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<sst xmlns="http://schemas.openxmlformats.org/spreadsheetml/2006/main" uniqueCount="2708">
  <si>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</si>
  <si>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</si>
  <si>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</si>
  <si>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</si>
  <si>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</si>
  <si>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</si>
  <si>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</si>
  <si>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</si>
  <si>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</si>
  <si>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</si>
  <si>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</si>
  <si>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</si>
  <si>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</si>
  <si>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</si>
  <si>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</si>
  <si>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</si>
  <si>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</si>
  <si>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</si>
  <si>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</si>
  <si>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</si>
  <si>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</si>
  <si>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</si>
  <si>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</si>
  <si>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</si>
  <si>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</si>
  <si>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</si>
  <si>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</si>
  <si>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</si>
  <si>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</si>
  <si>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</si>
  <si>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</si>
  <si>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</si>
  <si>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</si>
  <si>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</si>
  <si>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</si>
  <si>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</si>
  <si>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</si>
  <si>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</si>
  <si>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</si>
  <si>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</si>
  <si>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</si>
  <si>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</si>
  <si>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</si>
  <si>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</si>
  <si>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</si>
  <si>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</si>
  <si>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</si>
  <si>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</si>
  <si>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</si>
  <si>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</si>
  <si>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</si>
  <si>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</si>
  <si>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</si>
  <si>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</si>
  <si>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</si>
  <si>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</si>
  <si>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</si>
  <si>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</si>
  <si>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</si>
  <si>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</si>
  <si>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</si>
  <si>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</si>
  <si>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</si>
  <si>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</si>
  <si>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</si>
  <si>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</si>
  <si>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</si>
  <si>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</si>
  <si>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</si>
  <si>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</si>
  <si>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28/11/2018 19:32</t>
  </si>
  <si>
    <t>HRS</t>
  </si>
  <si>
    <t>25/02/2019</t>
  </si>
  <si>
    <t>Maritim Hotel Berlin</t>
  </si>
  <si>
    <t>DE</t>
  </si>
  <si>
    <t>BER</t>
  </si>
  <si>
    <t>0</t>
  </si>
  <si>
    <t>Standard room: Hot tariff Consists of a room with shower/toilet or bathtub/toilet.</t>
  </si>
  <si>
    <t>X09</t>
  </si>
  <si>
    <t xml:space="preserve">Maritim Berlin </t>
  </si>
  <si>
    <t>4EST</t>
  </si>
  <si>
    <t>176.72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</si>
  <si>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</si>
  <si>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</si>
  <si>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</si>
  <si>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</si>
  <si>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</si>
  <si>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</si>
  <si>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</si>
  <si>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</si>
  <si>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</si>
  <si>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Stauffenbergstraße 26, Berlin - Berlin, 10785, Germany</t>
  </si>
  <si>
    <t>BERLIN</t>
  </si>
  <si>
    <t>Standard room: Flex tariff Consists of a room with shower/toilet or bathtub/toilet.</t>
  </si>
  <si>
    <t>207.90</t>
  </si>
  <si>
    <t>Superior room: Flex tariff Larger and more comfortable than a standard room. Containing shower/toilet or bathtub/toilet.</t>
  </si>
  <si>
    <t>239.40</t>
  </si>
  <si>
    <t>Business room: Flex tariff Also with writing desk, sitting area, and Internet connection. Containing shower/toilet or bathtub/toilet.</t>
  </si>
  <si>
    <t>312.90</t>
  </si>
  <si>
    <t>Junior suite: Flex tariff Contains additional space with sitting area and shower/toilet or bathtub/toilet.</t>
  </si>
  <si>
    <t>417.90</t>
  </si>
  <si>
    <t>Motel One Spittelmarkt</t>
  </si>
  <si>
    <t>3EST</t>
  </si>
  <si>
    <t>197.40</t>
  </si>
  <si>
    <t>Leipziger Str. 50, Berlin - Mitte, 10117, Germany</t>
  </si>
  <si>
    <t>Days Inn Berlin West</t>
  </si>
  <si>
    <t xml:space="preserve">Days Inn West </t>
  </si>
  <si>
    <t>126.00</t>
  </si>
  <si>
    <t>Kögelstr. 12 - 13, Berlin - Reinickendorf, 13403, Germany</t>
  </si>
  <si>
    <t>157.50</t>
  </si>
  <si>
    <t>Standard room: Basic tariff Standard Double Room</t>
  </si>
  <si>
    <t>189.50</t>
  </si>
  <si>
    <t>BB</t>
  </si>
  <si>
    <t>Allegra</t>
  </si>
  <si>
    <t xml:space="preserve">Allegra </t>
  </si>
  <si>
    <t>140.80</t>
  </si>
  <si>
    <t>Albrechtstr. 17, Berlin - Mitte, 10117, Germany</t>
  </si>
  <si>
    <t xml:space="preserve">Erlanger Hof </t>
  </si>
  <si>
    <t>Standard room: Basic tariff Double Room</t>
  </si>
  <si>
    <t>150.00</t>
  </si>
  <si>
    <t>Erlanger Str. 4, Berlin, 12053, Germany</t>
  </si>
  <si>
    <t>Standard room: Basic tariff Triple Room</t>
  </si>
  <si>
    <t>230.00</t>
  </si>
  <si>
    <t>Standard room: Basic tariff Quadruple Room, Non Smoking</t>
  </si>
  <si>
    <t>250.00</t>
  </si>
  <si>
    <t>Indigo Berlin Ku&amp;apos;damm</t>
  </si>
  <si>
    <t>Superior room: Hot tariff DELUXE ROOM; WHEN YOU ARRIVE AT THE HOTEL WE WILL DO OUR BEST TO MEET YOUR ROOM BED TYPE PREFERENCE. THIS IS SUBJECT...</t>
  </si>
  <si>
    <t xml:space="preserve">Hotel Indigo BERLIN - KU`DAMM </t>
  </si>
  <si>
    <t>162.76</t>
  </si>
  <si>
    <t>Hardenbergstrasse 15, 10623, Berlin - Charlottenburg</t>
  </si>
  <si>
    <t>Standard room: Basic tariff STANDARD ROOM; WHEN YOU ARRIVE AT THE HOTEL WE WILL DO OUR BEST TO MEET YOUR ROOM BED TYPE PREFERENCE. THIS IS...</t>
  </si>
  <si>
    <t>218.40</t>
  </si>
  <si>
    <t>189.00</t>
  </si>
  <si>
    <t>Superior room: Basic tariff DELUXE ROOM; WHEN YOU ARRIVE AT THE HOTEL WE WILL DO OUR BEST TO MEET YOUR ROOM BED TYPE PREFERENCE. THIS IS SUBJECT...</t>
  </si>
  <si>
    <t>243.60</t>
  </si>
  <si>
    <t>264.60</t>
  </si>
  <si>
    <t xml:space="preserve">Parkhotel Marzahn </t>
  </si>
  <si>
    <t>170.82</t>
  </si>
  <si>
    <t>Blumberger Damm 156 (Navi: Blumberger Damm 158), Berlin - Marzahn, 12685, Germany</t>
  </si>
  <si>
    <t>179.80</t>
  </si>
  <si>
    <t xml:space="preserve">Dorint </t>
  </si>
  <si>
    <t>217.60</t>
  </si>
  <si>
    <t>Rudower Chausee 15, Berlin - Adlershof, 12489, Germany</t>
  </si>
  <si>
    <t>256.00</t>
  </si>
  <si>
    <t>276.00</t>
  </si>
  <si>
    <t>Superior room: Flex tariff Comfort Double Room</t>
  </si>
  <si>
    <t>348.00</t>
  </si>
  <si>
    <t>Adina Apartment Hackescher Markt</t>
  </si>
  <si>
    <t>Adina Apartment Hotel Hackescher Markt</t>
  </si>
  <si>
    <t>212.10</t>
  </si>
  <si>
    <t>An der Spandauer Brücke 11, Berlin - Mitte, 10178, Germany</t>
  </si>
  <si>
    <t>249.90</t>
  </si>
  <si>
    <t>Room with balcony: Flex tariff This room has a balcony and contains a shower/toilet or bathtub/toilet.</t>
  </si>
  <si>
    <t>309.90</t>
  </si>
  <si>
    <t>Apartment: Flex tariff An apartment consists of a bedroom with kitchenette or small, separate kitchen, as well as a bathroom with...</t>
  </si>
  <si>
    <t>333.90</t>
  </si>
  <si>
    <t>The Westin Grand Berlin</t>
  </si>
  <si>
    <t>Standard room: Hot tariff Deluxe Room, 1 Queen, 24sqm/258sqft-27sqm/291sqft, Wireless internet, for a fee, Wired internet, for a fee...</t>
  </si>
  <si>
    <t xml:space="preserve">Berlin The Westin Grand </t>
  </si>
  <si>
    <t>5EST</t>
  </si>
  <si>
    <t>423.16</t>
  </si>
  <si>
    <t>FRIEDRICHSTRASSE 158 164, Berlin - Mitte, 10117, Germany</t>
  </si>
  <si>
    <t>Standard room: Basic tariff Deluxe Room, 1 Queen, 24sqm/258sqft-27sqm/291sqft, Wireless internet, for a fee, Wired internet, for a fee...</t>
  </si>
  <si>
    <t>470.40</t>
  </si>
  <si>
    <t>Standard room: Basic tariff Deluxe Room, 2 Twin/Single Bed(s), 24sqm/258sqft-27sqm/291sqft, Wireless internet, for a fee, Wired internet, for a...</t>
  </si>
  <si>
    <t>Standard room: Basic tariff Garden Deluxe Room, 1 King or 1 Queen, 24sqm/258sqft-27sqm/291sqft, Wireless internet, for a fee, Wired internet...</t>
  </si>
  <si>
    <t>460.96</t>
  </si>
  <si>
    <t>Standard room: Basic tariff Garden Deluxe Room, 2 Twin/Single Bed(s), 24sqm/258sqft-27sqm/291sqft, Wireless internet, for a fee, Wired internet...</t>
  </si>
  <si>
    <t>Standard room: Basic tariff Top Floor Deluxe Room, 1 Queen, 24sqm/258sqft, Wireless internet, for a fee, Wired internet, for a fee, Coffee/tea...</t>
  </si>
  <si>
    <t>479.86</t>
  </si>
  <si>
    <t>507.16</t>
  </si>
  <si>
    <t>512.40</t>
  </si>
  <si>
    <t>Standard room: Basic tariff Linden Superior Room, 1 King, 31sqm/334sqft, Wireless internet, for a fee, Wired internet, for a fee, Coffee/tea...</t>
  </si>
  <si>
    <t>517.66</t>
  </si>
  <si>
    <t>Standard room: Basic tariff Linden Superior Room, 2 Twin/Single Bed(s), 31sqm/334sqft, Wireless internet, for a fee, Wired internet, for a fee...</t>
  </si>
  <si>
    <t>533.40</t>
  </si>
  <si>
    <t>544.96</t>
  </si>
  <si>
    <t>554.40</t>
  </si>
  <si>
    <t>Funk Pension</t>
  </si>
  <si>
    <t>Budget room: Basic tariff Twin Room, Shared Bathroom</t>
  </si>
  <si>
    <t>2EST</t>
  </si>
  <si>
    <t>170.00</t>
  </si>
  <si>
    <t>Fasanenstr. 69, Berlin - Charlottenburg, 10719, Germany</t>
  </si>
  <si>
    <t>Standard room: Basic tariff Consists of a room with shower/toilet or bathtub/toilet.</t>
  </si>
  <si>
    <t>238.00</t>
  </si>
  <si>
    <t>Mercure Berlin Checkpoint Char</t>
  </si>
  <si>
    <t>Standard room: Hot tariff Large Room with double bed</t>
  </si>
  <si>
    <t xml:space="preserve">Mercure Hotel &amp; Residenz Berlin Checkpoint Charlie </t>
  </si>
  <si>
    <t>182.00</t>
  </si>
  <si>
    <t>Schuetzenstrasse 11, Berlin - Berlin, 10117, Germany</t>
  </si>
  <si>
    <t>Standard room: Flex tariff Large Room with double bed</t>
  </si>
  <si>
    <t>204.00</t>
  </si>
  <si>
    <t>Standard room: Basic tariff Large Room with double bed</t>
  </si>
  <si>
    <t>Superior room: Basic tariff Superior Apartment with double bed, sofa bed and kitchenette</t>
  </si>
  <si>
    <t>214.00</t>
  </si>
  <si>
    <t>Superior room: Basic tariff Privilege Room with double bed and sofa bed</t>
  </si>
  <si>
    <t>218.00</t>
  </si>
  <si>
    <t>Superior room: Flex tariff Superior Apartment with double bed, sofa bed and kitchenette</t>
  </si>
  <si>
    <t>242.00</t>
  </si>
  <si>
    <t>Superior room: Flex tariff Privilege Room with double bed and sofa bed</t>
  </si>
  <si>
    <t>244.00</t>
  </si>
  <si>
    <t>Superior room: Basic tariff Superior Suite with 1 double bed and 1 sofa bed</t>
  </si>
  <si>
    <t>278.00</t>
  </si>
  <si>
    <t xml:space="preserve">Leonardo Royal </t>
  </si>
  <si>
    <t>137.70</t>
  </si>
  <si>
    <t>Otto-Braun-Str. 90, Berlin - Friedrichshain, 10249, Germany</t>
  </si>
  <si>
    <t>153.00</t>
  </si>
  <si>
    <t>173.00</t>
  </si>
  <si>
    <t>Superior room: Flex tariff Superior room</t>
  </si>
  <si>
    <t>225.00</t>
  </si>
  <si>
    <t>Myer's Berlin</t>
  </si>
  <si>
    <t xml:space="preserve">Myer`s </t>
  </si>
  <si>
    <t>261.32</t>
  </si>
  <si>
    <t>Metzer Str. 26, 10405, Berlin - Prenzlauer Berg</t>
  </si>
  <si>
    <t>290.00</t>
  </si>
  <si>
    <t>Superior room: Basic tariff Comfort Room</t>
  </si>
  <si>
    <t>292.44</t>
  </si>
  <si>
    <t>Superior room: Basic tariff Larger and more comfortable than a standard room. Containing shower/toilet or bathtub/toilet.</t>
  </si>
  <si>
    <t>324.00</t>
  </si>
  <si>
    <t>Suite: Basic tariff Suite</t>
  </si>
  <si>
    <t>385.76</t>
  </si>
  <si>
    <t>428.00</t>
  </si>
  <si>
    <t>IntercityHotel Berlin Ostbahnhof</t>
  </si>
  <si>
    <t>IntercityHotel Ostbahnhof</t>
  </si>
  <si>
    <t>167.80</t>
  </si>
  <si>
    <t>Am Ostbahnhof 5, Berlin - Friedrichshain, 10243, Germany</t>
  </si>
  <si>
    <t>Pension Guesthouse Berlin</t>
  </si>
  <si>
    <t>Budget room: Basic tariff Budget rooms differ from standard rooms in terms of location, facilities and size.</t>
  </si>
  <si>
    <t xml:space="preserve">Pension Guesthouse Berlin </t>
  </si>
  <si>
    <t>157.98</t>
  </si>
  <si>
    <t>Schönhauser Allee 59, Berlin - Prenzlauer Berg, 10437, Germany</t>
  </si>
  <si>
    <t>158.00</t>
  </si>
  <si>
    <t>168.00</t>
  </si>
  <si>
    <t>Savoy Hotel Berlin</t>
  </si>
  <si>
    <t xml:space="preserve">Savoy Berlin </t>
  </si>
  <si>
    <t>162.40</t>
  </si>
  <si>
    <t>Fasanenstr. 9-10, Berlin - Charlottenburg, 10623, Germany</t>
  </si>
  <si>
    <t>203.00</t>
  </si>
  <si>
    <t>223.00</t>
  </si>
  <si>
    <t xml:space="preserve">ibis Berlin Neukoelln </t>
  </si>
  <si>
    <t>Standard room: Hot tariff Standard Room with 1 double bed</t>
  </si>
  <si>
    <t>124.00</t>
  </si>
  <si>
    <t>Jahnstrasse 13, Berlin - Neukölln, 12347, Germany</t>
  </si>
  <si>
    <t>Standard room: Flex tariff Standard Room with 1 double bed</t>
  </si>
  <si>
    <t>Standard room: Basic tariff Standard Room with Twin Beds</t>
  </si>
  <si>
    <t>Standard room: Flex tariff Standard Room with Twin Beds</t>
  </si>
  <si>
    <t>Standard room: Basic tariff Room for up to 3 people, new sleep-easy concept</t>
  </si>
  <si>
    <t>160.00</t>
  </si>
  <si>
    <t>Standard room: Basic tariff Standard Room with 1 double bed</t>
  </si>
  <si>
    <t>Standard room: Flex tariff Room for up to 3 people, new sleep-easy concept</t>
  </si>
  <si>
    <t>193.00</t>
  </si>
  <si>
    <t>197.00</t>
  </si>
  <si>
    <t>237.00</t>
  </si>
  <si>
    <t>Hotel am Steinplatz, Autograph Collection</t>
  </si>
  <si>
    <t>Standard room: Hot tariff Deluxe Room, 1 King or 2 Twin/Single Bed(s), 22sqm/237sqft-30sqm/323sqft, Wireless internet, complimentary, Wired...</t>
  </si>
  <si>
    <t xml:space="preserve">Hotel am Steinplatz Autograph Collection </t>
  </si>
  <si>
    <t>321.30</t>
  </si>
  <si>
    <t>Steinplatz 4, Berlin - Berlin, 10623, Germany</t>
  </si>
  <si>
    <t>Standard room: Basic tariff Deluxe Room, 1 King or 2 Twin/Single Bed(s), 22sqm/237sqft-30sqm/323sqft, Wireless internet, complimentary, Wired...</t>
  </si>
  <si>
    <t>378.00</t>
  </si>
  <si>
    <t>Superior room: Basic tariff Superior Room, 1 King or 2 Twin/Single Bed(s), 31sqm/334sqft-34sqm/366sqft, Wireless internet, complimentary, Wired...</t>
  </si>
  <si>
    <t>409.50</t>
  </si>
  <si>
    <t>430.50</t>
  </si>
  <si>
    <t>441.00</t>
  </si>
  <si>
    <t>Standard room: Basic tariff Junior Suite, 1 King or 2 Twin/Single Bed(s), 36sqm/387sqft, Wireless internet, complimentary, Wired internet...</t>
  </si>
  <si>
    <t>478.80</t>
  </si>
  <si>
    <t>493.50</t>
  </si>
  <si>
    <t>504.00</t>
  </si>
  <si>
    <t>567.00</t>
  </si>
  <si>
    <t>714.00</t>
  </si>
  <si>
    <t>Junior suite: Basic tariff Suite, 1 King, 56sqm/603sqft-77sqm/829sqft, Living/sitting area, Wireless internet, complimentary, Wired internet...</t>
  </si>
  <si>
    <t>778.06</t>
  </si>
  <si>
    <t>819.00</t>
  </si>
  <si>
    <t>882.00</t>
  </si>
  <si>
    <t>Azimut Hotel Kurfuerstendamm Berlin</t>
  </si>
  <si>
    <t xml:space="preserve">AZIMUT Hotel Kurfuerstendamm Berlin </t>
  </si>
  <si>
    <t>124.20</t>
  </si>
  <si>
    <t>Kurfürstendamm 17/ Eingang Joachimsthaler Straße 39/40, Berlin - Charlottenburg, 10623, Germany</t>
  </si>
  <si>
    <t>142.20</t>
  </si>
  <si>
    <t>Superior room: Flex tariff Superior Double or Twin Room</t>
  </si>
  <si>
    <t>198.00</t>
  </si>
  <si>
    <t>monbijou hotel</t>
  </si>
  <si>
    <t xml:space="preserve">monbijou </t>
  </si>
  <si>
    <t>188.10</t>
  </si>
  <si>
    <t>Monbijouplatz 1, Berlin - Mitte, 10178, Germany</t>
  </si>
  <si>
    <t>Suite: Basic tariff Corner Suite</t>
  </si>
  <si>
    <t>397.10</t>
  </si>
  <si>
    <t>Suite: Flex tariff Corner Suite</t>
  </si>
  <si>
    <t>418.00</t>
  </si>
  <si>
    <t>Plus Hotel &amp; Hostel</t>
  </si>
  <si>
    <t>Standard room: Hot tariff Twin Room, 2 Twin Beds</t>
  </si>
  <si>
    <t>112.10</t>
  </si>
  <si>
    <t>Warschauer Platz 6-8, Berlin - Friedrichshain, 10245, Germany</t>
  </si>
  <si>
    <t>Standard room: Basic tariff Twin Room, 2 Twin Beds</t>
  </si>
  <si>
    <t>118.00</t>
  </si>
  <si>
    <t>Family room: Basic tariff Family Room</t>
  </si>
  <si>
    <t>197.60</t>
  </si>
  <si>
    <t>208.00</t>
  </si>
  <si>
    <t>Prens</t>
  </si>
  <si>
    <t>Budget room: Flex tariff Budget rooms differ from standard rooms in terms of location, facilities and size.</t>
  </si>
  <si>
    <t xml:space="preserve">Prens </t>
  </si>
  <si>
    <t>115.20</t>
  </si>
  <si>
    <t>Kottbusser Damm 102, Berlin - Kreuzberg, 10967, Germany</t>
  </si>
  <si>
    <t>120.60</t>
  </si>
  <si>
    <t>140.40</t>
  </si>
  <si>
    <t>Superior room: Basic tariff Superior Double Room</t>
  </si>
  <si>
    <t>179.00</t>
  </si>
  <si>
    <t>190.00</t>
  </si>
  <si>
    <t>Grenzfall</t>
  </si>
  <si>
    <t xml:space="preserve">Grenzfall </t>
  </si>
  <si>
    <t>191.60</t>
  </si>
  <si>
    <t>Ackerstr. 136, Berlin - Mitte, 13355, Germany</t>
  </si>
  <si>
    <t>212.00</t>
  </si>
  <si>
    <t>232.00</t>
  </si>
  <si>
    <t>252.00</t>
  </si>
  <si>
    <t>Dormero Hotel Berlin Kudamm</t>
  </si>
  <si>
    <t xml:space="preserve">DORMERO Hotel Berlin Kuâdamm </t>
  </si>
  <si>
    <t>212.50</t>
  </si>
  <si>
    <t>Eislebener Str. 14, 10789, Berlin - Wilmersdorf</t>
  </si>
  <si>
    <t>Junior suite: Basic tariff Junior Suite</t>
  </si>
  <si>
    <t>310.00</t>
  </si>
  <si>
    <t>Suite: Flex tariff At least two rooms (bedroom and living room or working area) and bathroom with shower/toilet or bathtub/toilet.</t>
  </si>
  <si>
    <t>450.00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</si>
  <si>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</si>
  <si>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</si>
  <si>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</si>
  <si>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</si>
  <si>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</si>
  <si>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187.30</t>
  </si>
  <si>
    <t xml:space="preserve">Qbe Hotel Heizhaus Berlin </t>
  </si>
  <si>
    <t>Standard room: Hot tariff Double Room</t>
  </si>
  <si>
    <t>99.00</t>
  </si>
  <si>
    <t>Marzahner Chaussee 50, Berlin - Lichtenberg, 12681, Germany</t>
  </si>
  <si>
    <t>Standard room: Basic tariff Small Tower</t>
  </si>
  <si>
    <t>pentahotel KÃ¶penick</t>
  </si>
  <si>
    <t>263.30</t>
  </si>
  <si>
    <t>Standard room: Basic tariff penta Standard Room</t>
  </si>
  <si>
    <t>265.50</t>
  </si>
  <si>
    <t>290.76</t>
  </si>
  <si>
    <t>Room with river view: Flex tariff This room offers a river view and contains a shower/toilet or bathtub/toilet.</t>
  </si>
  <si>
    <t>349.76</t>
  </si>
  <si>
    <t>Eastern Comfort Hotelboat</t>
  </si>
  <si>
    <t>171.76</t>
  </si>
  <si>
    <t>Mühlenstr 73, Berlin - Friedrichshain, 10243, Germany</t>
  </si>
  <si>
    <t>192.94</t>
  </si>
  <si>
    <t>EnergieHotel City West</t>
  </si>
  <si>
    <t>103.00</t>
  </si>
  <si>
    <t>Wielandstr. 7-8, Berlin - Charlottenburg, 10625, Germany</t>
  </si>
  <si>
    <t>TITANIC Comfort Berlin Mitte</t>
  </si>
  <si>
    <t>Titanic Comfort Mitte</t>
  </si>
  <si>
    <t>Elisabeth-Mara-Str. 4, Berlin - Mitte, 10117, Germany</t>
  </si>
  <si>
    <t>178.00</t>
  </si>
  <si>
    <t>Adagio Berlin Kurfurstendamm</t>
  </si>
  <si>
    <t>Apartment: Hot tariff Studio for 2 people</t>
  </si>
  <si>
    <t xml:space="preserve">Aparthotel Adagio Berlin KurfÃ¼rstendamm </t>
  </si>
  <si>
    <t>140.00</t>
  </si>
  <si>
    <t>Lietzenburger Strasse 89 A, 10719, Berlin - Wilmersdorf</t>
  </si>
  <si>
    <t>Apartment: Flex tariff Studio for 2 people</t>
  </si>
  <si>
    <t>176.00</t>
  </si>
  <si>
    <t>Apartment: Basic tariff Studio for 2 people</t>
  </si>
  <si>
    <t>156.00</t>
  </si>
  <si>
    <t>188.00</t>
  </si>
  <si>
    <t>Apartment: Basic tariff Apartment with 1 bedroom for 4 people</t>
  </si>
  <si>
    <t>Apartment: Flex tariff Apartment with 1 bedroom for 4 people</t>
  </si>
  <si>
    <t>296.00</t>
  </si>
  <si>
    <t>308.00</t>
  </si>
  <si>
    <t>332.00</t>
  </si>
  <si>
    <t xml:space="preserve">Select Hotel Berlin Spiegelturm </t>
  </si>
  <si>
    <t>173.40</t>
  </si>
  <si>
    <t>Freiheit 5, Berlin - Spandau, 13597, Germany</t>
  </si>
  <si>
    <t>224.00</t>
  </si>
  <si>
    <t>Adele Designhotel</t>
  </si>
  <si>
    <t>220.00</t>
  </si>
  <si>
    <t>Greifswalder Str. 227, Berlin - Prenzlauer Berg, 10405, Germany</t>
  </si>
  <si>
    <t>Business room: Basic tariff Also with writing desk, sitting area, and Internet connection. Containing shower/toilet or bathtub/toilet.</t>
  </si>
  <si>
    <t>270.00</t>
  </si>
  <si>
    <t>320.00</t>
  </si>
  <si>
    <t>rent24 Coliving Berlin P180</t>
  </si>
  <si>
    <t>199.98</t>
  </si>
  <si>
    <t>Potsdamer Straße 180, Berlin - Berlin, 10783, Germany</t>
  </si>
  <si>
    <t xml:space="preserve">Metropolitan </t>
  </si>
  <si>
    <t>Schaperstraße 36, Berlin - Charlottenburg, 10719, Germany</t>
  </si>
  <si>
    <t>Superior room: Basic tariff Comfort Double Room</t>
  </si>
  <si>
    <t>139.04</t>
  </si>
  <si>
    <t>Apartment: Basic tariff Studio</t>
  </si>
  <si>
    <t>174.24</t>
  </si>
  <si>
    <t>Apartment: Flex tariff Studio</t>
  </si>
  <si>
    <t>A&amp;O Berlin Friedrichshain</t>
  </si>
  <si>
    <t xml:space="preserve">a&amp;o Berlin Friedrichshain </t>
  </si>
  <si>
    <t>111.96</t>
  </si>
  <si>
    <t>Boxhagener Str. 73, Berlin - Friedrichshain-Kreuzberg, 10245, Germany</t>
  </si>
  <si>
    <t>Family room: Flex tariff Two rooms (communicating room) each sleeping two people and a shared bathroom with shower/toilet or bathtub/toilet.</t>
  </si>
  <si>
    <t>113.96</t>
  </si>
  <si>
    <t xml:space="preserve">Morgenland </t>
  </si>
  <si>
    <t>Finckensteinallee 23-27, Berlin - Lichterfelde, 12205, Germany</t>
  </si>
  <si>
    <t>Grand Hyatt Berlin</t>
  </si>
  <si>
    <t>Superior room: Basic tariff Deluxe Room, 1 King Bed</t>
  </si>
  <si>
    <t xml:space="preserve">Grand Hyatt </t>
  </si>
  <si>
    <t>728.00</t>
  </si>
  <si>
    <t>Marlene-Dietrich-Platz 2, Berlin - Tiergarten, 10785, Germany</t>
  </si>
  <si>
    <t>Superior room: Basic tariff Room, 1 King Bed (Club Access)</t>
  </si>
  <si>
    <t>738.00</t>
  </si>
  <si>
    <t>838.00</t>
  </si>
  <si>
    <t>Superior room: Basic tariff Club Room, 2 Twin Beds (Club Access)</t>
  </si>
  <si>
    <t>Superior room: Basic tariff Deluxe Room, 1 King Bed (Club Access)</t>
  </si>
  <si>
    <t>968.00</t>
  </si>
  <si>
    <t>Suite: Basic tariff Grand Suite</t>
  </si>
  <si>
    <t>1018.00</t>
  </si>
  <si>
    <t>Suite: Basic tariff Grand Suite, 1 King Bed, View</t>
  </si>
  <si>
    <t>1158.00</t>
  </si>
  <si>
    <t>Suite: Basic tariff Grand, Executive Suite</t>
  </si>
  <si>
    <t>1958.00</t>
  </si>
  <si>
    <t xml:space="preserve">Riehmers Hofgarten </t>
  </si>
  <si>
    <t>Yorckstr. 83, Berlin - Kreuzberg, 10965, Germany</t>
  </si>
  <si>
    <t>274.00</t>
  </si>
  <si>
    <t>313.60</t>
  </si>
  <si>
    <t>Singer109</t>
  </si>
  <si>
    <t xml:space="preserve">Singer109 </t>
  </si>
  <si>
    <t>PENDI</t>
  </si>
  <si>
    <t>154.16</t>
  </si>
  <si>
    <t>Singerstr. 109, Berlin - Mitte, 10179, Germany</t>
  </si>
  <si>
    <t>Pestana Berlin Tiergarten</t>
  </si>
  <si>
    <t>322.36</t>
  </si>
  <si>
    <t>Stülerstr. 6, Berlin - Tiergarten, 10787, Germany</t>
  </si>
  <si>
    <t>361.20</t>
  </si>
  <si>
    <t>401.20</t>
  </si>
  <si>
    <t>Superior room: Basic tariff Deluxe Double or Twin Room</t>
  </si>
  <si>
    <t>403.20</t>
  </si>
  <si>
    <t>Superior room: Basic tariff Comfort Double or Twin Room</t>
  </si>
  <si>
    <t>452.76</t>
  </si>
  <si>
    <t>Room with terrace: Basic tariff This room has a terrace and contains a shower/toilet or bathtub/toilet.</t>
  </si>
  <si>
    <t>461.20</t>
  </si>
  <si>
    <t>Sana Berlin Hotel</t>
  </si>
  <si>
    <t xml:space="preserve">SANA Berlin Hotel </t>
  </si>
  <si>
    <t>166.50</t>
  </si>
  <si>
    <t>Nürnberger Str. 33 / 34, Berlin - Charlottenburg, 10777, Germany</t>
  </si>
  <si>
    <t>185.00</t>
  </si>
  <si>
    <t>Apartment: Basic tariff Apartment, 1 Bedroom, Kitchen (33qm - with small sofa bed)</t>
  </si>
  <si>
    <t>220.50</t>
  </si>
  <si>
    <t>Superior room: Basic tariff Deluxe Room</t>
  </si>
  <si>
    <t>231.30</t>
  </si>
  <si>
    <t>Junior suite: Basic tariff Junior Suite (59qm)</t>
  </si>
  <si>
    <t>238.50</t>
  </si>
  <si>
    <t>245.00</t>
  </si>
  <si>
    <t>257.00</t>
  </si>
  <si>
    <t>265.00</t>
  </si>
  <si>
    <t>Family room: Basic tariff Family Room, 2 Bedrooms</t>
  </si>
  <si>
    <t>299.70</t>
  </si>
  <si>
    <t>303.30</t>
  </si>
  <si>
    <t>Suite: Basic tariff Suite Home â Two Bedroom, small sofa and kitchen 58qm</t>
  </si>
  <si>
    <t>310.50</t>
  </si>
  <si>
    <t>345.00</t>
  </si>
  <si>
    <t>370.00</t>
  </si>
  <si>
    <t>416.34</t>
  </si>
  <si>
    <t>514.00</t>
  </si>
  <si>
    <t>IntercityHotel Berlin Hauptbahnhof</t>
  </si>
  <si>
    <t>IntercityHotel Hauptbahnhof</t>
  </si>
  <si>
    <t>194.56</t>
  </si>
  <si>
    <t>Katharina-Paulus-Str. 5, Berlin - Mitte, 10557, Germany</t>
  </si>
  <si>
    <t>228.90</t>
  </si>
  <si>
    <t>Hotel Berlin Mitte by Campanile</t>
  </si>
  <si>
    <t xml:space="preserve">Hotel Berlin Mitte by Campanile </t>
  </si>
  <si>
    <t>202.00</t>
  </si>
  <si>
    <t>Invalidenstr. 98, Berlin - Mitte, 10115, Germany</t>
  </si>
  <si>
    <t xml:space="preserve">ALBERGO City Hotel Berlin </t>
  </si>
  <si>
    <t>166.00</t>
  </si>
  <si>
    <t>Hohenzollerndamm 33, Berlin - Wilmersdorf, 10713, Germany</t>
  </si>
  <si>
    <t>196.00</t>
  </si>
  <si>
    <t>Superior room: Basic tariff Deluxe Double Room</t>
  </si>
  <si>
    <t>240.00</t>
  </si>
  <si>
    <t>Happy Go Lucky Hostel</t>
  </si>
  <si>
    <t>1EST</t>
  </si>
  <si>
    <t>109.00</t>
  </si>
  <si>
    <t>Stuttgarter Platz 17, Berlin - Charlottenburg, 10627, Germany</t>
  </si>
  <si>
    <t>TITANIC Chaussee Berlin</t>
  </si>
  <si>
    <t xml:space="preserve">Titanic Chaussee Berlin </t>
  </si>
  <si>
    <t>241.20</t>
  </si>
  <si>
    <t>Chausseestr. 30, Berlin - Mitte, 10115, Germany</t>
  </si>
  <si>
    <t>268.00</t>
  </si>
  <si>
    <t>Standard room: Basic tariff Classic Room</t>
  </si>
  <si>
    <t>295.20</t>
  </si>
  <si>
    <t>Standard room: Basic tariff Triple Room, 3 Twin Beds</t>
  </si>
  <si>
    <t>328.00</t>
  </si>
  <si>
    <t>367.20</t>
  </si>
  <si>
    <t>Junior suite: Basic tariff Contains additional space with sitting area and shower/toilet or bathtub/toilet.</t>
  </si>
  <si>
    <t>408.00</t>
  </si>
  <si>
    <t>421.20</t>
  </si>
  <si>
    <t>Suite: Basic tariff Titanic Suite</t>
  </si>
  <si>
    <t>457.20</t>
  </si>
  <si>
    <t>Suite: Basic tariff At least two rooms (bedroom and living room or working area) and bathroom with shower/toilet or bathtub/toilet.</t>
  </si>
  <si>
    <t>508.00</t>
  </si>
  <si>
    <t>511.20</t>
  </si>
  <si>
    <t>568.00</t>
  </si>
  <si>
    <t>Novum Ravenna Steglitz</t>
  </si>
  <si>
    <t>102.00</t>
  </si>
  <si>
    <t>Grunewaldstr. 8-9, Berlin - Berlin, 12165, Germany</t>
  </si>
  <si>
    <t>120.00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</si>
  <si>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</si>
  <si>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</si>
  <si>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</si>
  <si>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195.30</t>
  </si>
  <si>
    <t>Hallesche Str 10, 10963, Berlin - Mitte</t>
  </si>
  <si>
    <t>Standard room: Basic tariff STANDARD ROOM; OUR 24 SQM MODERN STANDARD ROOMS WILL GUARANTEE YOU A COMFORTABLE STAY. THE FULLY EQUIPPED ROOMS...</t>
  </si>
  <si>
    <t>260.40</t>
  </si>
  <si>
    <t>Standard room: Basic tariff 1 BED ACCESSIBLE ROLL IN SHWR NONSMKG; OUR 24 SQM MODERN STANDARD ROOM WILL GUARANTEE YOU A COMFORTABLE STAY. THE...</t>
  </si>
  <si>
    <t>234.36</t>
  </si>
  <si>
    <t>Superior room: Basic tariff QUEEN SUPERIOR ROOM NON SMOKING; 28SQM SPACIOUS MODERN ROOM W EQUIPPED WITH AC FREE WIFI HSIA INTELLIGENT TV...</t>
  </si>
  <si>
    <t>234.68</t>
  </si>
  <si>
    <t>Superior room: Basic tariff DELUXE ROOM; UPGRADE TO THE MODERN DELUXE ROOMS LOCATED ON THE TOP FLOORS THE FULLY EQUIPPED ROOMS EMBRACE A...</t>
  </si>
  <si>
    <t>258.30</t>
  </si>
  <si>
    <t>281.62</t>
  </si>
  <si>
    <t>Business room: Basic tariff KNG EXECUTIVE NONSMOKING; UPGRADE TO ONE OF OUR MODERN 32 SQM EXECUTIVE ROOMS WITH ACCESS TO THE CLUB LOUNGE AND...</t>
  </si>
  <si>
    <t>289.80</t>
  </si>
  <si>
    <t>309.96</t>
  </si>
  <si>
    <t>344.40</t>
  </si>
  <si>
    <t>347.76</t>
  </si>
  <si>
    <t>365.40</t>
  </si>
  <si>
    <t>386.40</t>
  </si>
  <si>
    <t>396.90</t>
  </si>
  <si>
    <t>438.90</t>
  </si>
  <si>
    <t xml:space="preserve">art`otel berlin kudamm by park plaza </t>
  </si>
  <si>
    <t>126.40</t>
  </si>
  <si>
    <t>Lietzenburger Str. 85, 10719, Berlin - Charlottenburg</t>
  </si>
  <si>
    <t>Leonardo Hotel Berlin Mitte</t>
  </si>
  <si>
    <t>Leonardo Berlin Mitte</t>
  </si>
  <si>
    <t>160.20</t>
  </si>
  <si>
    <t>Bertolt-Brecht-Platz 4, Berlin - Mitte, 10117, Germany</t>
  </si>
  <si>
    <t>Superior room: Flex tariff Comfort Room</t>
  </si>
  <si>
    <t>246.00</t>
  </si>
  <si>
    <t xml:space="preserve">GrÃ¼nau </t>
  </si>
  <si>
    <t>Standard room: Hot tariff Standard Double Room</t>
  </si>
  <si>
    <t>182.62</t>
  </si>
  <si>
    <t>Kablower Weg 87, 12526, Berlin - GrÃ¼nau</t>
  </si>
  <si>
    <t>Standard room: Flex tariff Standard Double Room</t>
  </si>
  <si>
    <t>187.96</t>
  </si>
  <si>
    <t>203.14</t>
  </si>
  <si>
    <t>209.08</t>
  </si>
  <si>
    <t>285.22</t>
  </si>
  <si>
    <t>287.60</t>
  </si>
  <si>
    <t>Family room: Flex tariff Family Room</t>
  </si>
  <si>
    <t>293.56</t>
  </si>
  <si>
    <t>408.60</t>
  </si>
  <si>
    <t>Clipper City Home</t>
  </si>
  <si>
    <t>Clipper City Home Apartments</t>
  </si>
  <si>
    <t>Behrenstr. 47, Berlin - Mitte, 10117, Germany</t>
  </si>
  <si>
    <t>260.00</t>
  </si>
  <si>
    <t>280.00</t>
  </si>
  <si>
    <t>360.00</t>
  </si>
  <si>
    <t xml:space="preserve">niu Hide </t>
  </si>
  <si>
    <t>Frankfurter Allee 113, Berlin - Berlin, 10365, Germany</t>
  </si>
  <si>
    <t>Arco Hotel</t>
  </si>
  <si>
    <t xml:space="preserve">Arco Hotel </t>
  </si>
  <si>
    <t>Geisbergstr. 30, Berlin - Schöneberg, 10777, Germany</t>
  </si>
  <si>
    <t>300.00</t>
  </si>
  <si>
    <t>Adlon Kempinski Berlin</t>
  </si>
  <si>
    <t xml:space="preserve">Adlon Kempinski </t>
  </si>
  <si>
    <t>580.00</t>
  </si>
  <si>
    <t>Unter den Linden 77, Berlin - Mitte, 10117, Germany</t>
  </si>
  <si>
    <t>660.00</t>
  </si>
  <si>
    <t>1380.00</t>
  </si>
  <si>
    <t>Best Western Hotel am Spittelmarkt</t>
  </si>
  <si>
    <t>Best Western am Spittelmarkt</t>
  </si>
  <si>
    <t>118.40</t>
  </si>
  <si>
    <t>Neue Grünstrasse 28, Berlin - Mitte, 10179, Germany</t>
  </si>
  <si>
    <t>148.00</t>
  </si>
  <si>
    <t>Superior room: Basic tariff Superior Room, 1 Double Bed</t>
  </si>
  <si>
    <t>Marriott Hotel Berlin</t>
  </si>
  <si>
    <t>Standard room: Hot tariff Deluxe Room, 1 King or 2 Double, 32sqm/344sqft, Living/sitting area, Wireless internet, complimentary, Wired...</t>
  </si>
  <si>
    <t xml:space="preserve">Berlin Marriott Hotel </t>
  </si>
  <si>
    <t>368.56</t>
  </si>
  <si>
    <t>Inge-Beisheim-Platz 1, Berlin - Berlin, 10785, Germany</t>
  </si>
  <si>
    <t>Standard room: Basic tariff Deluxe Room, 1 King or 2 Double, 32sqm/344sqft, Living/sitting area, Wireless internet, complimentary, Wired...</t>
  </si>
  <si>
    <t>Standard room: Basic tariff City View Room, 1 King or 2 Double, 32sqm/344sqft, Living/sitting area, Wireless internet, complimentary, Wired...</t>
  </si>
  <si>
    <t>428.40</t>
  </si>
  <si>
    <t>Superior room: Basic tariff Superior Room, 1 King, 35sqm/377sqft, Living/sitting area, Wireless internet, complimentary, Wired internet...</t>
  </si>
  <si>
    <t>459.90</t>
  </si>
  <si>
    <t>480.90</t>
  </si>
  <si>
    <t>Business room: Basic tariff Executive Room with lounge access, 1 King or 2 Double, 32sqm/344sqft, Living/sitting area, Wireless internet...</t>
  </si>
  <si>
    <t>506.10</t>
  </si>
  <si>
    <t>543.90</t>
  </si>
  <si>
    <t>Suite: Basic tariff Executive Suite, 1 King, 63sqm/678sqft, Living/sitting area, Separate living room, Wireless internet, complimentary...</t>
  </si>
  <si>
    <t>648.90</t>
  </si>
  <si>
    <t>Suite: Basic tariff Capital Suite, 1 King, Bathrooms: 2, Whirlpool fits 1, 170sqm/1829sqft, Living/sitting area, Dining area, Separate...</t>
  </si>
  <si>
    <t>1467.90</t>
  </si>
  <si>
    <t>Carolinenhof</t>
  </si>
  <si>
    <t xml:space="preserve">Carolinenhof </t>
  </si>
  <si>
    <t>142.80</t>
  </si>
  <si>
    <t>Landhausstrasse 10, Berlin - Wilmersdorf, 10717, Germany</t>
  </si>
  <si>
    <t>Superior room: Basic tariff Comfort Double Room, Balcony</t>
  </si>
  <si>
    <t>178.50</t>
  </si>
  <si>
    <t>210.00</t>
  </si>
  <si>
    <t>Apartment: Basic tariff Apartment</t>
  </si>
  <si>
    <t>214.20</t>
  </si>
  <si>
    <t>254.00</t>
  </si>
  <si>
    <t>Palace am KurfÃ¼rstendamm</t>
  </si>
  <si>
    <t>297.50</t>
  </si>
  <si>
    <t>Budapester Str. 45, 10787, Berlin - Charlottenburg</t>
  </si>
  <si>
    <t>350.00</t>
  </si>
  <si>
    <t>430.00</t>
  </si>
  <si>
    <t xml:space="preserve">Pension Peters - das andere Hotel </t>
  </si>
  <si>
    <t>Budget room without bathroom: Basic tariff Budget rooms differ from standard rooms in terms of location, facilities and size.</t>
  </si>
  <si>
    <t>134.00</t>
  </si>
  <si>
    <t>KantstraÃe 146, 10623, Berlin - Charlottenburg</t>
  </si>
  <si>
    <t>Standard room: Basic tariff Standard Double or Twin Room (private bathroom on floor)</t>
  </si>
  <si>
    <t>144.00</t>
  </si>
  <si>
    <t>Family room: Basic tariff Family Room, Private Bathroom</t>
  </si>
  <si>
    <t>Apartments am Brandenburger Tor</t>
  </si>
  <si>
    <t>224.76</t>
  </si>
  <si>
    <t>Behrenstr. 1c, Berlin - Mitte, 10117, Germany</t>
  </si>
  <si>
    <t>Apartment: Basic tariff Apartment, 2 Bedrooms (500 Euro Deposit (3P))</t>
  </si>
  <si>
    <t>264.76</t>
  </si>
  <si>
    <t>City Inn Zimmer Appartments</t>
  </si>
  <si>
    <t>Standard room: Hot tariff Double or Twin Room</t>
  </si>
  <si>
    <t>114.84</t>
  </si>
  <si>
    <t>Hauptstrasse 113-115, 2.Etage, Berlin - Schöneberg, 10827, Germany</t>
  </si>
  <si>
    <t>116.00</t>
  </si>
  <si>
    <t>Apartment: Basic tariff Standard Apartment, Kitchen</t>
  </si>
  <si>
    <t>ibis Berlin Spandau</t>
  </si>
  <si>
    <t>Standard room: Hot tariff Standard Room with one double bed</t>
  </si>
  <si>
    <t xml:space="preserve">ibis Berlin Spandau </t>
  </si>
  <si>
    <t>162.00</t>
  </si>
  <si>
    <t>Klosterstrasse 4, Berlin - Spandau, 13581, Germany</t>
  </si>
  <si>
    <t>Standard room: Flex tariff Standard Room with one double bed</t>
  </si>
  <si>
    <t>180.00</t>
  </si>
  <si>
    <t>Standard room: Basic tariff Standard Room with 2 single beds</t>
  </si>
  <si>
    <t>Standard room: Basic tariff Standard Room with one double bed</t>
  </si>
  <si>
    <t>Standard room: Flex tariff Standard Room with 2 single beds</t>
  </si>
  <si>
    <t>Pension Absolut Berlin</t>
  </si>
  <si>
    <t>Budget room: Basic tariff Double Room, Shared Bathroom</t>
  </si>
  <si>
    <t>Absolut Berlin Pension &amp; Apartments</t>
  </si>
  <si>
    <t>114.00</t>
  </si>
  <si>
    <t>Erich-Weinert-Str. 26, Berlin - Prenzlauer Berg, 10439, Germany</t>
  </si>
  <si>
    <t>142.00</t>
  </si>
  <si>
    <t>152.00</t>
  </si>
  <si>
    <t>Suite: Basic tariff Suite, Private Bathroom</t>
  </si>
  <si>
    <t>164.00</t>
  </si>
  <si>
    <t>NH Berlin Alexanderplatz</t>
  </si>
  <si>
    <t xml:space="preserve">NH Berlin Alexanderplatz </t>
  </si>
  <si>
    <t>192.00</t>
  </si>
  <si>
    <t>Landsberger Allee 26, Berlin - Berlin, 10249, Germany</t>
  </si>
  <si>
    <t>MÃ¤dchenkammer Pension</t>
  </si>
  <si>
    <t>Lottumstr. 20, 10119, Berlin - Mitte</t>
  </si>
  <si>
    <t xml:space="preserve">Dietrich - Bonhoeffer </t>
  </si>
  <si>
    <t>Standard room: Basic tariff Double Room, Accessible</t>
  </si>
  <si>
    <t>Ziegelstr. 30, 10117, Berlin - Mitte</t>
  </si>
  <si>
    <t>298.00</t>
  </si>
  <si>
    <t>Standard room: Basic tariff Classic Triple Room</t>
  </si>
  <si>
    <t>The Mandala Suites</t>
  </si>
  <si>
    <t xml:space="preserve">The Mandala Suites </t>
  </si>
  <si>
    <t>Friedrichstr. 185-190, Berlin - Mitte, 10117, Germany</t>
  </si>
  <si>
    <t>Suite: Basic tariff Business Suite</t>
  </si>
  <si>
    <t>340.00</t>
  </si>
  <si>
    <t>Suite: Basic tariff Suite (Management)</t>
  </si>
  <si>
    <t>420.00</t>
  </si>
  <si>
    <t>Seminaris CampusHotel Berlin</t>
  </si>
  <si>
    <t>Seminaris CampusHotel</t>
  </si>
  <si>
    <t>178.20</t>
  </si>
  <si>
    <t>Takustr. 39, Berlin - Dahlem, 14195, Germany</t>
  </si>
  <si>
    <t>196.20</t>
  </si>
  <si>
    <t>216.00</t>
  </si>
  <si>
    <t>272.60</t>
  </si>
  <si>
    <t>Mercure Moa Berlin</t>
  </si>
  <si>
    <t>Standard room: Hot tariff Standard Room with double bed</t>
  </si>
  <si>
    <t xml:space="preserve">Mercure Hotel MOA Berlin </t>
  </si>
  <si>
    <t>Stephanstrasse 41, Berlin - Tiergarten, 10559, Germany</t>
  </si>
  <si>
    <t>Standard room: Flex tariff Standard Room with double bed</t>
  </si>
  <si>
    <t>Standard room: Basic tariff Standard Room with double bed and extra bed</t>
  </si>
  <si>
    <t>Standard room: Flex tariff Standard Room with double bed and extra bed</t>
  </si>
  <si>
    <t>Superior room: Basic tariff Privilege Room with double bed</t>
  </si>
  <si>
    <t>Standard room: Basic tariff Standard Room with double bed</t>
  </si>
  <si>
    <t>Superior room: Flex tariff Privilege Room with double bed</t>
  </si>
  <si>
    <t>206.00</t>
  </si>
  <si>
    <t>Business room: Basic tariff Executive Suites</t>
  </si>
  <si>
    <t>262.00</t>
  </si>
  <si>
    <t>Business room: Flex tariff Executive Suites</t>
  </si>
  <si>
    <t>318.00</t>
  </si>
  <si>
    <t>326.00</t>
  </si>
  <si>
    <t>334.00</t>
  </si>
  <si>
    <t xml:space="preserve">Spree-idyll </t>
  </si>
  <si>
    <t>MÃ¼ggelseedamm 70, 12587, Berlin - KÃ¶penick</t>
  </si>
  <si>
    <t>Room with river view: Basic tariff This room offers a river view and contains a shower/toilet or bathtub/toilet.</t>
  </si>
  <si>
    <t xml:space="preserve">Hotel Residenz Begaswinkel </t>
  </si>
  <si>
    <t>172.00</t>
  </si>
  <si>
    <t>Genthiner Str. 30A, Berlin - Tiergarten, 10785, Germany</t>
  </si>
  <si>
    <t>Room with balcony: Basic tariff This room has a balcony and contains a shower/toilet or bathtub/toilet.</t>
  </si>
  <si>
    <t>222.00</t>
  </si>
  <si>
    <t xml:space="preserve">Apple City </t>
  </si>
  <si>
    <t>Wilhelmshavener Str. 71, Berlin - Moabit, 10551, Germany</t>
  </si>
  <si>
    <t>Hotel Nova Berlin</t>
  </si>
  <si>
    <t xml:space="preserve">Nova </t>
  </si>
  <si>
    <t>110.00</t>
  </si>
  <si>
    <t>Weitlingstr. 15, Berlin - Lichtenberg, 10317, Germany</t>
  </si>
  <si>
    <t xml:space="preserve">fjord </t>
  </si>
  <si>
    <t>164.02</t>
  </si>
  <si>
    <t>Bissingzeile 13, Berlin - Tiergarten, 10785, Germany</t>
  </si>
  <si>
    <t>186.70</t>
  </si>
  <si>
    <t>Family room: Basic tariff Family room (triple room)</t>
  </si>
  <si>
    <t>238.58</t>
  </si>
  <si>
    <t>321.98</t>
  </si>
  <si>
    <t>Steigenberger Hotel am Kanzleramt</t>
  </si>
  <si>
    <t>Steigenberger Am Kanzleramt</t>
  </si>
  <si>
    <t>275.52</t>
  </si>
  <si>
    <t>Ella-Trebe-Str. 5, Berlin - Mitte, 10557, Germany</t>
  </si>
  <si>
    <t>407.40</t>
  </si>
  <si>
    <t>Zarenhof Prenzlauer Berg</t>
  </si>
  <si>
    <t>185.20</t>
  </si>
  <si>
    <t>Schönhauser Allee 140, Berlin - Prenzlauer Berg, 10437, Germany</t>
  </si>
  <si>
    <t>264.00</t>
  </si>
  <si>
    <t xml:space="preserve">Motel One Hackescher Markt </t>
  </si>
  <si>
    <t>176.40</t>
  </si>
  <si>
    <t>Dircksenstr. 36, Berlin - Mitte, 10179, Germany</t>
  </si>
  <si>
    <t>Hotel Zoe by Amano Group</t>
  </si>
  <si>
    <t>Hotel ZOE by AMANO Group</t>
  </si>
  <si>
    <t>150.30</t>
  </si>
  <si>
    <t>Große Präsidentenstr. 6-7, Berlin - Mitte, 10178, Germany</t>
  </si>
  <si>
    <t>167.00</t>
  </si>
  <si>
    <t>168.30</t>
  </si>
  <si>
    <t>187.00</t>
  </si>
  <si>
    <t>Bonverde ex. Wannseehof</t>
  </si>
  <si>
    <t>Kronprinzessinnenweg 252, Berlin - Steglitz-Zehlendorf, 14109, Germany</t>
  </si>
  <si>
    <t>135.00</t>
  </si>
  <si>
    <t>Holiday Inn Berlin Airport Conference Center</t>
  </si>
  <si>
    <t>Standard room: Hot tariff STANDARD ROOM; WHEN YOU ARRIVE WE WILL DO OUR BEST TO MEET YOUR PREFERENCES. THESE ARE SUBJECT TO AVAILABILITY AND...</t>
  </si>
  <si>
    <t xml:space="preserve">Holiday Inn BERLIN AIRPORT - CONF CENTRE </t>
  </si>
  <si>
    <t>143.26</t>
  </si>
  <si>
    <t>Standard room: Basic tariff STANDARD ROOM; WHEN YOU ARRIVE WE WILL DO OUR BEST TO MEET YOUR PREFERENCES. THESE ARE SUBJECT TO AVAILABILITY AND...</t>
  </si>
  <si>
    <t>211.00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</si>
  <si>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</si>
  <si>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</si>
  <si>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173.26</t>
  </si>
  <si>
    <t>Superior room: Basic tariff DELUXE ROOM; DELUXE ROOM</t>
  </si>
  <si>
    <t>188.26</t>
  </si>
  <si>
    <t>Superior room: Basic tariff 1BD EXECUTIVE NONSMOKING; ENJOY MORE SPACE. THE ROOMS OFFER ENOUGH SPACE FOR UP TO 4 PEOPLE. A SEATING AREA A WORK...</t>
  </si>
  <si>
    <t>203.26</t>
  </si>
  <si>
    <t>205.00</t>
  </si>
  <si>
    <t>221.00</t>
  </si>
  <si>
    <t>251.00</t>
  </si>
  <si>
    <t>263.00</t>
  </si>
  <si>
    <t>271.00</t>
  </si>
  <si>
    <t>291.00</t>
  </si>
  <si>
    <t>303.00</t>
  </si>
  <si>
    <t>323.00</t>
  </si>
  <si>
    <t>343.00</t>
  </si>
  <si>
    <t>Park Plaza Wallstreet Berlin Mitte</t>
  </si>
  <si>
    <t xml:space="preserve">Park Plaza Wallstreet Berlin Mitte </t>
  </si>
  <si>
    <t>142.40</t>
  </si>
  <si>
    <t>Wallstr. 23-24, Berlin - Mitte, 10179, Germany</t>
  </si>
  <si>
    <t>Almodovar Hotel Biohotel</t>
  </si>
  <si>
    <t>AlmodÃ³var Biohotel</t>
  </si>
  <si>
    <t>Boxhagener Str. 83, 10245, Berlin - Friedrichshain</t>
  </si>
  <si>
    <t>219.60</t>
  </si>
  <si>
    <t>314.00</t>
  </si>
  <si>
    <t>354.00</t>
  </si>
  <si>
    <t>Hotel Lindenufer</t>
  </si>
  <si>
    <t xml:space="preserve">Lindenufer </t>
  </si>
  <si>
    <t>Breite Str. 36, Berlin - Spandau, 13597, Germany</t>
  </si>
  <si>
    <t>174.00</t>
  </si>
  <si>
    <t>Newberlin</t>
  </si>
  <si>
    <t xml:space="preserve">New Berlin </t>
  </si>
  <si>
    <t>Petersburger Str. 24, Berlin - Friedrichshain, 10249, Germany</t>
  </si>
  <si>
    <t xml:space="preserve">H4 Hotel Berlin Alexanderplatz </t>
  </si>
  <si>
    <t>Karl-Liebknechtstraße 32, Berlin - Mitte, 10178, Germany</t>
  </si>
  <si>
    <t>186.00</t>
  </si>
  <si>
    <t>226.00</t>
  </si>
  <si>
    <t>Citadines KurfÃ¼rstendamm Berlin</t>
  </si>
  <si>
    <t>Citadines ApartHotel KurfÃ¼rstendamm</t>
  </si>
  <si>
    <t>Generator Berlin Mitte</t>
  </si>
  <si>
    <t xml:space="preserve">Generator Berlin Mitte </t>
  </si>
  <si>
    <t>Oranienburger Str. 65, Berlin - Mitte, 10117, Germany</t>
  </si>
  <si>
    <t>Aparthotel Aviv Am Flughafen</t>
  </si>
  <si>
    <t>Alt Rudow 1, Berlin - Neukölln/ Rudow, 12357, Germany</t>
  </si>
  <si>
    <t xml:space="preserve">Pension Charlottenburg </t>
  </si>
  <si>
    <t>117.00</t>
  </si>
  <si>
    <t>Pfalzburger Str. 87, Berlin - Charlottenburg, 10719, Germany</t>
  </si>
  <si>
    <t>130.00</t>
  </si>
  <si>
    <t>Standard room: Basic tariff Quadruple Room</t>
  </si>
  <si>
    <t>Apartment: Basic tariff City Apartment, 3 Bedrooms, City View</t>
  </si>
  <si>
    <t>302.40</t>
  </si>
  <si>
    <t>336.00</t>
  </si>
  <si>
    <t>Hampton By Hilton Berlin City West</t>
  </si>
  <si>
    <t>Standard room: Hot tariff QUEEN ROOM...HDTV/FREE WI-FI/HOT BREAKFAST INCLUDED...WORK AREA; Non-smoking</t>
  </si>
  <si>
    <t xml:space="preserve">Hampton by Hilton Berlin City West </t>
  </si>
  <si>
    <t>190.90</t>
  </si>
  <si>
    <t>Uhlandstrasse 188-189, Berlin - Berlin, 10623, Germany</t>
  </si>
  <si>
    <t>Standard room: Basic tariff QUEEN ROOM...HDTV/FREE WI-FI/HOT BREAKFAST INCLUDED...WORK AREA; Non-smoking</t>
  </si>
  <si>
    <t>203.62</t>
  </si>
  <si>
    <t>Standard room: Basic tariff TWIN ROOM...HDTV/FREE WI-FI/HOT BREAKFAST INCLUDED...WORK AREA; Non-smoking</t>
  </si>
  <si>
    <t>Standard room: Basic tariff QUEEN ROOM WITH SOFA BED...HDTV/FREE WI-FI/HOT BREAKFAST INCLUDED...WORK AREA; Non-smoking</t>
  </si>
  <si>
    <t>196.56</t>
  </si>
  <si>
    <t>Superior room: Basic tariff QUEEN ROOM WITH COURTYARD VIEW...HDTV/FREE WI-FI/HOT BREAKFAST INCLUDED...WORK AREA; Non-smoking</t>
  </si>
  <si>
    <t>200.34</t>
  </si>
  <si>
    <t>209.66</t>
  </si>
  <si>
    <t>Standard room: Basic tariff QUEEN ROOM WITH SOFA BED AND COURTYARD VIEW...HDTV/FREE WI-FI/HOT BREAKFAST INCLUDED...WORK AREA; Non-smoking</t>
  </si>
  <si>
    <t>209.80</t>
  </si>
  <si>
    <t>213.70</t>
  </si>
  <si>
    <t>222.60</t>
  </si>
  <si>
    <t>223.78</t>
  </si>
  <si>
    <t>233.10</t>
  </si>
  <si>
    <t>Superior room: Basic tariff QUEEN ROOM WITH BALCONY...HDTV/FREE WI-FI/HOT BREAKFAST INCLUDED...WORK AREA; Non-smoking</t>
  </si>
  <si>
    <t>247.60</t>
  </si>
  <si>
    <t>264.10</t>
  </si>
  <si>
    <t>275.10</t>
  </si>
  <si>
    <t>Max Brown Ku&amp;apos;damm</t>
  </si>
  <si>
    <t xml:space="preserve">Max Brown Kuâdamm </t>
  </si>
  <si>
    <t>148.80</t>
  </si>
  <si>
    <t>Uhlandstr. 49, 10719, Berlin - Wilmersdorf</t>
  </si>
  <si>
    <t>172.80</t>
  </si>
  <si>
    <t>Apartment: Basic tariff Loft</t>
  </si>
  <si>
    <t>244.80</t>
  </si>
  <si>
    <t>306.00</t>
  </si>
  <si>
    <t>The Mandala Hotel</t>
  </si>
  <si>
    <t>Potsdamer Str. 3, Berlin - Tiergarten, 10785, Germany</t>
  </si>
  <si>
    <t>Suite: Flex tariff Suite (Mandala)</t>
  </si>
  <si>
    <t>840.00</t>
  </si>
  <si>
    <t>480.00</t>
  </si>
  <si>
    <t>920.00</t>
  </si>
  <si>
    <t>Nu Hotel Berlin</t>
  </si>
  <si>
    <t>Standard room: Basic tariff Double Room (small)</t>
  </si>
  <si>
    <t xml:space="preserve">nu hotel </t>
  </si>
  <si>
    <t>144.90</t>
  </si>
  <si>
    <t>Gubener Str. 46, Berlin - Friedrichshain, 10243, Germany</t>
  </si>
  <si>
    <t>191.10</t>
  </si>
  <si>
    <t xml:space="preserve">25hours Berlin Bikini </t>
  </si>
  <si>
    <t>341.16</t>
  </si>
  <si>
    <t>Budapester Str. 40, Berlin - Charlottenburg, 10787, Germany</t>
  </si>
  <si>
    <t>368.00</t>
  </si>
  <si>
    <t xml:space="preserve">Hotel 26 </t>
  </si>
  <si>
    <t>Grünberger Str. 26, Berlin - Friedrichshain, 10245, Germany</t>
  </si>
  <si>
    <t>Hotel 103</t>
  </si>
  <si>
    <t xml:space="preserve">Hotel103 </t>
  </si>
  <si>
    <t>116.80</t>
  </si>
  <si>
    <t>Schönhauser Allee 103, Berlin - Prenzlauer Berg, 10439, Germany</t>
  </si>
  <si>
    <t>Econtel Hotel Berlin Charlottenburg</t>
  </si>
  <si>
    <t>Econtel Charlottenburg</t>
  </si>
  <si>
    <t>Soemmeringstr. 24-26, Berlin - Charlottenburg, 10589, Germany</t>
  </si>
  <si>
    <t>122.00</t>
  </si>
  <si>
    <t xml:space="preserve">Down Town Motel </t>
  </si>
  <si>
    <t>Müggelheimer Damm 273, Berlin - Köpenick, 12559, Germany</t>
  </si>
  <si>
    <t>Mercure Berlin City West</t>
  </si>
  <si>
    <t xml:space="preserve">Mercure Hotel Berlin City </t>
  </si>
  <si>
    <t>Invalidenstrasse 38, Berlin - Mitte, 10115, Germany</t>
  </si>
  <si>
    <t>Standard room: Basic tariff Standard Room with queen-size bed</t>
  </si>
  <si>
    <t>Superior room: Basic tariff Superior Room with 1 king size bed</t>
  </si>
  <si>
    <t>Superior room: Basic tariff Superior Room with one double bed and garden view</t>
  </si>
  <si>
    <t>Standard room: Basic tariff Standard Room with twin beds</t>
  </si>
  <si>
    <t>Standard room: Flex tariff Standard Room with queen-size bed</t>
  </si>
  <si>
    <t>Superior room: Basic tariff Privilege Room with king-size bed</t>
  </si>
  <si>
    <t xml:space="preserve">Gorki Apartments </t>
  </si>
  <si>
    <t>344.00</t>
  </si>
  <si>
    <t>Weinbergsweg 25, Berlin - Mitte, 10119, Germany</t>
  </si>
  <si>
    <t>Apartment: Basic tariff An apartment consists of a bedroom with kitchenette or small, separate kitchen, as well as a bathroom with...</t>
  </si>
  <si>
    <t>538.00</t>
  </si>
  <si>
    <t>Room with balcony: Basic tariff Kategorki 2B with balcony</t>
  </si>
  <si>
    <t>550.00</t>
  </si>
  <si>
    <t>578.00</t>
  </si>
  <si>
    <t>Catalonia Berlin Mitte</t>
  </si>
  <si>
    <t xml:space="preserve">Catalonia Berlin Mitte </t>
  </si>
  <si>
    <t>188.02</t>
  </si>
  <si>
    <t>Köpenicker Str. 80-82, Berlin - Mitte, 10179, Germany</t>
  </si>
  <si>
    <t>248.00</t>
  </si>
  <si>
    <t>288.00</t>
  </si>
  <si>
    <t>319.06</t>
  </si>
  <si>
    <t>359.06</t>
  </si>
  <si>
    <t>Intercityhotel Berlin Brandenburg Airport</t>
  </si>
  <si>
    <t>IntercityHotel Berlin-Brandenburg Airport</t>
  </si>
  <si>
    <t>Am Seegraben 2, 12529, SchÃ¶nefeld - SchÃ¶nefeld</t>
  </si>
  <si>
    <t>Odin Pension</t>
  </si>
  <si>
    <t>Roelckestr. 167, Berlin - Pankow, 13086, Germany</t>
  </si>
  <si>
    <t xml:space="preserve">Patrick Hellmann Schlosshotel </t>
  </si>
  <si>
    <t>Superior room: Hot tariff Deluxe Room</t>
  </si>
  <si>
    <t>371.70</t>
  </si>
  <si>
    <t>Brahmsstr. 10, Berlin - Grunewald, 14193, Germany</t>
  </si>
  <si>
    <t>423.90</t>
  </si>
  <si>
    <t>Superior room: Basic tariff Grand Deluxe Room</t>
  </si>
  <si>
    <t>518.00</t>
  </si>
  <si>
    <t>529.00</t>
  </si>
  <si>
    <t>540.00</t>
  </si>
  <si>
    <t>592.20</t>
  </si>
  <si>
    <t>593.00</t>
  </si>
  <si>
    <t>716.00</t>
  </si>
  <si>
    <t>Suite: Basic tariff Premium Suite (designed by PATRICK HELLMANN)</t>
  </si>
  <si>
    <t>1080.00</t>
  </si>
  <si>
    <t>Suite: Basic tariff Executive Suite</t>
  </si>
  <si>
    <t>1132.20</t>
  </si>
  <si>
    <t>1200.00</t>
  </si>
  <si>
    <t>1316.00</t>
  </si>
  <si>
    <t>StayComfort Pension</t>
  </si>
  <si>
    <t>Budget room: Hot tariff Double Room, Shared Bathroom</t>
  </si>
  <si>
    <t>66.60</t>
  </si>
  <si>
    <t>Kleiststr. 35, Berlin - Schöneberg, 10787, Germany</t>
  </si>
  <si>
    <t>74.00</t>
  </si>
  <si>
    <t>Family room: Basic tariff Family Room, Shared Bathroom</t>
  </si>
  <si>
    <t>102.60</t>
  </si>
  <si>
    <t>108.00</t>
  </si>
  <si>
    <t>Villa Kult Residenz</t>
  </si>
  <si>
    <t>Hindenburgdamm 12, Berlin - Berlin, 12203, Germany</t>
  </si>
  <si>
    <t xml:space="preserve">Motel Plus Berlin </t>
  </si>
  <si>
    <t>Standard room: Hot tariff Double Room, Allergy Friendly, City View</t>
  </si>
  <si>
    <t>106.20</t>
  </si>
  <si>
    <t>Silbersteinstr. 30-34, Berlin - Neukölln, 12051, Germany</t>
  </si>
  <si>
    <t>Standard room: Flex tariff Double Room, Allergy Friendly, City View</t>
  </si>
  <si>
    <t>154.00</t>
  </si>
  <si>
    <t xml:space="preserve">hostel &amp; hotel HoLi </t>
  </si>
  <si>
    <t>Budget room without bathroom: Flex tariff Budget rooms differ from standard rooms in terms of location, facilities and size.</t>
  </si>
  <si>
    <t>Wönnichstr. 69-71, Berlin - Lichtenberg, 10317, Germany</t>
  </si>
  <si>
    <t xml:space="preserve">art`otel berlin-mitte by park plaza </t>
  </si>
  <si>
    <t>158.40</t>
  </si>
  <si>
    <t>Wallstr. 70-73, 10179, Berlin - Mitte</t>
  </si>
  <si>
    <t>Aspria Ku`damm</t>
  </si>
  <si>
    <t>Karlsruher Str. 20, 10711, Berlin - Wilmersdorf</t>
  </si>
  <si>
    <t>228.00</t>
  </si>
  <si>
    <t xml:space="preserve">Garden Living </t>
  </si>
  <si>
    <t>203.04</t>
  </si>
  <si>
    <t>Invalidenstr. 101, Berlin - Mitte, 10115, Germany</t>
  </si>
  <si>
    <t>235.44</t>
  </si>
  <si>
    <t>257.04</t>
  </si>
  <si>
    <t>Moxy Berlin Ostbahnhof</t>
  </si>
  <si>
    <t>Standard room: Hot tariff 1 Queen, 17sqm/183sqft, Wireless internet, complimentary, 42in/107cm flatscreen TV</t>
  </si>
  <si>
    <t xml:space="preserve">MOXY Berlin Ostbahnhof </t>
  </si>
  <si>
    <t>183.76</t>
  </si>
  <si>
    <t>Andreasstrasse 76-78, Berlin - Berlin, 10243, Germany</t>
  </si>
  <si>
    <t>Standard room: Basic tariff 1 Queen, 17sqm/183sqft, Wireless internet, complimentary, 42in/107cm flatscreen TV</t>
  </si>
  <si>
    <t>216.30</t>
  </si>
  <si>
    <t>Standard room: Basic tariff 2 Twin/Single Bed(s), 17sqm/183sqft, Wireless internet, complimentary, 42in/107cm flatscreen TV</t>
  </si>
  <si>
    <t>Standard room: Basic tariff Queen, 17sqm/183sqft, Wireless internet, complimentary, Coffee/tea maker, flatscreen TV</t>
  </si>
  <si>
    <t>211.06</t>
  </si>
  <si>
    <t>245.70</t>
  </si>
  <si>
    <t>247.80</t>
  </si>
  <si>
    <t>266.70</t>
  </si>
  <si>
    <t>268.80</t>
  </si>
  <si>
    <t>Standard room: Basic tariff 1 Queen, Sofa bed, 34sqm/366sqft, Wireless internet, complimentary, 42in/107cm flatscreen TV</t>
  </si>
  <si>
    <t>352.80</t>
  </si>
  <si>
    <t xml:space="preserve">Messe am Funkturm </t>
  </si>
  <si>
    <t>Standard room: Basic tariff Double Room, Private Bathroom</t>
  </si>
  <si>
    <t>88.00</t>
  </si>
  <si>
    <t>Wundtstr. 72, Berlin - Charlottenburg, 14057, Germany</t>
  </si>
  <si>
    <t>112.00</t>
  </si>
  <si>
    <t>Waldorf Astoria Berlin</t>
  </si>
  <si>
    <t>Standard room: Hot tariff KING DELUXE ROOM...APPLE MULTI MEDIA HUB/42 SQM...BATHRM MIRROR TV/40 INCH HD SAT TV/NESPRESSO; One Bed</t>
  </si>
  <si>
    <t xml:space="preserve">Waldorf Astoria Berlin </t>
  </si>
  <si>
    <t>Hardenbergstrasse 28, Berlin - Berlin, 10623, Germany</t>
  </si>
  <si>
    <t>Standard room: Basic tariff KING DELUXE ROOM...APPLE MULTI MEDIA HUB/42 SQM...BATHRM MIRROR TV/40 INCH HD SAT TV/NESPRESSO; One Bed</t>
  </si>
  <si>
    <t>483.00</t>
  </si>
  <si>
    <t>Standard room: Basic tariff TWIN DELUXE ROOM...APPLE MULTI MEDIA HUB/42 SQM...BATHRM MIRROR TV/40 INCH HD SAT TV/NESPRESSO; Two Beds</t>
  </si>
  <si>
    <t>Superior room: Basic tariff KING DELUXE ROOM WITH VIEW...APPLE MULTI MEDIA HUB/42 SQM...BATHRM MIRROR TV/40 INCH HD SAT TV/NESPRESSO; One Bed</t>
  </si>
  <si>
    <t>Superior room: Basic tariff TWIN DELUXE ROOM WITH VIEW...APPLE MULTI MEDIA HUB/42 SQM...BATHRM MIRROR TV/40 INCH HD SAT TV/NESPRESSO; Two Beds</t>
  </si>
  <si>
    <t>480.48</t>
  </si>
  <si>
    <t>564.48</t>
  </si>
  <si>
    <t>Superior room: Basic tariff KING JUNIOR SUITE...APPLE MULTI MEDIA HUB/60 SQM...BATHRM MIRROR TV/40 INCH HD TV/SITTING AREA; Suite; One Bed</t>
  </si>
  <si>
    <t>588.00</t>
  </si>
  <si>
    <t>Superior room: Basic tariff TWIN JUNIOR SUITE...APPLE MULTI MEDIA HUB/60 SQM...BATHRM MIRROR TV/40 INCH HD TV/SITTING AREA; Suite; Two Beds</t>
  </si>
  <si>
    <t>600.60</t>
  </si>
  <si>
    <t>Superior room: Basic tariff KING JUNIOR SUITE WITH VIEW...APPLE MULTI MEDIA HUB/56 SQM...BATHRM MIRROR TV/40 INCH HD TV/SITTING AREA; Suite; One Bed</t>
  </si>
  <si>
    <t>655.20</t>
  </si>
  <si>
    <t>682.08</t>
  </si>
  <si>
    <t>705.60</t>
  </si>
  <si>
    <t xml:space="preserve">Q </t>
  </si>
  <si>
    <t>Knesebeckstr. 67, Berlin - Charlottenburg, 10623, Germany</t>
  </si>
  <si>
    <t>330.00</t>
  </si>
  <si>
    <t>460.00</t>
  </si>
  <si>
    <t>520.00</t>
  </si>
  <si>
    <t>2A Hostel</t>
  </si>
  <si>
    <t>129.64</t>
  </si>
  <si>
    <t>Saalestr. 76, Berlin - Neukölln, 12055, Germany</t>
  </si>
  <si>
    <t>Solitaire Hotel &amp; Boardinghouse</t>
  </si>
  <si>
    <t>Hermann-Hesse-Str. 64, Berlin - Pankow, 13156, Germany</t>
  </si>
  <si>
    <t xml:space="preserve">Alex </t>
  </si>
  <si>
    <t>138.00</t>
  </si>
  <si>
    <t>Greifswalder Straße  3, Berlin - Prenzlauer Berg, 10405, Germany</t>
  </si>
  <si>
    <t xml:space="preserve">Businesshotel </t>
  </si>
  <si>
    <t>113.00</t>
  </si>
  <si>
    <t>Pasewalker Str. 97, Berlin - Pankow, 13127, Germany</t>
  </si>
  <si>
    <t>6rooms Apartments</t>
  </si>
  <si>
    <t>Dovestr. 9, Berlin - Charlottenburg, 10587, Germany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</si>
  <si>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</si>
  <si>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</si>
  <si>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</si>
  <si>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</si>
  <si>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Standard room: Basic tariff STANDARD ROOM; 21 mÂ², double/twin beds, WiFi, shower, Safe; A/C, Minibar, Sat-TV, Hairdryer</t>
  </si>
  <si>
    <t>Superior room: Basic tariff SUPERIOR ROOM; 21 mÂ², double-twin, high speed Wifi, shower; courtyard view, water, Safe, Minibar, Sat-TV</t>
  </si>
  <si>
    <t>Superior room: Basic tariff PREMIUM ROOM; 25 mÂ², king/twin, high speed Wifi, iron; coffee/tea, free Minibar, bathrobe, slippers</t>
  </si>
  <si>
    <t>284.00</t>
  </si>
  <si>
    <t>312.00</t>
  </si>
  <si>
    <t>372.00</t>
  </si>
  <si>
    <t>Airporthotel Berlin Adlershof</t>
  </si>
  <si>
    <t xml:space="preserve">Airporthotel Berlin Adlershof </t>
  </si>
  <si>
    <t>172.64</t>
  </si>
  <si>
    <t>Rudower Chaussee 14, Berlin - Adlershof, 12489, Germany</t>
  </si>
  <si>
    <t>191.82</t>
  </si>
  <si>
    <t>224.88</t>
  </si>
  <si>
    <t xml:space="preserve">Capri by Fraser Berlin </t>
  </si>
  <si>
    <t>184.00</t>
  </si>
  <si>
    <t>Scharrenstraße 22, Berlin - Berlin, 10178, Germany</t>
  </si>
  <si>
    <t>Klassik Hotel Berlin</t>
  </si>
  <si>
    <t xml:space="preserve">Klassik </t>
  </si>
  <si>
    <t>Revaler Str. 6, Berlin - Friedrichshain, 10245, Germany</t>
  </si>
  <si>
    <t xml:space="preserve">KuÂ´ Damm 101 </t>
  </si>
  <si>
    <t>132.80</t>
  </si>
  <si>
    <t>KurfÃ¼rstendamm 101, 10711, Berlin - Charlottenburg</t>
  </si>
  <si>
    <t>Ellington Hotel Berlin</t>
  </si>
  <si>
    <t xml:space="preserve">Ellington </t>
  </si>
  <si>
    <t>198.30</t>
  </si>
  <si>
    <t>Nürnberger Str. 50-55, Berlin - Charlottenburg, 10789, Germany</t>
  </si>
  <si>
    <t>253.58</t>
  </si>
  <si>
    <t>286.66</t>
  </si>
  <si>
    <t>Park Plaza Berlin Kudamm</t>
  </si>
  <si>
    <t xml:space="preserve">Park Plaza Berlin Kudamm </t>
  </si>
  <si>
    <t>Joachimstaler Str. 29, Berlin - Wilmersdorf, 10719, Germany</t>
  </si>
  <si>
    <t>Novum City B Centrum</t>
  </si>
  <si>
    <t>105.40</t>
  </si>
  <si>
    <t>Potsdamer Str. 129, Berlin - Schöneberg, 10783, Germany</t>
  </si>
  <si>
    <t>Family room: Flex tariff Family Room, 4 people, 4 Beds</t>
  </si>
  <si>
    <t>203.02</t>
  </si>
  <si>
    <t>Apartment: Flex tariff Studio, 5 people, 5 beds</t>
  </si>
  <si>
    <t>255.34</t>
  </si>
  <si>
    <t>Hecker's Hotel Kurfurstendamm</t>
  </si>
  <si>
    <t xml:space="preserve">Heckers </t>
  </si>
  <si>
    <t>169.56</t>
  </si>
  <si>
    <t>Grolmanstr. 35, Berlin - Charlottenburg, 10623, Germany</t>
  </si>
  <si>
    <t>Superior room: Hot tariff Comfort Double Room</t>
  </si>
  <si>
    <t>169.58</t>
  </si>
  <si>
    <t>199.50</t>
  </si>
  <si>
    <t>267.50</t>
  </si>
  <si>
    <t>Dahlem Apartmenthotel</t>
  </si>
  <si>
    <t>Clayallee 150, Berlin - Zehlendorf, 14195, Germany</t>
  </si>
  <si>
    <t>200.00</t>
  </si>
  <si>
    <t xml:space="preserve">Rossi </t>
  </si>
  <si>
    <t>226.80</t>
  </si>
  <si>
    <t>Lehrter Straße 66, Berlin - Berlin, 10557, Germany</t>
  </si>
  <si>
    <t>Concorde Hotel am Studio</t>
  </si>
  <si>
    <t>Kaiserdamm 80/81, Berlin - Charlottenburg, 14057, Germany</t>
  </si>
  <si>
    <t>Hotel Bleibtreu Berlin by Golden Tulip</t>
  </si>
  <si>
    <t xml:space="preserve">Hotel Bleibtreu Berlin by Golden Tulip </t>
  </si>
  <si>
    <t>136.00</t>
  </si>
  <si>
    <t>Bleibtreustr. 31, Berlin - Charlottenburg, 10707, Germany</t>
  </si>
  <si>
    <t xml:space="preserve">Lux 11 </t>
  </si>
  <si>
    <t>598.00</t>
  </si>
  <si>
    <t>Rosa-Luxemburg-Str.9-13, Berlin - Mitte, 10178, Germany</t>
  </si>
  <si>
    <t xml:space="preserve">MÃ¼ggelsee Berlin </t>
  </si>
  <si>
    <t>117.60</t>
  </si>
  <si>
    <t>MÃ¼ggelheimer Damm 145, 12559, Berlin - KÃ¶penick</t>
  </si>
  <si>
    <t>Business room: Basic tariff Executive Room</t>
  </si>
  <si>
    <t>134.40</t>
  </si>
  <si>
    <t>151.20</t>
  </si>
  <si>
    <t>184.80</t>
  </si>
  <si>
    <t>229.00</t>
  </si>
  <si>
    <t>231.00</t>
  </si>
  <si>
    <t>315.00</t>
  </si>
  <si>
    <t>355.00</t>
  </si>
  <si>
    <t>Aster an der Messe</t>
  </si>
  <si>
    <t>Reichsstr. 105, Berlin - Charlottenburg, 14052, Germany</t>
  </si>
  <si>
    <t>Flottwell Berlin Hotel &amp; Residenz am Park</t>
  </si>
  <si>
    <t>269.00</t>
  </si>
  <si>
    <t>Flottwellstr. 18, Berlin - Tiergarten, 10785, Germany</t>
  </si>
  <si>
    <t xml:space="preserve">Larat </t>
  </si>
  <si>
    <t>Ollenhauerstr. 111, Berlin - Reinickendorf, 13403, Germany</t>
  </si>
  <si>
    <t>137.20</t>
  </si>
  <si>
    <t>Luetzow</t>
  </si>
  <si>
    <t xml:space="preserve">LÃ¼tzow </t>
  </si>
  <si>
    <t>119.40</t>
  </si>
  <si>
    <t>KeithstraÃe 38, 10787, Berlin - Tiergarten</t>
  </si>
  <si>
    <t>119.42</t>
  </si>
  <si>
    <t>168.96</t>
  </si>
  <si>
    <t xml:space="preserve">Die Botschaft </t>
  </si>
  <si>
    <t>Treskowallee 92, Berlin - Berlin, 10318, Germany</t>
  </si>
  <si>
    <t xml:space="preserve">Abendstern </t>
  </si>
  <si>
    <t>110.50</t>
  </si>
  <si>
    <t>Stuttgarter Platz 8, Berlin - Charlottenburg, 10627, Germany</t>
  </si>
  <si>
    <t>Ibis Styles Berlin City Ost</t>
  </si>
  <si>
    <t>Superior room: Hot tariff All Comfort Twin Rooms include twin beds</t>
  </si>
  <si>
    <t xml:space="preserve">ibis Styles Berlin City Ost </t>
  </si>
  <si>
    <t>Scharnweberstrasse 21-22, Berlin - Friedrichshain, 10247, Germany</t>
  </si>
  <si>
    <t>Superior room: Flex tariff All Comfort Twin Rooms include twin beds</t>
  </si>
  <si>
    <t>Superior room: Basic tariff All Comfort Triple - Triple Comfort Room: 2 single beds and 1 extra bed</t>
  </si>
  <si>
    <t>Superior room: Flex tariff All Comfort Triple - Triple Comfort Room: 2 single beds and 1 extra bed</t>
  </si>
  <si>
    <t>Adina Apartment Hotel Berlin Mitte</t>
  </si>
  <si>
    <t>280.50</t>
  </si>
  <si>
    <t>Platz vor dem Neuen Tor 6, Berlin - Mitte, 10115, Germany</t>
  </si>
  <si>
    <t xml:space="preserve">GÃ¤stehaus Lazarus </t>
  </si>
  <si>
    <t>Bernauer StraÃe 115, 13355, Berlin - Berlin</t>
  </si>
  <si>
    <t>Park Inn by Radisson Berlin Alexanderplatz</t>
  </si>
  <si>
    <t xml:space="preserve">Park Inn by Radisson Berlin Alexanderplatz </t>
  </si>
  <si>
    <t>191.70</t>
  </si>
  <si>
    <t>Alexanderplatz 7, Berlin - Mitte, 10178, Germany</t>
  </si>
  <si>
    <t>213.00</t>
  </si>
  <si>
    <t>253.00</t>
  </si>
  <si>
    <t>Maritim proArte Hotel Berlin</t>
  </si>
  <si>
    <t>Maritim proArte</t>
  </si>
  <si>
    <t>Friedrichstr. 151, Berlin - Mitte, 10117, Germany</t>
  </si>
  <si>
    <t>Delta am Potsdamer Platz</t>
  </si>
  <si>
    <t>Pohlstr. 58, Berlin - Mitte, 10785, Germany</t>
  </si>
  <si>
    <t>139.40</t>
  </si>
  <si>
    <t>ibis Berlin Ostbahnhof</t>
  </si>
  <si>
    <t xml:space="preserve">ibis Berlin Ostbahnhof </t>
  </si>
  <si>
    <t>An der Schillingbrucke 2, Berlin - Friedrichshain, 10243, Germany</t>
  </si>
  <si>
    <t>Family room: Basic tariff Family Room for 3 people with 1 double bed and1 sofa bed or 3 single beds</t>
  </si>
  <si>
    <t>Superior room: Basic tariff Superior Room with a double bed (63 in x 79 in) and view of the River Spree.</t>
  </si>
  <si>
    <t>Family room: Flex tariff Family Room for 3 people with 1 double bed and1 sofa bed or 3 single beds</t>
  </si>
  <si>
    <t>Superior room: Flex tariff Superior Room with a double bed (63 in x 79 in) and view of the River Spree.</t>
  </si>
  <si>
    <t>Family room: Basic tariff Family Room for up to 4 people, new sleep-easyconcept</t>
  </si>
  <si>
    <t>Cityhostel Berlin</t>
  </si>
  <si>
    <t xml:space="preserve">Cityhostel Berlin </t>
  </si>
  <si>
    <t>70.56</t>
  </si>
  <si>
    <t>Glinkastraße 5-7, Berlin - Mitte, 10117, Germany</t>
  </si>
  <si>
    <t>79.38</t>
  </si>
  <si>
    <t xml:space="preserve">Novum Aldea Berlin Centrum </t>
  </si>
  <si>
    <t>102.84</t>
  </si>
  <si>
    <t>Bülowstr. 20-22, Berlin - Schöneberg, 10783, Germany</t>
  </si>
  <si>
    <t>121.00</t>
  </si>
  <si>
    <t>141.00</t>
  </si>
  <si>
    <t>Family room: Flex tariff Family room 4 People</t>
  </si>
  <si>
    <t>DXB</t>
  </si>
  <si>
    <t>199.88</t>
  </si>
  <si>
    <t>Amelie Mitte</t>
  </si>
  <si>
    <t>Standard room: Basic tariff Twin Room</t>
  </si>
  <si>
    <t>Reinhardtstr. 21, Berlin - Mitte, 10117, Germany</t>
  </si>
  <si>
    <t>358.00</t>
  </si>
  <si>
    <t>Arktur City Hotel</t>
  </si>
  <si>
    <t xml:space="preserve">Arktur City </t>
  </si>
  <si>
    <t>Otto-Suhr-Allee 74, Berlin - Charlottenburg, 10585, Germany</t>
  </si>
  <si>
    <t xml:space="preserve">Novum Style Aldea </t>
  </si>
  <si>
    <t>115.60</t>
  </si>
  <si>
    <t>Bülowstr. 19, Berlin - Schöneberg, 10783, Germany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</si>
  <si>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</si>
  <si>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</si>
  <si>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</si>
  <si>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</si>
  <si>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</si>
  <si>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1 Double bed</t>
  </si>
  <si>
    <t>Standard room: Flex tariff Standard Room with twin beds</t>
  </si>
  <si>
    <t>Honigmond</t>
  </si>
  <si>
    <t xml:space="preserve">Honigmond </t>
  </si>
  <si>
    <t>Tieckstr. 12, Berlin - Mitte, 10115, Germany</t>
  </si>
  <si>
    <t>Quentin am KurfÃ¼rstendamm</t>
  </si>
  <si>
    <t>Superior room: Hot tariff Luxury Twin Room</t>
  </si>
  <si>
    <t>187.20</t>
  </si>
  <si>
    <t>Xantener Str. 4, 10707, Berlin - Wilmersdorf</t>
  </si>
  <si>
    <t>Standard room: Basic tariff Classic Budget Double Room</t>
  </si>
  <si>
    <t>Superior room: Basic tariff Luxury Twin Room</t>
  </si>
  <si>
    <t>226.20</t>
  </si>
  <si>
    <t>Superior room: Basic tariff Luxury Triple Room</t>
  </si>
  <si>
    <t>313.20</t>
  </si>
  <si>
    <t>Superior room: Basic tariff Luxury Quadruple Room</t>
  </si>
  <si>
    <t>Superior room: Basic tariff Luxury Double Room</t>
  </si>
  <si>
    <t>358.20</t>
  </si>
  <si>
    <t>391.20</t>
  </si>
  <si>
    <t>416.00</t>
  </si>
  <si>
    <t>Standard room: Basic tariff Low Budget Quadruple Room</t>
  </si>
  <si>
    <t>525.60</t>
  </si>
  <si>
    <t>Amano Grand Central</t>
  </si>
  <si>
    <t xml:space="preserve">AMANO Grand Central </t>
  </si>
  <si>
    <t>Heidestr. 62, Berlin - Mitte, 10557, Germany</t>
  </si>
  <si>
    <t>161.00</t>
  </si>
  <si>
    <t>181.00</t>
  </si>
  <si>
    <t>241.00</t>
  </si>
  <si>
    <t xml:space="preserve">Lydia </t>
  </si>
  <si>
    <t>Kyllburger Weg 24, 13051, Berlin - Lichtenberg-HohenschÃ¶nhausen</t>
  </si>
  <si>
    <t>Courtyard Berlin City Center</t>
  </si>
  <si>
    <t>Standard room: Hot tariff Deluxe Room, 1 King or 2 Twin/Single Bed(s), Mini fridge, 26sqm/280sqft, Living/sitting area, Wireless internet...</t>
  </si>
  <si>
    <t xml:space="preserve">Courtyard Berlin City Center </t>
  </si>
  <si>
    <t>Axel Springer Strasse 55, Berlin - Berlin, 10117, Germany</t>
  </si>
  <si>
    <t>Standard room: Basic tariff Deluxe Room, 1 King or 2 Twin/Single Bed(s), Mini fridge, 26sqm/280sqft, Living/sitting area, Wireless internet...</t>
  </si>
  <si>
    <t>291.90</t>
  </si>
  <si>
    <t>Superior room: Basic tariff Superior room, 2 Twin/Single Bed(s), Sofa bed, Mini fridge, 32sqm/344sqft, Living/sitting area, Wireless internet...</t>
  </si>
  <si>
    <t>Junior suite: Basic tariff Junior suite, 1 King, Sofa bed, Mini fridge, 45sqm/484sqft, Living/sitting area, Dining area, Wireless internet...</t>
  </si>
  <si>
    <t>Suite: Basic tariff Courtyard suite, 1 King, Sofa bed, Mini fridge, 50sqm/538sqft, Living/sitting area, Dining area, Separate living...</t>
  </si>
  <si>
    <t>Mondrian Suites Hotel</t>
  </si>
  <si>
    <t>Apartment: Basic tariff Premium Studio (Balcony or Terrace)</t>
  </si>
  <si>
    <t xml:space="preserve">Mondrian Suites Berlin </t>
  </si>
  <si>
    <t>Markgrafenstr. 16-16a, Berlin - Mitte / Kreuzberg, 10969, Germany</t>
  </si>
  <si>
    <t>Pankow</t>
  </si>
  <si>
    <t xml:space="preserve">Pankow </t>
  </si>
  <si>
    <t>95.00</t>
  </si>
  <si>
    <t>Pasewalker Str. 14-15, Berlin - Pankow, 13127, Germany</t>
  </si>
  <si>
    <t>100.00</t>
  </si>
  <si>
    <t>Novum Style Centrum</t>
  </si>
  <si>
    <t>127.50</t>
  </si>
  <si>
    <t>Franklinstr. 23, Berlin - Charlottenburg, 10587, Germany</t>
  </si>
  <si>
    <t xml:space="preserve">Altstadt Spandau </t>
  </si>
  <si>
    <t>Wasserstraße 4+8, Berlin - Berlin, 13597, Germany</t>
  </si>
  <si>
    <t>Melia Berlin</t>
  </si>
  <si>
    <t>Standard room: Hot tariff MELIA GUESTROOM; 28 mÂ², double/twin, Wifi, bathtub/shower; A/C, Safe, Minibar, Sat-TV, Bidet, Hairdryer</t>
  </si>
  <si>
    <t xml:space="preserve">MeliÃ¡ Berlin </t>
  </si>
  <si>
    <t>Friedrichstrasse 103, 10117, Berlin - Mitte</t>
  </si>
  <si>
    <t>Standard room: Basic tariff MELIA GUESTROOM; 28 mÂ², double/twin, Wifi, bathtub/shower; A/C, Safe, Minibar, Sat-TV, Bidet, Hairdryer</t>
  </si>
  <si>
    <t>Superior room: Basic tariff ACCESIBLE ROOM; 32 mÂ², adapted for the disabled, wifi; shower, safe, minibar, TV, A/C</t>
  </si>
  <si>
    <t>Superior room: Basic tariff PREMIUM GUESTROOM; 28 mÂ², double/twin, river view, water, wifi; bathtub/shower, bidet, safe, minibar, TV</t>
  </si>
  <si>
    <t>Business room: Basic tariff THE LEVEL ROOM; 28 mÂ², access to Level Lounge, iron/board; bathtub/shower, coffee/tea, scale, wifi</t>
  </si>
  <si>
    <t>382.00</t>
  </si>
  <si>
    <t>396.00</t>
  </si>
  <si>
    <t>442.00</t>
  </si>
  <si>
    <t>Junior suite: Basic tariff JUNIOR SUITE; 45 mÂ², access to Level Lounge, coffee/tea; seperate seating area, iron/board, wifi</t>
  </si>
  <si>
    <t>444.00</t>
  </si>
  <si>
    <t>Standard room: Basic tariff GRAND SUITE; 56 mÂ², Level Lounge, coffee/tea, city view; living and sleeping room, iron/board, cd/dvd</t>
  </si>
  <si>
    <t>1184.00</t>
  </si>
  <si>
    <t>1244.00</t>
  </si>
  <si>
    <t>Standard room: Basic tariff PRESIDENTIAL SUITE; 110 mÂ², top floor, city view, Level Lounge, .; 4 areas, meeting room, coffee/tea, cd/dvd</t>
  </si>
  <si>
    <t>1584.00</t>
  </si>
  <si>
    <t>1644.00</t>
  </si>
  <si>
    <t>Senta Hotel Pension</t>
  </si>
  <si>
    <t>Bundesallee 137, Berlin - Friedenau-Schöneberg, 12161, Germany</t>
  </si>
  <si>
    <t>Superior room: Basic tariff Comfort Triple Room, Ensuite</t>
  </si>
  <si>
    <t>Holiday Inn Express berlin City Centre West</t>
  </si>
  <si>
    <t>Standard room: Hot tariff 1 BED WHEELCHAIR ACCESSIBLE NONSMOKING; FEEL YOURSELF AT HOME AND ENJOY YOUR STAY IN ONE OF OUR STANDARD ROOMS ...</t>
  </si>
  <si>
    <t xml:space="preserve">Holiday Inn Express BERLIN CITY CENTRE-WEST </t>
  </si>
  <si>
    <t>Kurfuerstenstrasse 78, 10787, Berlin - Tiergarten</t>
  </si>
  <si>
    <t>Standard room: Basic tariff 1 BED WHEELCHAIR ACCESSIBLE NONSMOKING; FEEL YOURSELF AT HOME AND ENJOY YOUR STAY IN ONE OF OUR STANDARD ROOMS ...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</si>
  <si>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</si>
  <si>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</si>
  <si>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Standard room: Basic tariff 1 DOUBLE ROOM WITH SOFA BED NONSMOKING; OUR DOUBLE ROOMS WITH SOFA BED IDEALLY FITS FOR FAMILIES UP TO 2 ADULTS AND ...</t>
  </si>
  <si>
    <t>Ferdinand Aparthotel</t>
  </si>
  <si>
    <t>125.82</t>
  </si>
  <si>
    <t>Ferdinand-Schultze-Str. 92, Berlin - Lichtenberg / Hohenschönhausen, 13055, Germany</t>
  </si>
  <si>
    <t>139.80</t>
  </si>
  <si>
    <t>159.80</t>
  </si>
  <si>
    <t>A&amp;O Berlin Kolumbus</t>
  </si>
  <si>
    <t xml:space="preserve">a&amp;o Berlin Kolumbus </t>
  </si>
  <si>
    <t>97.42</t>
  </si>
  <si>
    <t>Genslerstr. 18, Berlin - Lichtenberg, 13055, Germany</t>
  </si>
  <si>
    <t>99.42</t>
  </si>
  <si>
    <t>Upstalsboom Hotel Friedrichshain</t>
  </si>
  <si>
    <t xml:space="preserve">Upstalsboom Friedrichshain </t>
  </si>
  <si>
    <t>Gubener Str. 42, Berlin - Friedrichshain, 10243, Germany</t>
  </si>
  <si>
    <t>Apartment: Basic tariff Comfort Studio, Kitchenette</t>
  </si>
  <si>
    <t>JugendgÃ¤stehaus Hauptbahnhof</t>
  </si>
  <si>
    <t>Lehrter Str. 68, 10557, Berlin - Tiergarten</t>
  </si>
  <si>
    <t xml:space="preserve">Oderberger </t>
  </si>
  <si>
    <t>297.00</t>
  </si>
  <si>
    <t>Oderberger Str. 56-57, Berlin - Berlin, 10435, Germany</t>
  </si>
  <si>
    <t>Superior room: Basic tariff Comfort Maisonette</t>
  </si>
  <si>
    <t xml:space="preserve">Cityrentals Berlin </t>
  </si>
  <si>
    <t>Motzstrasse 16, Berlin - Schoeneberg, 10777, Germany</t>
  </si>
  <si>
    <t>Superior room: Basic tariff Club Room, Accessible</t>
  </si>
  <si>
    <t>128.40</t>
  </si>
  <si>
    <t xml:space="preserve">Novum Kronprinz Berlin </t>
  </si>
  <si>
    <t>130.04</t>
  </si>
  <si>
    <t>Kronprinzendamm 1, Berlin - Wilmersdorf, 10711, Germany</t>
  </si>
  <si>
    <t>Ringhotel Seehof am Lietzensee</t>
  </si>
  <si>
    <t>189.20</t>
  </si>
  <si>
    <t>Lietzenseeufer 11, Berlin - Charlottenburg, 14057, Germany</t>
  </si>
  <si>
    <t>Standard room: Basic tariff Standard Double Room, Lakeside</t>
  </si>
  <si>
    <t>211.48</t>
  </si>
  <si>
    <t>Room with lake view: Flex tariff This room offers a lake view and contains a shower/toilet or bathtub/toilet.</t>
  </si>
  <si>
    <t>232.60</t>
  </si>
  <si>
    <t>Family room: Basic tariff Family Room, Lake View - 1 Double Bed and 1 Single Bed</t>
  </si>
  <si>
    <t>294.28</t>
  </si>
  <si>
    <t>Mercure Hotel Chateau Berlin</t>
  </si>
  <si>
    <t xml:space="preserve">Mercure Hotel Chateau Berlin am Kurfuerstendamm </t>
  </si>
  <si>
    <t>163.00</t>
  </si>
  <si>
    <t>Knesebeckstr. 38-49, Berlin - Charlottenburg, 10719, Germany</t>
  </si>
  <si>
    <t>183.00</t>
  </si>
  <si>
    <t>Superior room: Basic tariff Superior Room with double bed</t>
  </si>
  <si>
    <t>Superior room: Flex tariff Superior Room with double bed</t>
  </si>
  <si>
    <t>219.00</t>
  </si>
  <si>
    <t>239.00</t>
  </si>
  <si>
    <t>249.00</t>
  </si>
  <si>
    <t>259.00</t>
  </si>
  <si>
    <t xml:space="preserve">Siegfriedshof </t>
  </si>
  <si>
    <t>Siegfriedstr.204, Berlin - Lichtenberg, 10365, Germany</t>
  </si>
  <si>
    <t xml:space="preserve">Queens Garden </t>
  </si>
  <si>
    <t>Koenigin-Elisabeth-Straße 47a, Berlin - Charlottenburg, 14059, Germany</t>
  </si>
  <si>
    <t xml:space="preserve">Henri Hotel Berlin KurfÃ¼rstendamm </t>
  </si>
  <si>
    <t>Standard room: Basic tariff Cabinet Double Room</t>
  </si>
  <si>
    <t>207.00</t>
  </si>
  <si>
    <t>Meinekestr. 9, 10719, Berlin - Charlottenburg</t>
  </si>
  <si>
    <t>234.00</t>
  </si>
  <si>
    <t>246.60</t>
  </si>
  <si>
    <t xml:space="preserve">Albrechtshof </t>
  </si>
  <si>
    <t>162.80</t>
  </si>
  <si>
    <t>Albrechtstr. 8, Berlin - Mitte, 10117, Germany</t>
  </si>
  <si>
    <t>Provocateur Hotel</t>
  </si>
  <si>
    <t xml:space="preserve">Provocateur </t>
  </si>
  <si>
    <t>Brandenburgische Str. 21, Berlin - Berlin, 10707, Germany</t>
  </si>
  <si>
    <t>398.00</t>
  </si>
  <si>
    <t>458.00</t>
  </si>
  <si>
    <t xml:space="preserve">Select Hotel Berlin Gendarmenmarkt </t>
  </si>
  <si>
    <t>Charlottenstraße 66, Berlin - Mitte, 10117, Germany</t>
  </si>
  <si>
    <t>Ibis Berlin Hauptbahnhof</t>
  </si>
  <si>
    <t>Standard room: Flex tariff Room with 1 double bed (63x79 inches [160x200 cm]), new sleep-easy concept</t>
  </si>
  <si>
    <t xml:space="preserve">ibis Berlin Hauptbahnhof </t>
  </si>
  <si>
    <t>Invalidenstrasse 53, Berlin - Berlin, 10557, Germany</t>
  </si>
  <si>
    <t>Standard room: Flex tariff Room with 2 single beds equipped with the new bedding</t>
  </si>
  <si>
    <t>Hotel Mani</t>
  </si>
  <si>
    <t xml:space="preserve">MANI by AMANO Group </t>
  </si>
  <si>
    <t>156.60</t>
  </si>
  <si>
    <t>Torstr. 136, Berlin - Mitte, 10119, Germany</t>
  </si>
  <si>
    <t>Wyndham Garden Berlin Mitte</t>
  </si>
  <si>
    <t xml:space="preserve">Wyndham Garden Berlin Mitte </t>
  </si>
  <si>
    <t>179.76</t>
  </si>
  <si>
    <t>Osloer Str. 116a, Berlin - Gesundbrunnen, 13359, Germany</t>
  </si>
  <si>
    <t>188.16</t>
  </si>
  <si>
    <t>217.76</t>
  </si>
  <si>
    <t>235.20</t>
  </si>
  <si>
    <t>247.52</t>
  </si>
  <si>
    <t>255.46</t>
  </si>
  <si>
    <t>291.20</t>
  </si>
  <si>
    <t>Zarenhof Friedrichshain</t>
  </si>
  <si>
    <t>194.20</t>
  </si>
  <si>
    <t>Boxhagener Str. 17, Berlin - Friedrichshain, 10245, Germany</t>
  </si>
  <si>
    <t xml:space="preserve">Villa Konstanz </t>
  </si>
  <si>
    <t>Konstanzer Str. 30, Berlin - Wilmersdorf, 10709, Germany</t>
  </si>
  <si>
    <t xml:space="preserve">Les Nations </t>
  </si>
  <si>
    <t>Zinzendorf Str. 6, Berlin - Tiergarten, 10555, Germany</t>
  </si>
  <si>
    <t xml:space="preserve">Bongard </t>
  </si>
  <si>
    <t>Holzhauser Str. 180, Berlin - Reinickendorf, 13509, Germany</t>
  </si>
  <si>
    <t xml:space="preserve">Big Mama </t>
  </si>
  <si>
    <t>144.20</t>
  </si>
  <si>
    <t>Koloniestr. 24, Berlin - Mitte, 13359, Germany</t>
  </si>
  <si>
    <t>Hotel de Ela</t>
  </si>
  <si>
    <t xml:space="preserve">Hotel de Ela </t>
  </si>
  <si>
    <t>112.40</t>
  </si>
  <si>
    <t>Landshuterstr. 1, Berlin - Schöneberg, 10779, Germany</t>
  </si>
  <si>
    <t>120.26</t>
  </si>
  <si>
    <t>128.00</t>
  </si>
  <si>
    <t>ibis Berlin City West</t>
  </si>
  <si>
    <t xml:space="preserve">ibis Berlin City West </t>
  </si>
  <si>
    <t>Brandenburgische Strasse 11, Berlin - Berlin, 10713, Germany</t>
  </si>
  <si>
    <t>Standard room: Basic tariff Reduced mobility rooms with 1 double bed</t>
  </si>
  <si>
    <t>Standard room: Flex tariff Reduced mobility rooms with 1 double bed</t>
  </si>
  <si>
    <t>Standard room: Flex tariff Room with 2 single size beds, new sleep-easy concept and 1 folding bed</t>
  </si>
  <si>
    <t>Standard room: Basic tariff Room with 2 single size beds, new sleep-easy concept and 1 folding bed</t>
  </si>
  <si>
    <t>146.00</t>
  </si>
  <si>
    <t>Hansablick Garni</t>
  </si>
  <si>
    <t>Flotowstr. 6, Berlin - Tiergarten, 10555, Germany</t>
  </si>
  <si>
    <t>Zoo Berlin</t>
  </si>
  <si>
    <t>Standard room: Basic tariff Room</t>
  </si>
  <si>
    <t xml:space="preserve">Hotel Zoo Berlin </t>
  </si>
  <si>
    <t>379.10</t>
  </si>
  <si>
    <t>Kurfürstendamm 25, Berlin - Charlottenburg, 10719, Germany</t>
  </si>
  <si>
    <t>430.10</t>
  </si>
  <si>
    <t>Superior room: Basic tariff Superior Room</t>
  </si>
  <si>
    <t>481.10</t>
  </si>
  <si>
    <t>977.50</t>
  </si>
  <si>
    <t>1028.50</t>
  </si>
  <si>
    <t>Suite: Basic tariff Suite, 1 King Bed</t>
  </si>
  <si>
    <t>1147.50</t>
  </si>
  <si>
    <t>1198.50</t>
  </si>
  <si>
    <t xml:space="preserve">Bellevue am KurfÃ¼rstendamm </t>
  </si>
  <si>
    <t>104.50</t>
  </si>
  <si>
    <t>Emser Str. 19 - 20, 10719, Berlin - Wilmersdorf</t>
  </si>
  <si>
    <t>Cortina Hotel-Pension</t>
  </si>
  <si>
    <t>Kantstr. 140, 10623, Berlin - Charlottenburg</t>
  </si>
  <si>
    <t>Akademie SchmÃ¶ckwitz</t>
  </si>
  <si>
    <t>Wernsdorfer Str. 43, 12527, Berlin - SchmÃ¶ckwitz</t>
  </si>
  <si>
    <t>235.80</t>
  </si>
  <si>
    <t>322.00</t>
  </si>
  <si>
    <t>Industriepalast Hostel &amp; Hotel</t>
  </si>
  <si>
    <t>157.00</t>
  </si>
  <si>
    <t>Warschauer Str. 43/44, Berlin - Friedrichshain, 10243, Germany</t>
  </si>
  <si>
    <t>Frederics Berlin City Hackescher Markt</t>
  </si>
  <si>
    <t>frederics BERLIN CITY Hackescher Markt Apartmenthaus</t>
  </si>
  <si>
    <t>191.00</t>
  </si>
  <si>
    <t>GroÃe Hamburger StraÃe 23, 10115, Berlin - Mitte</t>
  </si>
  <si>
    <t>Apartment: Basic tariff Classic Studio, Non Smoking</t>
  </si>
  <si>
    <t xml:space="preserve">GÃ¤stehaus Alpinia </t>
  </si>
  <si>
    <t>Franziusweg 22, 12307, Berlin - Berlin</t>
  </si>
  <si>
    <t xml:space="preserve">Miles </t>
  </si>
  <si>
    <t>Jungfernstieg 7a, Berlin - Steglitz Lichterfelde, 12207, Germany</t>
  </si>
  <si>
    <t xml:space="preserve">Ambassador </t>
  </si>
  <si>
    <t>Rießerseestr. 2, Berlin - Grünau, 12527, Germany</t>
  </si>
  <si>
    <t xml:space="preserve">Atlas </t>
  </si>
  <si>
    <t>139.50</t>
  </si>
  <si>
    <t>Bernhardstr. 9, Berlin - Wilmersdorf, 10715, Germany</t>
  </si>
  <si>
    <t>155.00</t>
  </si>
  <si>
    <t>Standard room: Basic tariff Single Room</t>
  </si>
  <si>
    <t>167.88</t>
  </si>
  <si>
    <t>182.38</t>
  </si>
  <si>
    <t>184.50</t>
  </si>
  <si>
    <t>198.38</t>
  </si>
  <si>
    <t>229.50</t>
  </si>
  <si>
    <t>255.00</t>
  </si>
  <si>
    <t>319.00</t>
  </si>
  <si>
    <t>Quentin Design Berlin Hotel</t>
  </si>
  <si>
    <t>Budget room: Basic tariff Low Budget Quadruple Room (basement)</t>
  </si>
  <si>
    <t xml:space="preserve">Quentin Design </t>
  </si>
  <si>
    <t>Kalckreuthstr. 12, Berlin - Schöneberg, 10777, Germany</t>
  </si>
  <si>
    <t xml:space="preserve">ABC-Pension </t>
  </si>
  <si>
    <t>117.32</t>
  </si>
  <si>
    <t>KurfÃ¼rstenstr. 20, 10785, Berlin - Tiergarten</t>
  </si>
  <si>
    <t xml:space="preserve">Hotel Ambert </t>
  </si>
  <si>
    <t>Brandenburgische Str. 18, 10707, Berlin - Charlottenburg-Wilmersdorf</t>
  </si>
  <si>
    <t>Ansbach Garni</t>
  </si>
  <si>
    <t>90.00</t>
  </si>
  <si>
    <t>Ansbacher Str. 4, Berlin - Wilmersdorf, 10787, Germany</t>
  </si>
  <si>
    <t xml:space="preserve">Graf PÃ¼ckler </t>
  </si>
  <si>
    <t>143.70</t>
  </si>
  <si>
    <t>SchÃ¶nwalder Str. 21, 13347, Berlin - Mitte</t>
  </si>
  <si>
    <t xml:space="preserve">The Dude Berlin-Mitte </t>
  </si>
  <si>
    <t>KÃ¶penicker Str. 92, 10179, Berlin - Mitte</t>
  </si>
  <si>
    <t>258.00</t>
  </si>
  <si>
    <t xml:space="preserve">Cityblick </t>
  </si>
  <si>
    <t>Kantstr. 71, Berlin - Charlottenburg, 10627, Germany</t>
  </si>
  <si>
    <t>Standard room: Basic tariff Quintuple Room</t>
  </si>
  <si>
    <t>arcona living Goethe 87</t>
  </si>
  <si>
    <t>Goethestr. 87, Berlin - Charlottenburg, 10623, Germany</t>
  </si>
  <si>
    <t>Superior room: Basic tariff Comfort Double</t>
  </si>
  <si>
    <t>218.70</t>
  </si>
  <si>
    <t>261.00</t>
  </si>
  <si>
    <t>316.00</t>
  </si>
  <si>
    <t xml:space="preserve">Hotel Orania.Berlin </t>
  </si>
  <si>
    <t>506.00</t>
  </si>
  <si>
    <t>Oranienplatz 17, Berlin - Berlin, 10999, Germany</t>
  </si>
  <si>
    <t>NH Berlin Kreuzberg</t>
  </si>
  <si>
    <t xml:space="preserve">NH Berlin Kreuzberg </t>
  </si>
  <si>
    <t>Heinrich Heine Platz 11, Berlin - Mitte, 10179, Germany</t>
  </si>
  <si>
    <t xml:space="preserve">H`Otello K80 </t>
  </si>
  <si>
    <t>304.00</t>
  </si>
  <si>
    <t>Knesebeckstr. 80-81, 10623, Berlin - Charlottenburg</t>
  </si>
  <si>
    <t>Aparion Berlin Apartments</t>
  </si>
  <si>
    <t>Theklastraße 20, Berlin - Berlin, 12205, Germany</t>
  </si>
  <si>
    <t>Apartment-Hotel Landhaus Lichterfelde</t>
  </si>
  <si>
    <t>147.00</t>
  </si>
  <si>
    <t>Drakestr. 60, 12205, Berlin - Steglitz</t>
  </si>
  <si>
    <t>Hotel the Yard</t>
  </si>
  <si>
    <t xml:space="preserve">Hotel the YARD </t>
  </si>
  <si>
    <t>206.20</t>
  </si>
  <si>
    <t>Alexandrinenstr. 125, Berlin - Berlin, 10969, Germany</t>
  </si>
  <si>
    <t>NH Berlin City West</t>
  </si>
  <si>
    <t xml:space="preserve">NH Berlin City West </t>
  </si>
  <si>
    <t>Bundesallee 36-37, Berlin - Wilmersdorf, 10717, Germany</t>
  </si>
  <si>
    <t>Goodman's Living</t>
  </si>
  <si>
    <t>Goodman`s Living Apartments</t>
  </si>
  <si>
    <t>183.70</t>
  </si>
  <si>
    <t>233.00</t>
  </si>
  <si>
    <t>Room with terrace: Flex tariff This room has a terrace and contains a shower/toilet or bathtub/toilet.</t>
  </si>
  <si>
    <t>243.00</t>
  </si>
  <si>
    <t>Wittelsbach am KurfÃ¼rstendamm</t>
  </si>
  <si>
    <t>Wittelsbacher Str. 22, 10707, Berlin - Wilmersdorf</t>
  </si>
  <si>
    <t>Sir Savigny Berlin</t>
  </si>
  <si>
    <t xml:space="preserve">Sir Savigny </t>
  </si>
  <si>
    <t>212.80</t>
  </si>
  <si>
    <t>Kantstr. 144, Berlin - Charlottenburg, 10623, Germany</t>
  </si>
  <si>
    <t>260.10</t>
  </si>
  <si>
    <t>Holiday Inn Express Berlin Alexanderplatz</t>
  </si>
  <si>
    <t>Standard room: Hot tariff 1 DOUBLE BED NON SMOKING; THIS MUCH SLEEPING COMFORT IS ALMOST TOO GOOD NOT TO SHARE. OUR MODERN STYLED ROOMS...</t>
  </si>
  <si>
    <t xml:space="preserve">Holiday Inn Express BERLIN - ALEXANDERPLATZ </t>
  </si>
  <si>
    <t>148.50</t>
  </si>
  <si>
    <t>Stralauer Strasse 45, 10179, Berlin</t>
  </si>
  <si>
    <t>Standard room: Basic tariff 1 DOUBLE BED NON SMOKING; THIS MUCH SLEEPING COMFORT IS ALMOST TOO GOOD NOT TO SHARE. OUR MODERN STYLED ROOMS...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</si>
  <si>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</si>
  <si>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</si>
  <si>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</si>
  <si>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</si>
  <si>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 xml:space="preserve">Bernstein </t>
  </si>
  <si>
    <t>Nürnbergerstr.46, Berlin - Charlottenburg, 10789, Germany</t>
  </si>
  <si>
    <t xml:space="preserve">Bel Air </t>
  </si>
  <si>
    <t>Hagenstr. 1a, Berlin - Pankow, 13125, Germany</t>
  </si>
  <si>
    <t>Central Tegel</t>
  </si>
  <si>
    <t>Holzhauserstr. 2, Berlin - Tegel, 13509, Germany</t>
  </si>
  <si>
    <t>Smart Stay Hotel Berlin City</t>
  </si>
  <si>
    <t>125.90</t>
  </si>
  <si>
    <t>Wilmersdorfer Str. 148, Berlin - Charlottenburg, 10585, Germany</t>
  </si>
  <si>
    <t>Adina Checkpoint Charlie</t>
  </si>
  <si>
    <t>Adina Apartment Checkpoint Charlie</t>
  </si>
  <si>
    <t>212.42</t>
  </si>
  <si>
    <t>Krausenstr. 35-36, Berlin - Mitte, 10117, Germany</t>
  </si>
  <si>
    <t>349.90</t>
  </si>
  <si>
    <t>Ostel Das DDR Hostel</t>
  </si>
  <si>
    <t>Wriezener Karree 5, Berlin - Friedrichshain, 10243, Germany</t>
  </si>
  <si>
    <t>Hotel Kallmeyer</t>
  </si>
  <si>
    <t xml:space="preserve">Kallmeyer </t>
  </si>
  <si>
    <t>Seegefelder Str. 75, Berlin - Spandau, 13583, Germany</t>
  </si>
  <si>
    <t>Abacus Tierpark-Hotel</t>
  </si>
  <si>
    <t>Franz-Mett-Str. 3 - 9, 10319, Berlin - Friedrichsfelde</t>
  </si>
  <si>
    <t>HSH Hotel Apartments Mitte</t>
  </si>
  <si>
    <t>140.30</t>
  </si>
  <si>
    <t>Invalidenstr. 32/33, Berlin - Mitte, 10115, Germany</t>
  </si>
  <si>
    <t>Apartment: Basic tariff Family Apartment</t>
  </si>
  <si>
    <t>254.20</t>
  </si>
  <si>
    <t>386.00</t>
  </si>
  <si>
    <t>Abion Villa Suites</t>
  </si>
  <si>
    <t xml:space="preserve">Abion Villa Suites </t>
  </si>
  <si>
    <t>Alt Moabit 99, Berlin - Tiergarten, 10559, Germany</t>
  </si>
  <si>
    <t>Business room: Basic tariff Executive Double Room</t>
  </si>
  <si>
    <t>356.00</t>
  </si>
  <si>
    <t>Regent Berlin</t>
  </si>
  <si>
    <t>Superior room: Hot tariff Superior Room</t>
  </si>
  <si>
    <t xml:space="preserve">Regent Berlin </t>
  </si>
  <si>
    <t>432.00</t>
  </si>
  <si>
    <t>Charlottenstr. 49, Berlin - Mitte, 10117, Germany</t>
  </si>
  <si>
    <t>456.00</t>
  </si>
  <si>
    <t>801.00</t>
  </si>
  <si>
    <t xml:space="preserve">Hackescher Markt </t>
  </si>
  <si>
    <t>Standard room: Hot tariff Standard Room</t>
  </si>
  <si>
    <t>Große Präsidentenstr. 8, Berlin - Mitte, 10178, Germany</t>
  </si>
  <si>
    <t xml:space="preserve">Mercure Hotel Berlin City West </t>
  </si>
  <si>
    <t>Standard room: Hot tariff Standard room with 1 queen-size bed and sofa</t>
  </si>
  <si>
    <t>Ohmstrasse  4-6, Berlin - Charlottenburg, 13629, Germany</t>
  </si>
  <si>
    <t>Standard room: Flex tariff Standard room with 1 queen-size bed and sofa</t>
  </si>
  <si>
    <t>Standard room: Basic tariff Standard room with 1 queen-size bed and sofa</t>
  </si>
  <si>
    <t>Superior room: Basic tariff Superior Room with 1 queen-size bed</t>
  </si>
  <si>
    <t>Superior room: Flex tariff Superior Room with 1 queen-size bed</t>
  </si>
  <si>
    <t>Suite: Basic tariff Junior Suite with 1 queen-size bed</t>
  </si>
  <si>
    <t>Suite: Flex tariff Junior Suite with 1 queen-size bed</t>
  </si>
  <si>
    <t>ibis Berlin City Potsdamer Platz</t>
  </si>
  <si>
    <t xml:space="preserve">ibis Berlin City Potsdamer Platz </t>
  </si>
  <si>
    <t>Anhalter Strasse 4, Berlin - Mitte, 10963, Germany</t>
  </si>
  <si>
    <t>Standard room: Basic tariff Room with 1 double bed 63 x 79 in. + 1 rollaway bed 31 x 69 in., new sleep-easy concept</t>
  </si>
  <si>
    <t>Standard room: Flex tariff Room with 1 double bed 63 x 79 in. + 1 rollaway bed 31 x 69 in., new sleep-easy concept</t>
  </si>
  <si>
    <t>NH Berlin Potsdamer Platz</t>
  </si>
  <si>
    <t xml:space="preserve">NH Berlin Potsdamer Platz </t>
  </si>
  <si>
    <t>Stresemannstr. 47, Berlin - Kreuzberg, 10963, Germany</t>
  </si>
  <si>
    <t>Hotel am Schloss Koepenick Berlin by Golden Tulip</t>
  </si>
  <si>
    <t xml:space="preserve">Hotel am Schloss KÃ¶penick Berlin by Golden Tulip </t>
  </si>
  <si>
    <t>GrÃ¼nauer Str. 17-21, 12557, Berlin - KÃ¶penick</t>
  </si>
  <si>
    <t>Superior room: Basic tariff Comfort Room (King)</t>
  </si>
  <si>
    <t>Superior room: Basic tariff Comfort Room, 2 Twin Beds</t>
  </si>
  <si>
    <t>Estrel Hotel Berlin</t>
  </si>
  <si>
    <t>Sonnenallee  225, Berlin - Neukölln, 12057, Germany</t>
  </si>
  <si>
    <t>388.50</t>
  </si>
  <si>
    <t>451.50</t>
  </si>
  <si>
    <t>Derag Livinghotel Grosser Kurfuerst</t>
  </si>
  <si>
    <t>Business room: Hot tariff Business Double Room, 2 Twin Beds, Bathtub, City View</t>
  </si>
  <si>
    <t>Living Hotel GroÃer KurfÃ¼rst</t>
  </si>
  <si>
    <t>182.40</t>
  </si>
  <si>
    <t>Business room: Basic tariff Business Double Room, Allergy Friendly, Courtyard View</t>
  </si>
  <si>
    <t xml:space="preserve">Hotelpension Margrit </t>
  </si>
  <si>
    <t>Brandenburgische Str. 24, Berlin - Wilmersdorf, 10707, Germany</t>
  </si>
  <si>
    <t>Hotel Amano</t>
  </si>
  <si>
    <t xml:space="preserve">Amano </t>
  </si>
  <si>
    <t>Auguststraße 43/Ecke Rosenthalerstr, Berlin - Mitte, 10119, Germany</t>
  </si>
  <si>
    <t xml:space="preserve">art`appart suiten </t>
  </si>
  <si>
    <t>Goethestr. 50a, 10625, Berlin - Berlin</t>
  </si>
  <si>
    <t>Apartment: Basic tariff Superior Apartment</t>
  </si>
  <si>
    <t>218.50</t>
  </si>
  <si>
    <t>275.50</t>
  </si>
  <si>
    <t>Movenpick Hotel Berlin</t>
  </si>
  <si>
    <t>Standard room: Basic tariff Classic Room, 1 King Bed</t>
  </si>
  <si>
    <t xml:space="preserve">Moevenpick </t>
  </si>
  <si>
    <t>Schöneberger Str. 3, Berlin - Mitte, 10963, Germany</t>
  </si>
  <si>
    <t>Standard room: Basic tariff Classic Twin Room</t>
  </si>
  <si>
    <t>Superior room: Basic tariff Superior Twin Room</t>
  </si>
  <si>
    <t>Superior room: Basic tariff Superior Room, 1 King Bed</t>
  </si>
  <si>
    <t>Standard room: Basic tariff Room, 1 King Bed (SLEEP)</t>
  </si>
  <si>
    <t>Superior room: Basic tariff Deluxe Room, 1 Queen Bed</t>
  </si>
  <si>
    <t>406.00</t>
  </si>
  <si>
    <t>486.00</t>
  </si>
  <si>
    <t>Family room: Basic tariff Family Room, City View</t>
  </si>
  <si>
    <t>Suite: Basic tariff Suite, 1 Bedroom</t>
  </si>
  <si>
    <t>566.00</t>
  </si>
  <si>
    <t xml:space="preserve">Am Hermannplatz </t>
  </si>
  <si>
    <t>Kottbusser Damm 24, Berlin - Kreuzberg, 10967, Germany</t>
  </si>
  <si>
    <t xml:space="preserve">ackselhaus &amp; bluehome </t>
  </si>
  <si>
    <t>Belforter Str. 21, Berlin - Prenzlauer Berg, 10405, Germany</t>
  </si>
  <si>
    <t>Abba Berlin hotel</t>
  </si>
  <si>
    <t xml:space="preserve">Abba Berlin Hotel </t>
  </si>
  <si>
    <t>Lietzenburger Str. 89, Berlin - Wilmersdorf, 10719, Germany</t>
  </si>
  <si>
    <t>314.20</t>
  </si>
  <si>
    <t>323.20</t>
  </si>
  <si>
    <t xml:space="preserve">Buchholz </t>
  </si>
  <si>
    <t>Bucher Str. 17, Berlin - Pankow, 13127, Germany</t>
  </si>
  <si>
    <t>Novotel Ber Tiergarten</t>
  </si>
  <si>
    <t>Standard room: Hot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</si>
  <si>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</si>
  <si>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</si>
  <si>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</si>
  <si>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194.00</t>
  </si>
  <si>
    <t>Standard room: Basic tariff Standard room with 1 queen-size bed</t>
  </si>
  <si>
    <t>Standard room: Basic tariff Standard room with 1 double bed and 1 single bed</t>
  </si>
  <si>
    <t>Business room: Basic tariff Executive Room with 1 double bed</t>
  </si>
  <si>
    <t>Standard room: Flex tariff Standard room with 1 double bed and 1 single bed</t>
  </si>
  <si>
    <t>Business room: Flex tariff Executive Room with 1 double bed</t>
  </si>
  <si>
    <t>266.00</t>
  </si>
  <si>
    <t>Friedenau Das Literaturhotel Berlin</t>
  </si>
  <si>
    <t>Fregestr. 68, Berlin - Friedenau, 12159, Germany</t>
  </si>
  <si>
    <t>Art Nouveau Nichtraucherhotel</t>
  </si>
  <si>
    <t>Leibnizstr. 59, Berlin - Charlottenburg, 10629, Germany</t>
  </si>
  <si>
    <t>The Weinmeister -Adults only-</t>
  </si>
  <si>
    <t>Standard room: Basic tariff Standard Room, 1 Queen Bed</t>
  </si>
  <si>
    <t>Weinmeisterstr. 2, 10178, Berlin - Mitte</t>
  </si>
  <si>
    <t xml:space="preserve">Old Town Hotel </t>
  </si>
  <si>
    <t>Greifswalder Str. 211, Berlin - Prenzlauer Berg, 10405, Germany</t>
  </si>
  <si>
    <t>151.00</t>
  </si>
  <si>
    <t>177.00</t>
  </si>
  <si>
    <t>Hilton Berlin</t>
  </si>
  <si>
    <t>Standard room: Hot tariff KING GUEST ROOM...26SQM, STYLISH, VIEW TO STREETS OR COURTYARD...SAFE,BATHROBE,SLIPPER,IRON,FLAT TV,WLAN-FEE; One Bed</t>
  </si>
  <si>
    <t xml:space="preserve">Hilton Berlin </t>
  </si>
  <si>
    <t>283.82</t>
  </si>
  <si>
    <t>Mohrenstrasse 30, Berlin - Berlin, 10117, Germany</t>
  </si>
  <si>
    <t>Standard room: Basic tariff KING GUEST ROOM...26SQM, STYLISH, VIEW TO STREETS OR COURTYARD...SAFE,BATHROBE,SLIPPER,IRON,FLAT TV,WLAN-FEE; One Bed</t>
  </si>
  <si>
    <t>Standard room: Basic tariff TWIN GUEST ROOM...26SQM, STYLISH, VIEW TO STREETS OR COURTYARD...BATHROBE,SLIPPER,TEA/COFFEE TRAY,IRON,FLAT TV; Two Beds</t>
  </si>
  <si>
    <t>Superior room: Basic tariff KING GUEST ROOM WITH DOME VIEW...26SQM,STYLISH,VIEW TO GENDARMENMARKET...SAFE,BATHROBE,SLIPPER,TEA/COFFEE,IRON,FLAT...</t>
  </si>
  <si>
    <t>346.30</t>
  </si>
  <si>
    <t>Superior room: Basic tariff TWIN GUEST ROOM WITH DOME VIEW...26SQM,STYLISH,VIEW TO GENDARMENMARKET...SAFE,BATHROBE,SLIPPER,TEA/COFFE,IRON,FLAT...</t>
  </si>
  <si>
    <t>355.22</t>
  </si>
  <si>
    <t>Superior room: Basic tariff KING DELUXE ROOM...40SQM,SPACIOUS,VIEW TO STREETS OR COURTYARD...SAFE,BATHROBE,SLIPPER,TEA/COFFE,IRON,FLAT TV; One Bed</t>
  </si>
  <si>
    <t>373.08</t>
  </si>
  <si>
    <t>Superior room: Basic tariff TWIN DELUXE ROOM...40SQM,SPACIOUS,VIEW TO STREETS OR COURTYARD...SAFE,BATHROBE,SLIPPER,TEA/COFFE,IRON,FLAT TV; Two Beds</t>
  </si>
  <si>
    <t>Superior room: Basic tariff KING EXECUTIVE ROOM WITH LOUNGE ACCESS...26SQM, STYLISH, VIEW TO STREETS OR COURTYARD...BATHROBE,SLIPPER,TEA/COFFEE...</t>
  </si>
  <si>
    <t>408.78</t>
  </si>
  <si>
    <t>Superior room: Basic tariff TWIN EXECUTIVE ROOM WITH LOUNGE ACCESS...26SQM, STYLISH, VIEW TO STREET OR...</t>
  </si>
  <si>
    <t>417.70</t>
  </si>
  <si>
    <t>Superior room: Basic tariff KING EXECUTIVE DOME VIEW WITH LOUNGE ACCESS...26SQM, STYLISH, WITH LOUNGE ACCESS,...BATHROBE,SLIPPER,TEA/COFFEE...</t>
  </si>
  <si>
    <t>435.54</t>
  </si>
  <si>
    <t>Superior room: Basic tariff TWIN EXECUTIVE DOME VIEW WITH LOUNGE ACCESS...26SQM, STYLISH, WITH LOUNGE ACCESS,...BATHROBE,SLIPPER,TEA/COFFEE...</t>
  </si>
  <si>
    <t>Eurostars Berlin</t>
  </si>
  <si>
    <t>Friedrichstr. 99, Berlin - Mitte, 10117, Germany</t>
  </si>
  <si>
    <t>390.00</t>
  </si>
  <si>
    <t>Adapt Apartments Berlin Berlin-Adlershof</t>
  </si>
  <si>
    <t>Apartment: Hot tariff Junior Apartment, 1 Bedroom, Accessible, Park View</t>
  </si>
  <si>
    <t>Apartment: Flex tariff Junior Apartment, 1 Bedroom, Accessible, Park View</t>
  </si>
  <si>
    <t xml:space="preserve">Alt-Tempelhof </t>
  </si>
  <si>
    <t>203.82</t>
  </si>
  <si>
    <t>Luise Henriette Str. 4, 12103, Berlin - Tempelhof</t>
  </si>
  <si>
    <t>239.80</t>
  </si>
  <si>
    <t>261.80</t>
  </si>
  <si>
    <t>Atlantic</t>
  </si>
  <si>
    <t xml:space="preserve">Atlantic </t>
  </si>
  <si>
    <t>Zadekstr. 1a, Berlin - Neukölln, 12351, Germany</t>
  </si>
  <si>
    <t xml:space="preserve">Berliner BÃ¤r </t>
  </si>
  <si>
    <t>171.00</t>
  </si>
  <si>
    <t>Ringbahnstr. 6-8, 12099, Berlin - Tempelhof</t>
  </si>
  <si>
    <t>Motel One Bellevue</t>
  </si>
  <si>
    <t>Paulstraße 21, Berlin - Tiergarten, 10557, Germany</t>
  </si>
  <si>
    <t xml:space="preserve">arabel Design Apartments </t>
  </si>
  <si>
    <t>Potsdamer Str. 89, Berlin - Mitte, 10785, Germany</t>
  </si>
  <si>
    <t xml:space="preserve">Hotel am Borsigturm </t>
  </si>
  <si>
    <t>232.20</t>
  </si>
  <si>
    <t>Am Borsigturm 1, Berlin - Tegel, 13507, Germany</t>
  </si>
  <si>
    <t>Castell Am KurfÃ¼rstendamm</t>
  </si>
  <si>
    <t>Wielandstr. 24, 10707, Berlin - Charlottenburg</t>
  </si>
  <si>
    <t xml:space="preserve">LindemannÂ´s </t>
  </si>
  <si>
    <t>141.36</t>
  </si>
  <si>
    <t>Potsdamer Str. 171-173, 10783, Berlin - SchÃ¶neberg</t>
  </si>
  <si>
    <t>152.48</t>
  </si>
  <si>
    <t>174.74</t>
  </si>
  <si>
    <t>219.26</t>
  </si>
  <si>
    <t>Family room: Basic tariff Quadruple Room</t>
  </si>
  <si>
    <t>274.92</t>
  </si>
  <si>
    <t>386.12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</si>
  <si>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</si>
  <si>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</si>
  <si>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</si>
  <si>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</si>
  <si>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</si>
  <si>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</si>
  <si>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</si>
  <si>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</si>
  <si>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</si>
  <si>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163.50</t>
  </si>
  <si>
    <t>Ibis Budget Berlin Kurfuerstendamm</t>
  </si>
  <si>
    <t>Standard room: Flex tariff Standard Rooms with 1 double bed</t>
  </si>
  <si>
    <t>Bayreuther Strasse 41, Berlin, 10787, Germany</t>
  </si>
  <si>
    <t>Standard room: Flex tariff Twin room with twin beds</t>
  </si>
  <si>
    <t xml:space="preserve">Brilliant Apartments </t>
  </si>
  <si>
    <t>291.54</t>
  </si>
  <si>
    <t>Oderberger Str. 38, 10435, Berlin - Prenzlauer Berg</t>
  </si>
  <si>
    <t>314.14</t>
  </si>
  <si>
    <t>325.44</t>
  </si>
  <si>
    <t>Quentin Boutique Hotel</t>
  </si>
  <si>
    <t>Budget room: Basic tariff Economy Double Room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</si>
  <si>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</si>
  <si>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</si>
  <si>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</si>
  <si>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Grand Double Room (Deluxe)</t>
  </si>
  <si>
    <t xml:space="preserve">Anna 1908 </t>
  </si>
  <si>
    <t>152.46</t>
  </si>
  <si>
    <t>Büsingstr. 1, Berlin - Steglitz, 12161, Germany</t>
  </si>
  <si>
    <t>187.12</t>
  </si>
  <si>
    <t>198.68</t>
  </si>
  <si>
    <t>Family room: Basic tariff Triple Room</t>
  </si>
  <si>
    <t>237.94</t>
  </si>
  <si>
    <t>Room with balcony: Basic tariff Double Room, Balcony</t>
  </si>
  <si>
    <t>242.72</t>
  </si>
  <si>
    <t>321.34</t>
  </si>
  <si>
    <t>364.98</t>
  </si>
  <si>
    <t>476.18</t>
  </si>
  <si>
    <t>Sheraton Berlin Grand Hotel Esplanade</t>
  </si>
  <si>
    <t>Standard room: Hot tariff Club Room Double, 1 King, Mini fridge, 29sqm/312sqft, Wireless internet, complimentary, Wired internet...</t>
  </si>
  <si>
    <t xml:space="preserve">Sheraton Berlin Grand Hotel Esplanade </t>
  </si>
  <si>
    <t>357.00</t>
  </si>
  <si>
    <t>LUETZOWUFER 15, Berlin - Tiergarten, 10785, Germany</t>
  </si>
  <si>
    <t>Standard room: Basic tariff Club Room Double, 1 King, Mini fridge, 29sqm/312sqft, Wireless internet, complimentary, Wired internet...</t>
  </si>
  <si>
    <t>Standard room: Basic tariff Club Room Twin, 2 Twin/Single Bed(s), Mini fridge, 29sqm/312sqft, Wireless internet, complimentary, Wired internet...</t>
  </si>
  <si>
    <t>432.60</t>
  </si>
  <si>
    <t>Standard room: Basic tariff Executive Suite, 1 King, Mini fridge, 56sqm/603sqft, Living/sitting area, Wireless internet, complimentary, Wired...</t>
  </si>
  <si>
    <t>Standard room: Basic tariff Deluxe Room Double High Floor, 1 King, Mini fridge, 29sqm/312sqft, Wireless internet, complimentary, Wired internet...</t>
  </si>
  <si>
    <t>Standard room: Basic tariff Deluxe Room Twin High Floor, 2 Twin/Single Bed(s), Mini fridge, 29sqm/312sqft, Wireless internet, complimentary...</t>
  </si>
  <si>
    <t>Standard room: Basic tariff Panorama Suite, 1 King, Mini fridge, 56sqm/603sqft, Living/sitting area, Wireless internet, complimentary, Wired...</t>
  </si>
  <si>
    <t>508.20</t>
  </si>
  <si>
    <t>Standard room: Basic tariff Sauna Suite, 1 King, Tub with spray jets, Mini fridge, 65sqm/699sqft, Living/sitting area, Wireless internet...</t>
  </si>
  <si>
    <t>522.90</t>
  </si>
  <si>
    <t>546.00</t>
  </si>
  <si>
    <t>564.90</t>
  </si>
  <si>
    <t>583.80</t>
  </si>
  <si>
    <t>Aletto Kudamm</t>
  </si>
  <si>
    <t xml:space="preserve">aletto Hotel Kudamm </t>
  </si>
  <si>
    <t>207.92</t>
  </si>
  <si>
    <t>Hardenbergstr. 21, Berlin - Charlottenburg, 10623, Germany</t>
  </si>
  <si>
    <t xml:space="preserve">Living Hotel WeiÃensee </t>
  </si>
  <si>
    <t>Business room: Hot tariff Business Double Room, City View</t>
  </si>
  <si>
    <t>185.60</t>
  </si>
  <si>
    <t>Business room: Basic tariff Business Double Room, City View (Plus)</t>
  </si>
  <si>
    <t>Hotel-Garni An der Weide</t>
  </si>
  <si>
    <t>Alt-Mahlsdorf 20, 12623, Berlin - Marzahn-Hellersdorf</t>
  </si>
  <si>
    <t>Apartment: Basic tariff Standard Apartment, 1 Bedroom</t>
  </si>
  <si>
    <t>Hollywood Media Hotel</t>
  </si>
  <si>
    <t>222.50</t>
  </si>
  <si>
    <t>Kurfürstendamm 202, Berlin - Charlottenburg, 10719, Germany</t>
  </si>
  <si>
    <t>Old Town Hostel</t>
  </si>
  <si>
    <t>117.30</t>
  </si>
  <si>
    <t>Pappelallee 21, Berlin - Prenzlauer Berg, 10437, Germany</t>
  </si>
  <si>
    <t>Mercure Berlin Tempelhof Apt</t>
  </si>
  <si>
    <t xml:space="preserve">Mercure Hotel Berlin Tempelhof </t>
  </si>
  <si>
    <t>Hermannstrasse  214-216 Eingang Rollbergstrasse, Berlin - Neukölln, 12049, Germany</t>
  </si>
  <si>
    <t>Standard room: Basic tariff Standard Room with two single beds</t>
  </si>
  <si>
    <t>Standard room: Flex tariff Standard Room with two single beds</t>
  </si>
  <si>
    <t>Superior room: Basic tariff Superior Room with a double bed.</t>
  </si>
  <si>
    <t>Superior room: Flex tariff Superior Room with a double bed.</t>
  </si>
  <si>
    <t>Park Hotel Moabit</t>
  </si>
  <si>
    <t xml:space="preserve">Park Hotel Moabit </t>
  </si>
  <si>
    <t>172.26</t>
  </si>
  <si>
    <t>Alt-Moabit 86 a, Berlin - Tiergarten, 10555, Germany</t>
  </si>
  <si>
    <t>190.30</t>
  </si>
  <si>
    <t>211.30</t>
  </si>
  <si>
    <t xml:space="preserve">Hotel Indigo BERLIN - EAST SIDE GALLERY </t>
  </si>
  <si>
    <t>Standard room: Hot tariff STANDARD ROOM; "OUR CONTEMPORARY STYLED RMS PROVIDE SPACE TO WORK AND STAY CONNECTED ON FREE HI SPEED WIFI OR WHY...</t>
  </si>
  <si>
    <t>202.50</t>
  </si>
  <si>
    <t>Muehlenstrasse 13-19, 10243, Berlin</t>
  </si>
  <si>
    <t>Standard room: Basic tariff STANDARD ROOM; "OUR CONTEMPORARY STYLED RMS PROVIDE SPACE TO WORK AND STAY CONNECTED ON FREE HI SPEED WIFI OR WHY...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</si>
  <si>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</si>
  <si>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</si>
  <si>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</si>
  <si>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>217.50</t>
  </si>
  <si>
    <t>Hotel A&amp;O Berlin Hauptbahnhof</t>
  </si>
  <si>
    <t xml:space="preserve">a&amp;o Berlin Hauptbahnhof </t>
  </si>
  <si>
    <t>136.10</t>
  </si>
  <si>
    <t>Lehrter Str. 12-15, Berlin - Tiergarten, 10557, Germany</t>
  </si>
  <si>
    <t>Hotel Nest Berlin</t>
  </si>
  <si>
    <t>117.20</t>
  </si>
  <si>
    <t>Neuköllner Str. 201-203, Berlin - Berlin-Rudow, 12357, Germany</t>
  </si>
  <si>
    <t xml:space="preserve">Jugendherberge Berlin - International </t>
  </si>
  <si>
    <t>Kluckstr. 3, 10785, Berlin - Tiergarten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</si>
  <si>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</si>
  <si>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</si>
  <si>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</si>
  <si>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158.50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</si>
  <si>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</si>
  <si>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</si>
  <si>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</si>
  <si>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173.50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</si>
  <si>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</si>
  <si>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</si>
  <si>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</si>
  <si>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325.00</t>
  </si>
  <si>
    <t xml:space="preserve">Hotel Transit Loft </t>
  </si>
  <si>
    <t>Immanuelkirchstr. 14a, Berlin - Prenzlauer Berg, 10405, Germany</t>
  </si>
  <si>
    <t>Hotel Steglitz International</t>
  </si>
  <si>
    <t>199.34</t>
  </si>
  <si>
    <t>Albrechtstr. 2, Berlin - Steglitz, 12165, Germany</t>
  </si>
  <si>
    <t>169.44</t>
  </si>
  <si>
    <t>199.36</t>
  </si>
  <si>
    <t>255.36</t>
  </si>
  <si>
    <t>338.24</t>
  </si>
  <si>
    <t xml:space="preserve">Arcotel Velvet </t>
  </si>
  <si>
    <t>Oranienburger Str. 52, Berlin - Mitte, 10117, Germany</t>
  </si>
  <si>
    <t>282.00</t>
  </si>
  <si>
    <t xml:space="preserve">Select Hotel Berlin Ostbahnhof </t>
  </si>
  <si>
    <t>Lange Str. 31, Berlin - Friedrichshain, 10243, Germany</t>
  </si>
  <si>
    <t xml:space="preserve">Amelie Messe/ICC </t>
  </si>
  <si>
    <t>151.30</t>
  </si>
  <si>
    <t>Kaiserdamm 29, 14057, Berlin - Charlottenburg</t>
  </si>
  <si>
    <t>Standard room: Basic tariff Standard Room</t>
  </si>
  <si>
    <t>185.30</t>
  </si>
  <si>
    <t>219.30</t>
  </si>
  <si>
    <t>Kolo 77 Appartements</t>
  </si>
  <si>
    <t>Koloniestr. 77, Berlin - Wedding, 13359, Germany</t>
  </si>
  <si>
    <t>Motel One Hauptbahnhof</t>
  </si>
  <si>
    <t>Invalidenstr. 54, Berlin - Tiergarten, 10557, Germany</t>
  </si>
  <si>
    <t xml:space="preserve">NH Berlin KurfÃ¼rstendamm </t>
  </si>
  <si>
    <t>Grolmanstr. 41-43, 10623, Berlin - Charlottenburg</t>
  </si>
  <si>
    <t>Leonardo Hotel Berlin City West</t>
  </si>
  <si>
    <t>Leonardo City West</t>
  </si>
  <si>
    <t>119.70</t>
  </si>
  <si>
    <t>Güntzelstr. 14, Berlin - Wilmersdorf, 10717, Germany</t>
  </si>
  <si>
    <t>133.00</t>
  </si>
  <si>
    <t>Hotel Am Buschkrugpark</t>
  </si>
  <si>
    <t xml:space="preserve">Am Buschkrugpark </t>
  </si>
  <si>
    <t>Buschkrugallee 107, Berlin - Neukölln, 12359, Germany</t>
  </si>
  <si>
    <t>Hotel Bristol Berlin</t>
  </si>
  <si>
    <t xml:space="preserve">Hotel Bristol Berlin </t>
  </si>
  <si>
    <t>202.30</t>
  </si>
  <si>
    <t>Kurfürstendamm  27, Berlin - Charlottenburg, 10719, Germany</t>
  </si>
  <si>
    <t>338.00</t>
  </si>
  <si>
    <t xml:space="preserve">Johann </t>
  </si>
  <si>
    <t>202.40</t>
  </si>
  <si>
    <t>JohanniterstraÃe 8, 10961, Berlin - Kreuzberg</t>
  </si>
  <si>
    <t>225.40</t>
  </si>
  <si>
    <t>Residenz Am Deutschen Theater</t>
  </si>
  <si>
    <t>ApartHotel Residenz Am Deutschen Theater</t>
  </si>
  <si>
    <t>293.00</t>
  </si>
  <si>
    <t>Reinhardtstr. 27a-31, Berlin - Mitte, 10117, Germany</t>
  </si>
  <si>
    <t>Motel One Berlin-Alexanderplatz</t>
  </si>
  <si>
    <t>GrunerstraÃe 11, 10179, Berlin</t>
  </si>
  <si>
    <t xml:space="preserve">DÃ¤meritz Seehotel </t>
  </si>
  <si>
    <t>KanalstraÃe 38 - 39, 12589, Berlin - Berlin</t>
  </si>
  <si>
    <t xml:space="preserve">Central INN </t>
  </si>
  <si>
    <t>Alt Moabit 126, Berlin - Moabit, 10557, Germany</t>
  </si>
  <si>
    <t>Superior room: Basic tariff Comfort Triple Room</t>
  </si>
  <si>
    <t xml:space="preserve">Select Hotel Berlin Checkpoint Charlie </t>
  </si>
  <si>
    <t>161.50</t>
  </si>
  <si>
    <t>Hedemannstr. 11/12, Berlin - Mitte, 10969, Germany</t>
  </si>
  <si>
    <t>Hotel 38</t>
  </si>
  <si>
    <t xml:space="preserve">Hotel 38 </t>
  </si>
  <si>
    <t>Oranienburger Str. 38, Berlin - Mitte, 10117, Germany</t>
  </si>
  <si>
    <t>Standard room: Basic tariff Triple Room, Private Bathroom</t>
  </si>
  <si>
    <t>Sofitel Berlin Kurfurstendamm</t>
  </si>
  <si>
    <t>Superior room: Hot tariff Superior Room with 1 king size bed</t>
  </si>
  <si>
    <t xml:space="preserve">Sofitel Berlin Kurfurstendamm </t>
  </si>
  <si>
    <t>Augsburger Strasse 41, Berlin - Charlottenburg, 10789, Germany</t>
  </si>
  <si>
    <t>Superior room: Flex tariff Superior Room with 1 king size bed</t>
  </si>
  <si>
    <t>Superior room: Basic tariff Deluxe Room with 1 king size bed</t>
  </si>
  <si>
    <t>Superior room: Basic tariff Deluxe Room with 2 single beds</t>
  </si>
  <si>
    <t>Superior room: Basic tariff Deluxe Room with 1 queensize bed</t>
  </si>
  <si>
    <t>Superior room: Flex tariff Deluxe Room with 1 king size bed</t>
  </si>
  <si>
    <t>Superior room: Flex tariff Deluxe Room with 2 single beds</t>
  </si>
  <si>
    <t xml:space="preserve">The Ritz-Carlton Berlin </t>
  </si>
  <si>
    <t>Superior room: Hot tariff Deluxe Room, 1 King, 40sqm/430sqft, Living/sitting area, Wireless internet, complimentary, Wired internet...</t>
  </si>
  <si>
    <t>472.50</t>
  </si>
  <si>
    <t>Potsdamer Platz 3, 10785, Berlin - Berlin</t>
  </si>
  <si>
    <t>Superior room: Basic tariff Deluxe Room, 1 King, 40sqm/430sqft, Living/sitting area, Wireless internet, complimentary, Wired internet...</t>
  </si>
  <si>
    <t>Standard room: Basic tariff Deluxe Room Twin, 2 Twin/Single Bed(s), 40sqm/430sqft, Living/sitting area, Wireless internet, complimentary, Wired...</t>
  </si>
  <si>
    <t>Standard room: Basic tariff Corner Deluxe Room, 1 King, 42sqm/452sqft, Living/sitting area, Wireless internet, complimentary, Wired internet...</t>
  </si>
  <si>
    <t>549.16</t>
  </si>
  <si>
    <t>Standard room: Basic tariff Deluxe View Room, 1 King, 40sqm/430sqft, Living/sitting area, Wireless internet, complimentary, Wired internet...</t>
  </si>
  <si>
    <t>630.00</t>
  </si>
  <si>
    <t>Junior suite: Basic tariff Junior Suite, 1 King, 50sqm/538sqft, Living/sitting area, Wireless internet, complimentary, Wired internet...</t>
  </si>
  <si>
    <t>693.00</t>
  </si>
  <si>
    <t>Suite: Basic tariff Corner Deluxe Suite, 1 King, 57sqm/613sqft, Living/sitting area, Wireless internet, complimentary, Wired internet...</t>
  </si>
  <si>
    <t>735.00</t>
  </si>
  <si>
    <t>Business room: Basic tariff Ritz-Carlton Club Room, 1 King, 40sqm/430sqft, Living/sitting area, Wireless internet, complimentary, Wired...</t>
  </si>
  <si>
    <t>756.00</t>
  </si>
  <si>
    <t>Suite: Basic tariff Deluxe Suite, 1 King, Bathrooms: 1.5, 65sqm/699sqft, Living/sitting area, Separate living room, Wireless internet...</t>
  </si>
  <si>
    <t>1218.00</t>
  </si>
  <si>
    <t>Suite: Basic tariff Carlton Club Suite, 1 King, Bathrooms: 1.5, Kitchenette, Microwave, 105sqm/1130sqft, Living/sitting area, Dining...</t>
  </si>
  <si>
    <t>2793.00</t>
  </si>
  <si>
    <t>Suite: Basic tariff The Ritz-Carlton Suite, Bedroom 1: 1 King, Bedroom 2: 1 King, Bathrooms: 2.5, Whirlpool fits 2, Kitchenette...</t>
  </si>
  <si>
    <t>1</t>
  </si>
  <si>
    <t>25200.00</t>
  </si>
  <si>
    <t>Apartment: Basic tariff The Ritz-Carlton Penthouse, Bedroom 1: 1 King, Bedroom 2: 1 King, Bedroom 3: 1 King Murphy, Bathrooms: 2.5, Fully...</t>
  </si>
  <si>
    <t>31500.00</t>
  </si>
  <si>
    <t>EntrÃ©eHotel Karlshorst</t>
  </si>
  <si>
    <t>101.00</t>
  </si>
  <si>
    <t>Treskowallee 89, 10318, Berlin - Lichtenberg</t>
  </si>
  <si>
    <t>116.40</t>
  </si>
  <si>
    <t>Superior room: Basic tariff Comfort Double or Twin Room, 1 Bedroom</t>
  </si>
  <si>
    <t>Suite: Basic tariff Premium Suite, 2 Bedrooms, 2 Bathrooms</t>
  </si>
  <si>
    <t xml:space="preserve">Alte Feuerwache </t>
  </si>
  <si>
    <t>100.88</t>
  </si>
  <si>
    <t>Waldowstr. 1, Berlin - Hohenschönhausen, 13053, Germany</t>
  </si>
  <si>
    <t>131.66</t>
  </si>
  <si>
    <t>138.60</t>
  </si>
  <si>
    <t>152.18</t>
  </si>
  <si>
    <t>213.74</t>
  </si>
  <si>
    <t>Leonardo Hotel Berlin</t>
  </si>
  <si>
    <t xml:space="preserve">Leonardo </t>
  </si>
  <si>
    <t>Wilmersdorfer Str. 32, Berlin - Charlottenburg, 10585, Germany</t>
  </si>
  <si>
    <t xml:space="preserve">Comet </t>
  </si>
  <si>
    <t>Kurfürstendamm 175, Berlin - Wilmersdorf, 10707, Germany</t>
  </si>
  <si>
    <t>Mercure Hotel Berlin Mitte</t>
  </si>
  <si>
    <t>Superior room: Hot tariff Superior Room with double bed</t>
  </si>
  <si>
    <t xml:space="preserve">Mercure Hotel Berlin Mitte </t>
  </si>
  <si>
    <t>Luckenwalder Strasse 11, Berlin - Mitte, 10963, Germany</t>
  </si>
  <si>
    <t>235.00</t>
  </si>
  <si>
    <t>279.00</t>
  </si>
  <si>
    <t>283.00</t>
  </si>
  <si>
    <t>309.00</t>
  </si>
  <si>
    <t>Hotel Berlin, Berlin</t>
  </si>
  <si>
    <t xml:space="preserve">Berlin Berlin </t>
  </si>
  <si>
    <t>Lützowplatz 17, Berlin - Tiergarten, 10785, Germany</t>
  </si>
  <si>
    <t>H10 Berlin Ku&amp;apos;damm</t>
  </si>
  <si>
    <t>Superior room: Basic tariff Basic Deluxe Room</t>
  </si>
  <si>
    <t xml:space="preserve">Hotel H10 Berlin Ku`damm </t>
  </si>
  <si>
    <t>Apartment: Basic tariff Junior Superior Loft</t>
  </si>
  <si>
    <t>Pullman Berlin Schweizerhof</t>
  </si>
  <si>
    <t>Superior room: Hot tariff SUPERIOR ROOM, 1 King Size Bed or 2 Single Size Beds, view of park or courtyard</t>
  </si>
  <si>
    <t xml:space="preserve">Pullman Berlin Schweizerhof </t>
  </si>
  <si>
    <t>559.00</t>
  </si>
  <si>
    <t>Budapester Strasse 25, Berlin - Berlin, 10787, Germany</t>
  </si>
  <si>
    <t>Superior room: Flex tariff SUPERIOR ROOM, 1 King Size Bed or 2 Single Size Beds, view of park or courtyard</t>
  </si>
  <si>
    <t>658.00</t>
  </si>
  <si>
    <t>Superior room: Basic tariff SUPERIOR ROOM, 1 King Size Bed or 2 Single Size Beds, view of park or courtyard</t>
  </si>
  <si>
    <t>592.00</t>
  </si>
  <si>
    <t>Superior room: Basic tariff DELUXE ROOM, 1 King Size Bed or 2 Single Size Beds, courtyard</t>
  </si>
  <si>
    <t>619.00</t>
  </si>
  <si>
    <t>639.00</t>
  </si>
  <si>
    <t>652.00</t>
  </si>
  <si>
    <t>672.00</t>
  </si>
  <si>
    <t>699.00</t>
  </si>
  <si>
    <t>Superior room: Flex tariff DELUXE ROOM, 1 King Size Bed or 2 Single Size Beds, courtyard</t>
  </si>
  <si>
    <t>718.00</t>
  </si>
  <si>
    <t>732.00</t>
  </si>
  <si>
    <t>798.00</t>
  </si>
  <si>
    <t xml:space="preserve">Novalis </t>
  </si>
  <si>
    <t>Novalisstr. 5, Berlin - Mitte, 10115, Germany</t>
  </si>
  <si>
    <t xml:space="preserve">il Mulino </t>
  </si>
  <si>
    <t>Adolf-Martens-Str. 2, Berlin - Berlin, 12205, Germany</t>
  </si>
  <si>
    <t>ibis Berlin Messe</t>
  </si>
  <si>
    <t xml:space="preserve">ibis Berlin Messe </t>
  </si>
  <si>
    <t>Messedamm 10, Berlin - Charlottenburg, 14057, Germany</t>
  </si>
  <si>
    <t>Standard room: Basic tariff Standard Room with 3 single beds</t>
  </si>
  <si>
    <t>Standard room: Flex tariff Standard Room with 3 single beds</t>
  </si>
  <si>
    <t>Ibb Blue Hotel Berlin Airport</t>
  </si>
  <si>
    <t xml:space="preserve">IBB Blue Hotel Adlershof Berlin-Airport </t>
  </si>
  <si>
    <t>140.16</t>
  </si>
  <si>
    <t>GroÃ-Berliner Damm 71, 12487, Berlin - Adlershof</t>
  </si>
  <si>
    <t>150.16</t>
  </si>
  <si>
    <t>160.16</t>
  </si>
  <si>
    <t>A&amp;O Berlin Mitte</t>
  </si>
  <si>
    <t xml:space="preserve">a&amp;o Berlin Mitte </t>
  </si>
  <si>
    <t>Köpenicker Str. 127-129, Berlin - Mitte, 10179, Germany</t>
  </si>
  <si>
    <t>138.10</t>
  </si>
  <si>
    <t>ibis Berlin Mitte</t>
  </si>
  <si>
    <t>Standard room: Hot tariff Room with 1 double bed (63 x 79 in [160 x 200 cm]), new sleep-easy concept</t>
  </si>
  <si>
    <t xml:space="preserve">ibis Berlin Mitte </t>
  </si>
  <si>
    <t>Prenzlauer Allee 4, Berlin - Mitte, 10405, Germany</t>
  </si>
  <si>
    <t>Standard room: Flex tariff Room with 1 double bed (63 x 79 in [160 x 200 cm]), new sleep-easy concept</t>
  </si>
  <si>
    <t>Standard room: Basic tariff Room with 1 double bed (63 x 79 in [160 x 200 cm]), new sleep-easy concept</t>
  </si>
  <si>
    <t xml:space="preserve">Augustinenhof </t>
  </si>
  <si>
    <t>Auguststr.82, Berlin - Mitte, 10117, Germany</t>
  </si>
  <si>
    <t>Grimm's</t>
  </si>
  <si>
    <t xml:space="preserve">GrimmÂ´s Hotel </t>
  </si>
  <si>
    <t>177.66</t>
  </si>
  <si>
    <t>Superior room: Flex tariff Deluxe Double Room</t>
  </si>
  <si>
    <t>251.90</t>
  </si>
  <si>
    <t>253.26</t>
  </si>
  <si>
    <t>Junior suite: Flex tariff Junior Suite</t>
  </si>
  <si>
    <t>281.40</t>
  </si>
  <si>
    <t>325.40</t>
  </si>
  <si>
    <t>Apartment: Flex tariff Apartment, 2 Bedrooms</t>
  </si>
  <si>
    <t>558.50</t>
  </si>
  <si>
    <t>Lindner Hotel Am Ku`damm</t>
  </si>
  <si>
    <t>210.80</t>
  </si>
  <si>
    <t>KurfÃ¼rstendamm 24, 10719, Berlin - Charlottenburg</t>
  </si>
  <si>
    <t xml:space="preserve">Hotel Alexander KurfÃ¼rstendamm </t>
  </si>
  <si>
    <t>Pariser Str. 37, 10707, Berlin - Wilmersdorf</t>
  </si>
  <si>
    <t xml:space="preserve">AVUS an der Messe </t>
  </si>
  <si>
    <t>164.72</t>
  </si>
  <si>
    <t>Halenseestr. 51, Berlin - Charlottenburg, 14055, Germany</t>
  </si>
  <si>
    <t>Best Western City Ost</t>
  </si>
  <si>
    <t>125.80</t>
  </si>
  <si>
    <t>Frankfurter Allee 57 - 59, Berlin - Friedrichshain, 10247, Germany</t>
  </si>
  <si>
    <t>Standard room: Basic tariff Classic Room, 2 Single Beds</t>
  </si>
  <si>
    <t>Superior room: Basic tariff Comfort Room, 2 Single Beds</t>
  </si>
  <si>
    <t>Family room: Basic tariff Family Room, 2 Single Beds</t>
  </si>
  <si>
    <t>Mercure Hotel Berlin Zentrum</t>
  </si>
  <si>
    <t>Standard room: Hot tariff Standard Room with double or twin beds</t>
  </si>
  <si>
    <t xml:space="preserve">Mercure Hotel Berlin Zentrum </t>
  </si>
  <si>
    <t>132.00</t>
  </si>
  <si>
    <t>Fuggerstr 8, Berlin - Schöneberg, 10777, Germany</t>
  </si>
  <si>
    <t>Standard room: Flex tariff Standard Room with double or twin beds</t>
  </si>
  <si>
    <t>Standard room: Basic tariff Standard Room with double or twin beds</t>
  </si>
  <si>
    <t>Superior room: Basic tariff Superior Room with queen-size bed</t>
  </si>
  <si>
    <t>Superior room: Basic tariff Privilege Room with double or twin beds</t>
  </si>
  <si>
    <t>Superior room: Flex tariff Superior Room with queen-size bed</t>
  </si>
  <si>
    <t>Superior room: Flex tariff Privilege Room with double or twin beds</t>
  </si>
  <si>
    <t>236.00</t>
  </si>
  <si>
    <t>NH Collection Berlin Mitte am Checkpoint Charlie</t>
  </si>
  <si>
    <t xml:space="preserve">NH Collection Berlin Mitte Checkpoint Charlie </t>
  </si>
  <si>
    <t>Leipziger Str. 106-111, Berlin - Mitte, 10117, Germany</t>
  </si>
  <si>
    <t>Dahlem Pension</t>
  </si>
  <si>
    <t>Unter den Eichen 89 a, Berlin - Dahlem, 12205, Germany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</si>
  <si>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</si>
  <si>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</si>
  <si>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</si>
  <si>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</si>
  <si>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Standard room: Basic tariff 1 DBL BED NONSMOKING; THE FULLY AIR CONDITIONED STANDARD ROOM OFFERS 29 SQM HIGH QUALITY TWIN BEDS TELEPHONE TV...</t>
  </si>
  <si>
    <t>Business room: Basic tariff BUSINESS ROOM NON SMOKING; WHEN YOU ARRIVE WE WILL DO OUR BEST TO MEET YOUR ROOM BED TYPE THESE ARE SUBJECT TO...</t>
  </si>
  <si>
    <t>164.64</t>
  </si>
  <si>
    <t>205.80</t>
  </si>
  <si>
    <t>242.50</t>
  </si>
  <si>
    <t>269.80</t>
  </si>
  <si>
    <t xml:space="preserve">KurfÃ¼rst am KurfÃ¼rstendamm </t>
  </si>
  <si>
    <t>129.60</t>
  </si>
  <si>
    <t>Bleibtreustr. 34, 10707, Berlin - Charlottenburg</t>
  </si>
  <si>
    <t xml:space="preserve">City Guesthouse Pension Berlin </t>
  </si>
  <si>
    <t>Family room: Basic tariff Family Room (with double bed and bunk bed)</t>
  </si>
  <si>
    <t>Gleimstr. 24, Berlin - Prenzlauer Berg, 10437, Germany</t>
  </si>
  <si>
    <t>Suite: Basic tariff Family Suite, 2 Bedrooms (for 4 people)</t>
  </si>
  <si>
    <t>Best Western Plus Amedia Berlin Kurfuerstendamm</t>
  </si>
  <si>
    <t>Best Western Plus Amedia Berlin KurfÃ¼rstendamm</t>
  </si>
  <si>
    <t>KurfÃ¼rstendamm 203, 10719, Berlin - Wilmersdorf</t>
  </si>
  <si>
    <t>Standard room: Basic tariff Standard Room, 1 Double Bed</t>
  </si>
  <si>
    <t>Superior room: Basic tariff Comfort Room, 1 Double Bed</t>
  </si>
  <si>
    <t>Junior suite: Basic tariff Junior Suite, 1 Double Bed</t>
  </si>
  <si>
    <t>Flowers Boardinghouse Mitte Appartmenthaus</t>
  </si>
  <si>
    <t>Apartment: Hot tariff Studio, Kitchen</t>
  </si>
  <si>
    <t>229.90</t>
  </si>
  <si>
    <t>Mulackstr. 1-2, Berlin - Mitte, 10119, Germany</t>
  </si>
  <si>
    <t>Apartment: Basic tariff Studio, Kitchen</t>
  </si>
  <si>
    <t>Apartment: Basic tariff Superior Apartment, 1 Bedroom, Kitchen</t>
  </si>
  <si>
    <t>277.40</t>
  </si>
  <si>
    <t>292.00</t>
  </si>
  <si>
    <t>Apartment: Basic tariff Loft Apartment, 1 Bedroom, Maisonette</t>
  </si>
  <si>
    <t>334.40</t>
  </si>
  <si>
    <t>352.00</t>
  </si>
  <si>
    <t>Alexander Plaza</t>
  </si>
  <si>
    <t xml:space="preserve">Alexander Plaza </t>
  </si>
  <si>
    <t>194.80</t>
  </si>
  <si>
    <t>Rosenstr. 1, Berlin - Mitte, 10178, Germany</t>
  </si>
  <si>
    <t>Superior room: Basic tariff Premium Room</t>
  </si>
  <si>
    <t>Arcotel John F</t>
  </si>
  <si>
    <t xml:space="preserve">Arcotel John F </t>
  </si>
  <si>
    <t>Werderscher Markt 11, Berlin - Berlin, 10117, Germany</t>
  </si>
  <si>
    <t>Hotel Domicil Berlin by Golden Tulip (ex Nordic)</t>
  </si>
  <si>
    <t xml:space="preserve">Hotel Domicil Berlin by Golden Tulip </t>
  </si>
  <si>
    <t>Kantstr. 111a, Berlin - Charlottenburg, 10627, Germany</t>
  </si>
  <si>
    <t>Axel Hotel Berlin</t>
  </si>
  <si>
    <t xml:space="preserve">Axel Hotel Berlin </t>
  </si>
  <si>
    <t>Lietzenburger Str. 13/15, Berlin - Schöneberg, 10789, Germany</t>
  </si>
  <si>
    <t xml:space="preserve">enjoy hostel Berlin City West </t>
  </si>
  <si>
    <t>96.98</t>
  </si>
  <si>
    <t>Kalischer Str. 38, Berlin - Wilmersdorf, 10713, Germany</t>
  </si>
  <si>
    <t xml:space="preserve">Eckstein </t>
  </si>
  <si>
    <t>Schildhornstr. 72, Berlin - Steglitz, 12163, Germany</t>
  </si>
  <si>
    <t>Europa City</t>
  </si>
  <si>
    <t xml:space="preserve">Europa City </t>
  </si>
  <si>
    <t>134.30</t>
  </si>
  <si>
    <t>Konstanzer Str. 60, Berlin - Charlottenburg, 10707, Germany</t>
  </si>
  <si>
    <t>168.20</t>
  </si>
  <si>
    <t>Best Western Hotel Kantstrasse Berlin</t>
  </si>
  <si>
    <t>Kantstr. 111, Berlin - Charlottenburg, 10627, Germany</t>
  </si>
  <si>
    <t>Standard room: Basic tariff Standard Room, 2 Twin Beds</t>
  </si>
  <si>
    <t>Business room: Basic tariff Business Room, 1 Double Bed</t>
  </si>
  <si>
    <t>226.50</t>
  </si>
  <si>
    <t>Atrium Charlottenburg</t>
  </si>
  <si>
    <t xml:space="preserve">Atrium Charlottenburg </t>
  </si>
  <si>
    <t>104.00</t>
  </si>
  <si>
    <t>Kaiser-Friedrich-Straße 53, Berlin - Charlottenburg, 10627, Germany</t>
  </si>
  <si>
    <t>Family room: Basic tariff Family Room (For 5 Persons)</t>
  </si>
  <si>
    <t>Mondial am KurfÃ¼rstendamm</t>
  </si>
  <si>
    <t>175.60</t>
  </si>
  <si>
    <t>KurfÃ¼rstendamm 47, 10707, Berlin - Charlottenburg</t>
  </si>
  <si>
    <t>Business room: Basic tariff Business Double Room</t>
  </si>
  <si>
    <t>193.60</t>
  </si>
  <si>
    <t>220.60</t>
  </si>
  <si>
    <t>Olivaer Apart Hotel am Kurfuerstendamm</t>
  </si>
  <si>
    <t>Olivaer Apart Hotel am KurfÃ¼rstendamm</t>
  </si>
  <si>
    <t>98.80</t>
  </si>
  <si>
    <t>Konstanzer Str. 1, 10707, Berlin - Wilmersdorf</t>
  </si>
  <si>
    <t>Family room: Basic tariff Family Room (4 - 6)</t>
  </si>
  <si>
    <t>193.80</t>
  </si>
  <si>
    <t xml:space="preserve">Adelante </t>
  </si>
  <si>
    <t>Borsigstr. 1, Berlin - Mitte, 10115, Germany</t>
  </si>
  <si>
    <t>Comfort Hotel Berlin Lichtenberg</t>
  </si>
  <si>
    <t>Comfort Hotel Lichtenberg</t>
  </si>
  <si>
    <t>102.40</t>
  </si>
  <si>
    <t>Rhinstr. 159, Berlin - Lichtenberg, 10315, Germany</t>
  </si>
  <si>
    <t>Come Inn Berlin Kurfurstendamm Opera</t>
  </si>
  <si>
    <t>Come Inn Berlin KurfÃ¼rstendamm</t>
  </si>
  <si>
    <t>111.08</t>
  </si>
  <si>
    <t>KurfÃ¼rstendamm 180, 10707, Berlin - Wilmersdorf</t>
  </si>
  <si>
    <t>125.08</t>
  </si>
  <si>
    <t>184.24</t>
  </si>
  <si>
    <t>204.70</t>
  </si>
  <si>
    <t>207.68</t>
  </si>
  <si>
    <t>208.24</t>
  </si>
  <si>
    <t>224.70</t>
  </si>
  <si>
    <t>291.04</t>
  </si>
  <si>
    <t>416.70</t>
  </si>
  <si>
    <t>Kubrat an der Spree</t>
  </si>
  <si>
    <t>Kubrat An der Spree</t>
  </si>
  <si>
    <t>Freiheit 10/11, Berlin - Köpenick, 12555, Germany</t>
  </si>
  <si>
    <t>Potsdamer Hof Am Potsdamer Platz</t>
  </si>
  <si>
    <t>Potsdamer Str. 68, Berlin - Mitte, 10785, Germany</t>
  </si>
  <si>
    <t>TRYP by Wyndham Berlin City East</t>
  </si>
  <si>
    <t>Good Morning + Berlin City East</t>
  </si>
  <si>
    <t>Ruschestr. 45, 10367, Berlin - Lichtenberg</t>
  </si>
  <si>
    <t xml:space="preserve">Havel Lodge </t>
  </si>
  <si>
    <t>Friederikestr. 33/34, Berlin - Reinickendorf, 13505, Germany</t>
  </si>
  <si>
    <t>147.60</t>
  </si>
  <si>
    <t>Moxy Berlin Humboldthain Park</t>
  </si>
  <si>
    <t>Standard room: Hot tariff 1 Queen or 1 Double, 19sqm/204sqft, Living/sitting area, Wireless internet, complimentary, 43in/109cm LED TV</t>
  </si>
  <si>
    <t xml:space="preserve">MOXY Berlin Humboldthain Park </t>
  </si>
  <si>
    <t>165.90</t>
  </si>
  <si>
    <t>Hochstraße 2, Berlin - Berlin, 13357, Germany</t>
  </si>
  <si>
    <t>Standard room: Basic tariff 1 Queen or 1 Double, 19sqm/204sqft, Living/sitting area, Wireless internet, complimentary, 43in/109cm LED TV</t>
  </si>
  <si>
    <t>Standard room: Basic tariff 1 King, 19sqm/204sqft, Wireless internet, complimentary, 43in/109cm LED TV</t>
  </si>
  <si>
    <t>182.70</t>
  </si>
  <si>
    <t>270.90</t>
  </si>
  <si>
    <t xml:space="preserve">Hotel Seifert am KurfÃ¼rstendamm </t>
  </si>
  <si>
    <t>Uhlandstrasse 162, 10719, Berlin - Wilmersdorf</t>
  </si>
  <si>
    <t>1030.00</t>
  </si>
  <si>
    <t>1030.02</t>
  </si>
  <si>
    <t>1058.00</t>
  </si>
  <si>
    <t>Family room: Basic tariff Family Triple Room</t>
  </si>
  <si>
    <t>1072.00</t>
  </si>
  <si>
    <t>Arche Pension</t>
  </si>
  <si>
    <t>Kantstr. 104a, Berlin - Charlottenburg, 10627, Germany</t>
  </si>
  <si>
    <t xml:space="preserve">Kult-Hotel Auberge </t>
  </si>
  <si>
    <t>Seasonal arrangement "Winter in the City" Stay two nights in one of our quiete double- or single rooms, direct in the city center...</t>
  </si>
  <si>
    <t>125.00</t>
  </si>
  <si>
    <t>Victoria Pension</t>
  </si>
  <si>
    <t>Kaskelstr. 50, Berlin - Lichtenberg, 10317, Germany</t>
  </si>
  <si>
    <t>Superior room: Hot tariff Comfort Triple Room with a shower and toilet</t>
  </si>
  <si>
    <t>Novotel Berlin Mitte</t>
  </si>
  <si>
    <t>Standard room: Hot tariff Standard Room with queen-size bed</t>
  </si>
  <si>
    <t xml:space="preserve">Novotel Berlin Mitte </t>
  </si>
  <si>
    <t>Fischerinsel 12, Berlin - Mitte, 10179, Germany</t>
  </si>
  <si>
    <t>Superior room: Basic tariff Superior room - double bed and sofa</t>
  </si>
  <si>
    <t>Superior room: Flex tariff Superior room - double bed and sofa</t>
  </si>
  <si>
    <t>Schall &amp; Rauch Pension</t>
  </si>
  <si>
    <t>Gleimstrasse 23, Berlin - Prenzlauer Berg, 10437, Germany</t>
  </si>
  <si>
    <t xml:space="preserve">The Circus </t>
  </si>
  <si>
    <t>Rosenthaler Strasse 1, Berlin - Mitte, 10119, Germany</t>
  </si>
  <si>
    <t>219.98</t>
  </si>
  <si>
    <t>Mercur Berlin Wittenbergplatz</t>
  </si>
  <si>
    <t>Standard room: Hot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</si>
  <si>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</si>
  <si>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</si>
  <si>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1 queen-size bed, some withan extra bed or sofa</t>
  </si>
  <si>
    <t>Standard room: Basic tariff Standard Room with 2 separate beds</t>
  </si>
  <si>
    <t>Standard room: Basic tariff Standard Room with 1 queen-size bed, some withan extra bed or sofa</t>
  </si>
  <si>
    <t>Standard room: Flex tariff Standard Room with 2 separate beds</t>
  </si>
  <si>
    <t>Superior room: Basic tariff Privilege Room with 1 queen-size bed</t>
  </si>
  <si>
    <t>Superior room: Basic tariff Privilege Room with 2 single beds and 1 extra bed</t>
  </si>
  <si>
    <t>Superior room: Flex tariff Privilege Room with 1 queen-size bed</t>
  </si>
  <si>
    <t>Superior room: Flex tariff Privilege Room with 2 single beds and 1 extra bed</t>
  </si>
  <si>
    <t>Grand Hostel Berlin Urban</t>
  </si>
  <si>
    <t>Grand Hostel Berlin urban</t>
  </si>
  <si>
    <t>Sonnenallee 6, Berlin - Neukölln, 12047, Germany</t>
  </si>
  <si>
    <t>172.50</t>
  </si>
  <si>
    <t>TITANIC Gendarmenmarkt Berlin</t>
  </si>
  <si>
    <t>Titanic Gendarmenmarkt Berlin</t>
  </si>
  <si>
    <t>Französische Str. 30, Berlin - Mitte, 10117, Germany</t>
  </si>
  <si>
    <t>380.00</t>
  </si>
  <si>
    <t>500.00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</si>
  <si>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</si>
  <si>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</si>
  <si>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</si>
  <si>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</si>
  <si>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</si>
  <si>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</si>
  <si>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</si>
  <si>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168.54</t>
  </si>
  <si>
    <t>Bernhard - Weiss - Strasse 5, 10178, Berlin - Mitte</t>
  </si>
  <si>
    <t>Standard room: Basic tariff STANDARD ROOM; STYLISH STANDARD RM WITH MINIBAR BODY AMENITIES SAFE ELECTRIC KETTLE WITH COFFEE AND TEA FACILITIES...</t>
  </si>
  <si>
    <t>Superior room: Basic tariff DELUXE ROOM; SPACIOUS STYLISH DELUXE RM WITH MINIBAR BODY AMENITIES SAFE ELECTRIC KETTLE WITH COFFEE AND TEA...</t>
  </si>
  <si>
    <t>192.16</t>
  </si>
  <si>
    <t>Superior room: Basic tariff 1 KING DELUXE WC ACCESSIBLE NON SMOKING; OUR WHEELCHAIR ACCESSIBLE DELUXE ROOMS HAVE A WIDER DOOR &amp; EQUIPPED WITH...</t>
  </si>
  <si>
    <t>203.70</t>
  </si>
  <si>
    <t>Business room: Basic tariff KNG EXECUTIVE ROOM NONSMOKING BALCONY; OUR EXECUTIVE ROOMS PARTIALLY WITH BALCONY AND VIEW TO THE ALEXANDERPLATZ...</t>
  </si>
  <si>
    <t>256.20</t>
  </si>
  <si>
    <t>Suite: Basic tariff SUITE 1 DOUBLE W LIVING ROOM NON SMOKING; OUR STYLISH AND SPACIOUS 2 ROOM SUITE WITH BALCONY AND NICE VIEW IS...</t>
  </si>
  <si>
    <t>263.04</t>
  </si>
  <si>
    <t>279.30</t>
  </si>
  <si>
    <t>287.70</t>
  </si>
  <si>
    <t>310.80</t>
  </si>
  <si>
    <t>317.10</t>
  </si>
  <si>
    <t>319.20</t>
  </si>
  <si>
    <t>350.70</t>
  </si>
  <si>
    <t>373.80</t>
  </si>
  <si>
    <t>405.30</t>
  </si>
  <si>
    <t xml:space="preserve">Calma Berlin Mitte </t>
  </si>
  <si>
    <t>152.68</t>
  </si>
  <si>
    <t>Linienstr. 139-140, Berlin - Mitte, 10115, Germany</t>
  </si>
  <si>
    <t>Family room: Basic tariff CALMA L (family triple room)</t>
  </si>
  <si>
    <t xml:space="preserve">B1 </t>
  </si>
  <si>
    <t>Am Niederfeld 7, Berlin - Kaulsdorf, 12621, Germany</t>
  </si>
  <si>
    <t xml:space="preserve">Gold Hotel </t>
  </si>
  <si>
    <t>179.68</t>
  </si>
  <si>
    <t>Weserstr. 24, Berlin - Friedrichshain, 10247, Germany</t>
  </si>
  <si>
    <t>California Am Kurfuerstendamm</t>
  </si>
  <si>
    <t>California am KurfÃ¼rstendamm</t>
  </si>
  <si>
    <t>KurfÃ¼rstendamm 35, 10719, Berlin - Charlottenburg</t>
  </si>
  <si>
    <t>144.40</t>
  </si>
  <si>
    <t>163.80</t>
  </si>
  <si>
    <t>241.40</t>
  </si>
  <si>
    <t xml:space="preserve">ArtHotelConnection </t>
  </si>
  <si>
    <t>136.16</t>
  </si>
  <si>
    <t>Fuggerstr. 33, Berlin - Schöneberg, 10777, Germany</t>
  </si>
  <si>
    <t>Suite: Flex tariff Suite</t>
  </si>
  <si>
    <t xml:space="preserve">Hotel Ambiente Berlin City </t>
  </si>
  <si>
    <t>Gossowstr. 11, Berlin - Schöneberg, 10777, Germany</t>
  </si>
  <si>
    <t>City Hotel Berlin Mitte</t>
  </si>
  <si>
    <t xml:space="preserve">City Hotel Berlin Mitte </t>
  </si>
  <si>
    <t>162.96</t>
  </si>
  <si>
    <t>Osloer Straße 116a, Berlin - Mitte, 13359, Germany</t>
  </si>
  <si>
    <t>173.14</t>
  </si>
  <si>
    <t>259.70</t>
  </si>
  <si>
    <t>Berlin Mark Hotel</t>
  </si>
  <si>
    <t xml:space="preserve">Berlin Mark Hotel </t>
  </si>
  <si>
    <t>121.28</t>
  </si>
  <si>
    <t>Meinekestr. 18-19, Berlin - Charlottenburg, 10719, Germany</t>
  </si>
  <si>
    <t>Business room: Basic tariff Business Double or Twin Room</t>
  </si>
  <si>
    <t>137.02</t>
  </si>
  <si>
    <t>152.78</t>
  </si>
  <si>
    <t>200.02</t>
  </si>
  <si>
    <t>201.36</t>
  </si>
  <si>
    <t>201.70</t>
  </si>
  <si>
    <t>251.70</t>
  </si>
  <si>
    <t>261.70</t>
  </si>
  <si>
    <t>314.70</t>
  </si>
  <si>
    <t>Tempelhof Pension-Hotel</t>
  </si>
  <si>
    <t>Burgemeisterstr. 2, 12099, Berlin - Tempelhof</t>
  </si>
  <si>
    <t xml:space="preserve">AI KÃ¶nigshof </t>
  </si>
  <si>
    <t>Stuttgarter Platz 7, 10627, Berlin - Charlottenburg</t>
  </si>
  <si>
    <t xml:space="preserve">Hotel Carmer16 </t>
  </si>
  <si>
    <t>Carmerstr. 16, Berlin - Charlottenburg, 10623, Germany</t>
  </si>
  <si>
    <t xml:space="preserve">Motel One Tiergarten </t>
  </si>
  <si>
    <t>An der Urania 12-14, Berlin - Schöneberg, 10787, Germany</t>
  </si>
  <si>
    <t>Comenius Garni</t>
  </si>
  <si>
    <t>Grünberger Str. 22, Berlin - Friedrichshain, 10243, Germany</t>
  </si>
  <si>
    <t>Standard room: Basic tariff Double or Twin Room</t>
  </si>
  <si>
    <t>171.96</t>
  </si>
  <si>
    <t>227.94</t>
  </si>
  <si>
    <t>259.92</t>
  </si>
  <si>
    <t xml:space="preserve">Ludwig van Beethoven </t>
  </si>
  <si>
    <t>Hasenheide 14, Berlin - Kreuzberg, 10967, Germany</t>
  </si>
  <si>
    <t>Hotel Sachsenhof</t>
  </si>
  <si>
    <t xml:space="preserve">Sachsenhof </t>
  </si>
  <si>
    <t>Motzstr. 7, Berlin - Schöneberg, 10777, Germany</t>
  </si>
  <si>
    <t>Motel One Ku`Damm</t>
  </si>
  <si>
    <t>Kantstr. 7-11a, 10623, Berlin - Charlottenburg</t>
  </si>
  <si>
    <t>Business room: Flex tariff Business Room, 1 Queen Bed</t>
  </si>
  <si>
    <t>Ibis Berlin Airport Tegel</t>
  </si>
  <si>
    <t xml:space="preserve">ibis Berlin Airport Tegel </t>
  </si>
  <si>
    <t>Alt-Reinickendorf  4-5, Berlin - Reinickendorf, 13407, Germany</t>
  </si>
  <si>
    <t>Standard room: Flex tariff Room for 1 or 2 persons</t>
  </si>
  <si>
    <t>Steigenberger Hotel Berlin</t>
  </si>
  <si>
    <t xml:space="preserve">Steigenberger </t>
  </si>
  <si>
    <t>225.12</t>
  </si>
  <si>
    <t>Los-Angeles-Platz 1, Berlin - Charlottenburg, 10789, Germany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</si>
  <si>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</si>
  <si>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</si>
  <si>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</si>
  <si>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149.64</t>
  </si>
  <si>
    <t>Theanolte-Baehnisch-Strasse 2, 10178, Berlin - Mitte</t>
  </si>
  <si>
    <t>Standard room: Basic tariff STANDARD ROOM; OUR MODERN NON SMOKING STANDARD ROOMS WITH KING OR TWIN BED WOODEN FLOOR LCD FLAT SCREEN TV KETTLE...</t>
  </si>
  <si>
    <t>Superior room: Basic tariff DELUXE ROOM; OUR SPACIOUS NON SMOKING DELUXE ROOMS WITH KING OR TWIN BED WOODEN FLOOR LCD FLAT SCREEN TV KETTLE...</t>
  </si>
  <si>
    <t>180.60</t>
  </si>
  <si>
    <t>Business room: Basic tariff 1 DOUBLE EXECUTIVE NON SMOKING; OUR EXECUTIVE RMS HAVE MUCH MORE SPACE AND PARTIALLY A BALCONY WITH A NICE VIEW...</t>
  </si>
  <si>
    <t>Suite: Basic tariff 1 DOUBLE BED SUITE VIEW NON SMOKING; OUR SPACIOUS SUITES HAVE A BALCONY WITH A NICE VIEW AND ARE EQUIPPED WITH LCD...</t>
  </si>
  <si>
    <t>228.38</t>
  </si>
  <si>
    <t>304.50</t>
  </si>
  <si>
    <t>354.90</t>
  </si>
  <si>
    <t>Am Savignyplatz Hotel-Pension</t>
  </si>
  <si>
    <t>136.80</t>
  </si>
  <si>
    <t>Kantstr. 22, 10623, Berlin - Charlottenburg</t>
  </si>
  <si>
    <t xml:space="preserve">Adrema </t>
  </si>
  <si>
    <t>Gotzkowskystr. 20-21, Berlin - Tiergarten, 10555, Germany</t>
  </si>
  <si>
    <t>400.00</t>
  </si>
  <si>
    <t>402.00</t>
  </si>
  <si>
    <t>472.00</t>
  </si>
  <si>
    <t>H+ Hotel Berlin Mitte</t>
  </si>
  <si>
    <t xml:space="preserve">H+ Hotel Berlin Mitte </t>
  </si>
  <si>
    <t>178.40</t>
  </si>
  <si>
    <t>Chausseestr. 118-120, Berlin - Mitte, 10115, Germany</t>
  </si>
  <si>
    <t>Azimut Hotel City South Berlin</t>
  </si>
  <si>
    <t>Standard room: Flex tariff Standard Double or Twin Room</t>
  </si>
  <si>
    <t xml:space="preserve">AZIMUT Hotel City South Berlin </t>
  </si>
  <si>
    <t>Rudower Str. 90-94, Berlin - Neukölln, 12351, Germany</t>
  </si>
  <si>
    <t>180.90</t>
  </si>
  <si>
    <t>enjoy hotel Berlin City Messe</t>
  </si>
  <si>
    <t xml:space="preserve">enjoy Berlin City Messe </t>
  </si>
  <si>
    <t>103.70</t>
  </si>
  <si>
    <t>Rudolstädter Str. 42, Berlin - Wilmersdorf, 10713, Germany</t>
  </si>
  <si>
    <t>Superior room: Flex tariff Superior Room</t>
  </si>
  <si>
    <t>SORAT Hotel Ambassador Berlin</t>
  </si>
  <si>
    <t>Sorat Ambassador</t>
  </si>
  <si>
    <t>145.80</t>
  </si>
  <si>
    <t>Bayreuther Str. 42 - 43, Berlin - Schöneberg, 10787, Germany</t>
  </si>
  <si>
    <t xml:space="preserve">Vier Jahreszeiten Kreuzberg </t>
  </si>
  <si>
    <t>219.20</t>
  </si>
  <si>
    <t>Skalitzer Str. 36, Berlin - Kreuzberg, 10999, Germany</t>
  </si>
  <si>
    <t>236.20</t>
  </si>
  <si>
    <t>Apartment: Basic tariff Family Room, Kitchenette</t>
  </si>
  <si>
    <t>438.00</t>
  </si>
  <si>
    <t xml:space="preserve">Arena Inn </t>
  </si>
  <si>
    <t>Müllerstr. 163, Berlin - Mitte, 13353, Germany</t>
  </si>
  <si>
    <t>Zarenhof Mitte</t>
  </si>
  <si>
    <t>107.80</t>
  </si>
  <si>
    <t>Eichendorffstr. 4, Berlin - Mitte, 10115, Germany</t>
  </si>
  <si>
    <t>Sedes</t>
  </si>
  <si>
    <t xml:space="preserve">Sedes </t>
  </si>
  <si>
    <t>Prenzlauer Promenade 48, Berlin - Pankow, 13089, Germany</t>
  </si>
  <si>
    <t>Novum Gates Charlottenburg</t>
  </si>
  <si>
    <t>Knesebeckstr. 8-9, Berlin - Charlottenburg, 10623, Germany</t>
  </si>
  <si>
    <t>Standard room: Flex tariff Basic Double Room</t>
  </si>
  <si>
    <t>144.42</t>
  </si>
  <si>
    <t>MEININGER Airport</t>
  </si>
  <si>
    <t>Alexander-Meißner-Str. 1, Berlin - Schönefeld, 12526, Germany</t>
  </si>
  <si>
    <t>Pension Marie</t>
  </si>
  <si>
    <t xml:space="preserve">Pension Marie </t>
  </si>
  <si>
    <t>Schivelbeiner Straße 42, Berlin - Prenzlauer Berg, 10439, Germany</t>
  </si>
  <si>
    <t xml:space="preserve">Villa Kastania </t>
  </si>
  <si>
    <t>Standard room: Hot tariff Standard Double or Twin Room</t>
  </si>
  <si>
    <t>203.48</t>
  </si>
  <si>
    <t>Kastanienallee 20, Berlin - Charlottenburg, 14052, Germany</t>
  </si>
  <si>
    <t>Superior room: Basic tariff Deluxe Room, 1 Double or 2 Twin Beds</t>
  </si>
  <si>
    <t>239.26</t>
  </si>
  <si>
    <t>258.10</t>
  </si>
  <si>
    <t>288.36</t>
  </si>
  <si>
    <t>306.18</t>
  </si>
  <si>
    <t>Aparion Berlin Family Apartments</t>
  </si>
  <si>
    <t>Apartment: Hot tariff Business Apartment</t>
  </si>
  <si>
    <t>Theklastrasse 20, Berlin - Steglitz, 12205, Germany</t>
  </si>
  <si>
    <t>Apartment: Basic tariff Deluxe Apartment, 1 Bedroom</t>
  </si>
  <si>
    <t xml:space="preserve">AMANO Home </t>
  </si>
  <si>
    <t>Torstr. 52, Berlin - Mitte, 10119, Germany</t>
  </si>
  <si>
    <t>Apartment: Basic tariff Comfort Apartment, 1 Bedroom</t>
  </si>
  <si>
    <t xml:space="preserve">Ibis Budget Ost </t>
  </si>
  <si>
    <t>94.00</t>
  </si>
  <si>
    <t>Allee der Kosmonauten 33, Berlin - Marzahn, 12681, Germany</t>
  </si>
  <si>
    <t>Ibis Styles Berlin Mitte</t>
  </si>
  <si>
    <t xml:space="preserve">ibis Styles Hotel Berlin Mitte </t>
  </si>
  <si>
    <t>Brunnenstrasse 1-2, Berlin - Mitte, 10119, Germany</t>
  </si>
  <si>
    <t>Standard room: Basic tariff Room with 1 queen size bed</t>
  </si>
  <si>
    <t>Standard room: Flex tariff Room with 1 queen size bed</t>
  </si>
  <si>
    <t>Family room: Basic tariff Family Suite: 2 rooms with connecting door</t>
  </si>
  <si>
    <t>Family room: Flex tariff Family Suite: 2 rooms with connecting door</t>
  </si>
  <si>
    <t>Leonardo Hotel Berlin City SÃ¼d</t>
  </si>
  <si>
    <t>Leonardo Boutique Hotel Berlin City South</t>
  </si>
  <si>
    <t>110.70</t>
  </si>
  <si>
    <t>Rudower Str. 80-82, 12351, Berlin - NeukÃ¶lln</t>
  </si>
  <si>
    <t>123.00</t>
  </si>
  <si>
    <t>143.00</t>
  </si>
  <si>
    <t>Superior room: Flex tariff Comfort Triple Room</t>
  </si>
  <si>
    <t>LebensQuelle am Checkpoint Charlie</t>
  </si>
  <si>
    <t>130.90</t>
  </si>
  <si>
    <t>Axel-Springer-Str. 42, Berlin - Mitte, 10969, Germany</t>
  </si>
  <si>
    <t>Apartment: Basic tariff 4 Person Apartment</t>
  </si>
  <si>
    <t>MEININGER Humboldthaus</t>
  </si>
  <si>
    <t>Oranienburger Str. 67, Berlin - Mitte, 10117, Germany</t>
  </si>
  <si>
    <t>Gribnitz Hotel-Pension</t>
  </si>
  <si>
    <t>Kaiserdamm 82, 14057, Berlin - Charlottenburg</t>
  </si>
  <si>
    <t xml:space="preserve">Living Hotel Berlin Mitte </t>
  </si>
  <si>
    <t>203.40</t>
  </si>
  <si>
    <t>Neue Ross Str. 13, 10179, Berlin - Mitte</t>
  </si>
  <si>
    <t>Apartment: Basic tariff Business Apartment, Kitchenette</t>
  </si>
  <si>
    <t>212.40</t>
  </si>
  <si>
    <t>Superior room: Basic tariff Deluxe Double Room, 1 Bedroom</t>
  </si>
  <si>
    <t>250.20</t>
  </si>
  <si>
    <t>285.84</t>
  </si>
  <si>
    <t>317.60</t>
  </si>
  <si>
    <t xml:space="preserve">Herbst </t>
  </si>
  <si>
    <t>Moritzstr. 20, Berlin - Spandau, 13597, Germany</t>
  </si>
  <si>
    <t xml:space="preserve">MEININGER Hotel Berlin Tiergarten </t>
  </si>
  <si>
    <t>Turmstraße 25-26, Berlin - Berlin, 10559, Germany</t>
  </si>
  <si>
    <t xml:space="preserve">Schoenhouse Studios </t>
  </si>
  <si>
    <t>Prenzlauer Allee 241, 10405, Berlin - Prenzlauer Berg</t>
  </si>
  <si>
    <t>Holiday Inn Berlin City East Side</t>
  </si>
  <si>
    <t>Standard room: Hot tariff 1 DBL BED NONSMOKE; FEEL AT HOME IN A FRIENDLY AND QUITE ROOM,WHICH MEETS THE NEEDS FOR CHALLENGING GSTS.CHOOSE THE...</t>
  </si>
  <si>
    <t xml:space="preserve">Holiday Inn BERLIN - CITY EAST SIDE </t>
  </si>
  <si>
    <t>192.50</t>
  </si>
  <si>
    <t>Wanda-Kallenbach Str. 2, 10243, Berlin - Friedrichshain</t>
  </si>
  <si>
    <t>Standard room: Basic tariff 1 DBL BED NONSMOKE; FEEL AT HOME IN A FRIENDLY AND QUITE ROOM,WHICH MEETS THE NEEDS FOR CHALLENGING GSTS.CHOOSE THE...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</si>
  <si>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</si>
  <si>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</si>
  <si>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</si>
  <si>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Superior room: Basic tariff KING DELUXE NON-SMOKING; THIS SPACIOUS ROOM OFFERS AN ADTL LOUNGE WITH A SECOND TV,A FREE MINIBAR AND A NESPRESSO...</t>
  </si>
  <si>
    <t>237.50</t>
  </si>
  <si>
    <t>Nhow Berlin</t>
  </si>
  <si>
    <t xml:space="preserve">nhow Berlin </t>
  </si>
  <si>
    <t>236.70</t>
  </si>
  <si>
    <t>Stralauer Allee 3, Berlin - Berlin, 10245, Germany</t>
  </si>
  <si>
    <t>326.34</t>
  </si>
  <si>
    <t>Junior suite: Basic tariff Junior Suite, River View</t>
  </si>
  <si>
    <t>398.70</t>
  </si>
  <si>
    <t>488.34</t>
  </si>
  <si>
    <t>Sofitel Berlin Gendarmenmarkt</t>
  </si>
  <si>
    <t>Standard room: Hot tariff Classic Room, 1 double bed (1.60 x 2.00 m/63 x78.7 in)</t>
  </si>
  <si>
    <t xml:space="preserve">Sofitel Berlin Gendarmenmarkt </t>
  </si>
  <si>
    <t>Charlottenstrasse 50-52, Berlin - Mitte, 10117, Germany</t>
  </si>
  <si>
    <t>Standard room: Flex tariff Classic Room, 1 double bed (1.60 x 2.00 m/63 x78.7 in)</t>
  </si>
  <si>
    <t>403.00</t>
  </si>
  <si>
    <t>Standard room: Basic tariff Classic Room, 1 double bed (1.60 x 2.00 m/63 x78.7 in)</t>
  </si>
  <si>
    <t>Superior room: Basic tariff SUPERIOR ROOM, 1 Double Size Bed</t>
  </si>
  <si>
    <t>383.00</t>
  </si>
  <si>
    <t>411.00</t>
  </si>
  <si>
    <t>Standard room: Basic tariff LUXURY ROOM, 1 Double Size Bed, upper floors, seating area</t>
  </si>
  <si>
    <t>433.00</t>
  </si>
  <si>
    <t>446.00</t>
  </si>
  <si>
    <t>Superior room: Flex tariff SUPERIOR ROOM, 1 Double Size Bed</t>
  </si>
  <si>
    <t>463.00</t>
  </si>
  <si>
    <t>468.00</t>
  </si>
  <si>
    <t>471.00</t>
  </si>
  <si>
    <t>491.00</t>
  </si>
  <si>
    <t>Scandic Berlin Potsdamer Platz</t>
  </si>
  <si>
    <t>Gabriele-Tergit-Promenade 19, Berlin - Mitte, 10963, Germany</t>
  </si>
  <si>
    <t xml:space="preserve">Forsthaus </t>
  </si>
  <si>
    <t>Stölpchenweg  45, Berlin - Wannsee, 14109, Germany</t>
  </si>
  <si>
    <t xml:space="preserve">Rheinsberg am See </t>
  </si>
  <si>
    <t>Finsterwalder Str. 64, Berlin - Reinickendorf, 13435, Germany</t>
  </si>
  <si>
    <t xml:space="preserve">Mit-Mensch </t>
  </si>
  <si>
    <t>Standard room: Flex tariff Twin Room</t>
  </si>
  <si>
    <t>Messe Hotel Pension</t>
  </si>
  <si>
    <t>83.60</t>
  </si>
  <si>
    <t>Neue Kantstr. 5, Berlin - Charlottenburg, 14057, Germany</t>
  </si>
  <si>
    <t xml:space="preserve">Lulu Guldsmeden Hotel </t>
  </si>
  <si>
    <t>Potsdamer Str. 67, Berlin - Tiergarten, 10785, Germany</t>
  </si>
  <si>
    <t>Vienna House Easy Berlin</t>
  </si>
  <si>
    <t xml:space="preserve">Vienna House Easy </t>
  </si>
  <si>
    <t>Storkower Str. 162, Berlin - Prenzlauer Berg, 10407, Germany</t>
  </si>
  <si>
    <t>Hotel Azur</t>
  </si>
  <si>
    <t xml:space="preserve">Azur </t>
  </si>
  <si>
    <t>Ferdinandstr. 39, Berlin - Kaulsdorf, 12621, Germany</t>
  </si>
  <si>
    <t xml:space="preserve">City Partner Hotel am Gendarmenmarkt </t>
  </si>
  <si>
    <t>Leipziger Straße 65, Berlin - Berlin, 10117,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</si>
  <si>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</si>
  <si>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</si>
  <si>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</si>
  <si>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</si>
  <si>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Standard room: Basic tariff Design Room, 1 Double Bed (Quiet Location)</t>
  </si>
  <si>
    <t>Superior room: Basic tariff Deluxe Room, 1 Double Bed</t>
  </si>
  <si>
    <t xml:space="preserve">Pension LEVI </t>
  </si>
  <si>
    <t>Kurfürstenstr. 20, Berlin - Tiergarten, 10785, Germany</t>
  </si>
  <si>
    <t>Mercure Airport Berlin Tegel</t>
  </si>
  <si>
    <t>Standard room: Hot tariff Standard Room with double bed and pull-out bed</t>
  </si>
  <si>
    <t xml:space="preserve">Mercure Airport Hotel Berlin Tegel </t>
  </si>
  <si>
    <t>Kurt Schumacher Damm 202, Berlin - Reinickendorf, 13405, Germany</t>
  </si>
  <si>
    <t>Standard room: Flex tariff Standard Room with double bed and pull-out bed</t>
  </si>
  <si>
    <t>Standard room: Basic tariff Standard Room with double bed and pull-out bed</t>
  </si>
  <si>
    <t>Superior room: Basic tariff Privilege Room with 1 double bed</t>
  </si>
  <si>
    <t>Superior room: Flex tariff Privilege Room with 1 double bed</t>
  </si>
  <si>
    <t>Grimm`s Potsdamer Platz</t>
  </si>
  <si>
    <t>262.72</t>
  </si>
  <si>
    <t>Flottwellstr. 45, 10785, Berlin - Potsdamer Platz</t>
  </si>
  <si>
    <t>Suite: Basic tariff Standard Suite</t>
  </si>
  <si>
    <t>317.52</t>
  </si>
  <si>
    <t>347.90</t>
  </si>
  <si>
    <t>Standard room: Flex tariff Double Room</t>
  </si>
  <si>
    <t>Suite: Flex tariff Standard Suite</t>
  </si>
  <si>
    <t>408.80</t>
  </si>
  <si>
    <t xml:space="preserve">Motel One Berlin - Upper West </t>
  </si>
  <si>
    <t>Kantstr. 163-165, 10623, Berlin - Berlin</t>
  </si>
  <si>
    <t>H+ Hotel 4Youth Am Mauerpark</t>
  </si>
  <si>
    <t>Bernauer Str. 45/46, Berlin - Prenzlauer Berg, 10435, Germany</t>
  </si>
  <si>
    <t xml:space="preserve">Mikon Eastgate </t>
  </si>
  <si>
    <t>Hessische Str. 10, Berlin - Mitte, 10115, Germany</t>
  </si>
  <si>
    <t>Hyperion Hotel Berlin</t>
  </si>
  <si>
    <t xml:space="preserve">Hyperion Hotel Berlin </t>
  </si>
  <si>
    <t>196.80</t>
  </si>
  <si>
    <t>Prager Platz/Prager Str. 12, Berlin - Wilmersdorf, 10779, Germany</t>
  </si>
  <si>
    <t>286.00</t>
  </si>
  <si>
    <t xml:space="preserve">Kastanienhof </t>
  </si>
  <si>
    <t>Kastanienallee 65, Berlin - Mitte, 10119, Germany</t>
  </si>
  <si>
    <t>Superior room: Flex tariff Comfort Twin Room</t>
  </si>
  <si>
    <t>333.00</t>
  </si>
  <si>
    <t>369.00</t>
  </si>
  <si>
    <t xml:space="preserve">CVJM JugendgÃ¤stehaus Berlin-Kaulsdorf </t>
  </si>
  <si>
    <t>MÃ¤dewalder Weg 65, 12621, Berlin - Berlin</t>
  </si>
  <si>
    <t xml:space="preserve">Centro Park Hotel Berlin-NeukÃ¶lln </t>
  </si>
  <si>
    <t>111.00</t>
  </si>
  <si>
    <t>Buschkrugallee 60-62, 12359, Berlin - NeukÃ¶lln</t>
  </si>
  <si>
    <t>Apartment: Flex tariff Apartment</t>
  </si>
  <si>
    <t xml:space="preserve">Alt-Tegel </t>
  </si>
  <si>
    <t>Treskowstr. 3-4, 13507, Berlin - Reinickendorf</t>
  </si>
  <si>
    <t>Orion</t>
  </si>
  <si>
    <t xml:space="preserve">Orion </t>
  </si>
  <si>
    <t>Dahlmannstr. 7, Berlin - Charlottenburg, 10629, Germany</t>
  </si>
  <si>
    <t xml:space="preserve">Novum Franke am KurfÃ¼rstendamm </t>
  </si>
  <si>
    <t>107.94</t>
  </si>
  <si>
    <t>Albrecht-Achilles-Str. 57, 10709, Berlin - Wilmersdorf</t>
  </si>
  <si>
    <t>127.00</t>
  </si>
  <si>
    <t>Gat Point Charlie</t>
  </si>
  <si>
    <t xml:space="preserve">Gat Point Charlie </t>
  </si>
  <si>
    <t>Mauerstr. 81-82, Berlin - Mitte, 10117, Germany</t>
  </si>
  <si>
    <t>Hotel Riu Plaza Berlin</t>
  </si>
  <si>
    <t xml:space="preserve">RIU Plaza Berlin </t>
  </si>
  <si>
    <t>Martin-Luther-Str. 1, Berlin - Schöneberg, 10777, Germany</t>
  </si>
  <si>
    <t>Hotel Victor's Residenz Hotel Berlin Tegel</t>
  </si>
  <si>
    <t>Victors Residenz Berlin Tegel</t>
  </si>
  <si>
    <t>Holländerstr 31, Berlin - Reinickendorf, 13407, Germany</t>
  </si>
  <si>
    <t>Mercure Berlin Alexanderplatz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</si>
  <si>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</si>
  <si>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</si>
  <si>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</si>
  <si>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 xml:space="preserve">ROCCO FORTE HOTEL DE ROME </t>
  </si>
  <si>
    <t>Standard room: Hot tariff Classic Room -1 King or 2 Twin Beds -Avg 37SQM 398SQF-AC -Free ;WiFi -Marble Bathroom Max Occupants 2 Adults -No...</t>
  </si>
  <si>
    <t>516.00</t>
  </si>
  <si>
    <t>BEHRENSTRASSE 37, Berlin - Berlin, 10117, Germany</t>
  </si>
  <si>
    <t>Standard room: Basic tariff Classic Room -1 King or 2 Twin Beds -Avg 37SQM 398SQF-AC -Free ;WiFi -Marble Bathroom Max Occupants 2 Adults -No...</t>
  </si>
  <si>
    <t>Superior room: Basic tariff Deluxe Room -1 King or 2 Twin Beds -Avg 40SQM 430SQF-AC -Free ;WiFi -Marble Bathroom Max 2ADT and 1 rollaway bed for...</t>
  </si>
  <si>
    <t>600.00</t>
  </si>
  <si>
    <t>720.00</t>
  </si>
  <si>
    <t>Junior suite: Basic tariff Junior Suite-1 King or 2 Twin Beds -Avg 50SQM 538SQF -AC -Free ;WiFi -Spacious seating area Max 2ADT and 1 rollaway...</t>
  </si>
  <si>
    <t>868.00</t>
  </si>
  <si>
    <t>960.00</t>
  </si>
  <si>
    <t>Suite: Basic tariff Classic Suite-1 King or 2 Twin Beds-60SQM 646SQF -Living Area -;Free Breakfast Max 2ADT and 1 rollaway bed for 1ADT...</t>
  </si>
  <si>
    <t>1280.00</t>
  </si>
  <si>
    <t>1600.00</t>
  </si>
  <si>
    <t xml:space="preserve">Select Hotel Berlin The Wall </t>
  </si>
  <si>
    <t>195.50</t>
  </si>
  <si>
    <t>Zimmerstr. 88, Berlin - Mitte, 10117, Germany</t>
  </si>
  <si>
    <t>MEININGER Berlin East Side Gallery</t>
  </si>
  <si>
    <t>150.50</t>
  </si>
  <si>
    <t>Am Postbahnhof 4, Berlin - Berlin, 10243, Germany</t>
  </si>
  <si>
    <t xml:space="preserve">REWARI </t>
  </si>
  <si>
    <t>Stresemannstr. 36, Berlin - Kreuzberg, 10963, Germany</t>
  </si>
  <si>
    <t>346.00</t>
  </si>
  <si>
    <t xml:space="preserve">St.-Michaels-Heim </t>
  </si>
  <si>
    <t>Bismarckallee 23, 14193, Berlin - Grunewald</t>
  </si>
  <si>
    <t>Ibis Styles Berlin Alexanderplatz</t>
  </si>
  <si>
    <t xml:space="preserve">ibis Styles Berlin Alexanderplatz </t>
  </si>
  <si>
    <t>Bernhard-Weiß-Straße 8, Berlin - Mitte, 10178, Germany</t>
  </si>
  <si>
    <t>184.30</t>
  </si>
  <si>
    <t>Family room: Basic tariff Family Room with one Double and two Single beds</t>
  </si>
  <si>
    <t>194.60</t>
  </si>
  <si>
    <t>203.30</t>
  </si>
  <si>
    <t>Family room: Flex tariff Family Room with one Double and two Single beds</t>
  </si>
  <si>
    <t>MEININGER Alexanderplatz</t>
  </si>
  <si>
    <t>Schönhauser Allee 19, Berlin - Prenzlauer Berg, 10435, Germany</t>
  </si>
  <si>
    <t xml:space="preserve">Hampton by Hilton Berlin City Centre Alexanderplatz </t>
  </si>
  <si>
    <t>Standard room: Hot tariff QUEEN ROOM WITH CITY VIEW...FREE WI-FI/HOT BREAKFAST INCLUDED/HDTV/SAFE...WORK AREA/COFFEE-TEA FACILITIES/WALKIN...</t>
  </si>
  <si>
    <t>202.24</t>
  </si>
  <si>
    <t>Otto-Braun-Strae 69, Berlin - Berlin, 10178, Germany</t>
  </si>
  <si>
    <t>Standard room: Basic tariff QUEEN ROOM WITH CITY VIEW...FREE WI-FI/HOT BREAKFAST INCLUDED/HDTV/SAFE...WORK AREA/COFFEE-TEA FACILITIES/WALKIN...</t>
  </si>
  <si>
    <t>215.72</t>
  </si>
  <si>
    <t>Standard room: Basic tariff QUEEN ROOM WITH GARDEN VIEW...FREE WI-FI/HOT BREAKFAST INCLUDED/HDTV/SAFE...WORK AREA/COFFEE-TEA FACILITIES/WALKIN...</t>
  </si>
  <si>
    <t>Standard room: Basic tariff QUEEN ACCESSIBLE ROOM...FREE WI-FI/HOT BREAKFAST INCLUDED/HDTV/SAFE...WORK AREA/COFFEE-TEA FACILITIES/ROLLIN SHOWER...</t>
  </si>
  <si>
    <t>Standard room: Basic tariff TWIN ROOM WITH CITY VIEW...FREE WI-FI/HOT BREAKFAST INCLUDED/HDTV/SAFE...WORK AREA/COFFEE-TEA FACILITIES/WALKIN...</t>
  </si>
  <si>
    <t>Standard room: Basic tariff QUEEN FAMILY ROOM WITH CITY VIEW...FREE WI-FI/HOT BREAKFAST INCLUDED/SOFA BED...WORK AREA/COFFEE-TEA...</t>
  </si>
  <si>
    <t>221.14</t>
  </si>
  <si>
    <t>235.88</t>
  </si>
  <si>
    <t>centrovital</t>
  </si>
  <si>
    <t>centrovital SPA &amp; Sports</t>
  </si>
  <si>
    <t>Neuendorfer Str. 25, Berlin - Spandau, 13585, Germany</t>
  </si>
  <si>
    <t>276.80</t>
  </si>
  <si>
    <t>324.60</t>
  </si>
  <si>
    <t>326.40</t>
  </si>
  <si>
    <t>Room with lake view: Basic tariff This room offers a lake view and contains a shower/toilet or bathtub/toilet.</t>
  </si>
  <si>
    <t>372.80</t>
  </si>
  <si>
    <t>422.40</t>
  </si>
  <si>
    <t>528.00</t>
  </si>
  <si>
    <t>NH Collection Berlin Mitte Friedrichstrasse</t>
  </si>
  <si>
    <t xml:space="preserve">NH Collection Berlin Mitte Friedrichstrasse </t>
  </si>
  <si>
    <t>Friedrichstr. 96, Berlin - Mitte, 10117, Germany</t>
  </si>
  <si>
    <t>211.50</t>
  </si>
  <si>
    <t>301.14</t>
  </si>
  <si>
    <t>Family room: Basic tariff Family Room (2 adults + 2 children)</t>
  </si>
  <si>
    <t>319.50</t>
  </si>
  <si>
    <t>Junior suite: Basic tariff Junior Suite (Extra Bed 2 adults + 1 child)</t>
  </si>
  <si>
    <t>409.14</t>
  </si>
  <si>
    <t>431.54</t>
  </si>
  <si>
    <t>Kiez Pension</t>
  </si>
  <si>
    <t>Jungstr. 41, Berlin - Friedrichshain, 10247, Germany</t>
  </si>
  <si>
    <t>Generator Berlin Prenzlauer Berg</t>
  </si>
  <si>
    <t xml:space="preserve">Generator Hostel Berlin Prenzlauer Berg </t>
  </si>
  <si>
    <t>82.80</t>
  </si>
  <si>
    <t>Storkower Str. 160, Berlin - Prenzlauer Berg, 10407, Germany</t>
  </si>
  <si>
    <t>92.00</t>
  </si>
  <si>
    <t xml:space="preserve">Grunewald </t>
  </si>
  <si>
    <t>Kronprinzessinenweg 120, Berlin - Zehlendorf, 14129, Germany</t>
  </si>
  <si>
    <t>Mark Apart Hotel</t>
  </si>
  <si>
    <t xml:space="preserve">Mark Apart </t>
  </si>
  <si>
    <t>Lietzenburger Str. 82, Berlin - Charlottenburg, 10719, Germany</t>
  </si>
  <si>
    <t>181.70</t>
  </si>
  <si>
    <t>196.10</t>
  </si>
  <si>
    <t>221.70</t>
  </si>
  <si>
    <t>340.42</t>
  </si>
  <si>
    <t>400.50</t>
  </si>
  <si>
    <t>H2 Hotel Berlin Alexanderplatz</t>
  </si>
  <si>
    <t>166.60</t>
  </si>
  <si>
    <t>Karl-Liebknecht-Str. 32, Berlin - Mitte, 10178, Germany</t>
  </si>
  <si>
    <t>Ameron Hotel Abion Spreebogen</t>
  </si>
  <si>
    <t>Ameron Abion Spreebogen</t>
  </si>
  <si>
    <t>Alt-Moabit 99, Berlin - Tiergarten, 10559, Germany</t>
  </si>
  <si>
    <t>Standard room: Basic tariff Standard Double or Twin Room</t>
  </si>
  <si>
    <t>Room with river view: Basic tariff Standard Room, River View</t>
  </si>
  <si>
    <t xml:space="preserve">Garden Boutique Hotel </t>
  </si>
  <si>
    <t>249.86</t>
  </si>
  <si>
    <t>Invalidenstr. 122, Berlin - Mitte, 10115, Germany</t>
  </si>
  <si>
    <t>Air in Berlin Hotel</t>
  </si>
  <si>
    <t>Standard room: Hot tariff Standard Double Room, 1 Double Bed</t>
  </si>
  <si>
    <t xml:space="preserve">Air in Berlin </t>
  </si>
  <si>
    <t>Ansbacher Str. 6, Berlin - Schöneberg, 10787, Germany</t>
  </si>
  <si>
    <t>Standard room: Basic tariff Standard Double Room, 1 Double Bed</t>
  </si>
  <si>
    <t>Superior room: Basic tariff Superior Double or Twin Room</t>
  </si>
  <si>
    <t>159.00</t>
  </si>
  <si>
    <t>Family room: Basic tariff Family Room, 1 Double Bed with Sofa bed</t>
  </si>
  <si>
    <t>201.00</t>
  </si>
  <si>
    <t>Haus Bismarck Garni</t>
  </si>
  <si>
    <t>Bismarckallee 3, Berlin - Wilmersdorf, 14193, Germany</t>
  </si>
  <si>
    <t>Novum Lichtburg am KurfÃ¼rstendamm</t>
  </si>
  <si>
    <t>Paderborner Str. 10, 10709, Berlin - Wilmersdorf</t>
  </si>
  <si>
    <t xml:space="preserve">Alfa </t>
  </si>
  <si>
    <t>154.44</t>
  </si>
  <si>
    <t>Ufnaustr. 1, Berlin - Tiergarten, 10553, Germany</t>
  </si>
  <si>
    <t>243.80</t>
  </si>
  <si>
    <t>i31 Boutique Hotel</t>
  </si>
  <si>
    <t>Standard room: Hot tariff Pure Cozy Room (Street view)</t>
  </si>
  <si>
    <t>210.68</t>
  </si>
  <si>
    <t>Invalidenstr. 31, Berlin - Mitte, 10115, Germany</t>
  </si>
  <si>
    <t>Standard room: Basic tariff Pure Cozy Room (Street view)</t>
  </si>
  <si>
    <t>Superior room: Basic tariff Comfort Cozy Room</t>
  </si>
  <si>
    <t>229.08</t>
  </si>
  <si>
    <t>MEININGER Hauptbahnhof</t>
  </si>
  <si>
    <t>Ella-Trebe-Straße 9, Berlin - Tiergarten, 10557, Germany</t>
  </si>
  <si>
    <t xml:space="preserve">Angleterre </t>
  </si>
  <si>
    <t>Friedrichstr. 31, Berlin - Mitte, 10969, Germany</t>
  </si>
  <si>
    <t>285.00</t>
  </si>
  <si>
    <t>331.00</t>
  </si>
  <si>
    <t>392.00</t>
  </si>
  <si>
    <t xml:space="preserve">City Pension </t>
  </si>
  <si>
    <t>Standard room: Basic tariff Double Room with Shower</t>
  </si>
  <si>
    <t>96.00</t>
  </si>
  <si>
    <t>Stuttgarter Platz 9, Berlin - Charlottenburg, 10627, Germany</t>
  </si>
  <si>
    <t>Standard room: Basic tariff Quadruple Room, Private Bathroom</t>
  </si>
  <si>
    <t>Two Hotel Berlin by Axel</t>
  </si>
  <si>
    <t>TWO Hotel Berlin by Axel - ADULTS ONLY</t>
  </si>
  <si>
    <t>410.00</t>
  </si>
  <si>
    <t xml:space="preserve">Happy Bed Hostel </t>
  </si>
  <si>
    <t>143.94</t>
  </si>
  <si>
    <t>Hallesches Ufer 30, Berlin - Kreuzberg, 10963, Germany</t>
  </si>
  <si>
    <t>159.94</t>
  </si>
  <si>
    <t xml:space="preserve">Otto </t>
  </si>
  <si>
    <t>Knesebeckstraße 10, Berlin - Charlottenburg, 10623, Germany</t>
  </si>
  <si>
    <t>Family room: Basic tariff Comfort Family Room</t>
  </si>
  <si>
    <t>246.50</t>
  </si>
  <si>
    <t>Apartment: Basic tariff Studio, Kitchenette</t>
  </si>
  <si>
    <t>263.50</t>
  </si>
  <si>
    <t>307.70</t>
  </si>
  <si>
    <t>324.70</t>
  </si>
  <si>
    <t>342.00</t>
  </si>
  <si>
    <t>362.00</t>
  </si>
  <si>
    <t xml:space="preserve">Victors Residenz - Hotel </t>
  </si>
  <si>
    <t>Junior suite: Basic tariff Junior Suite Superior</t>
  </si>
  <si>
    <t>294.00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</si>
  <si>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</si>
  <si>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</si>
  <si>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</si>
  <si>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</si>
  <si>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</si>
  <si>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</si>
  <si>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</si>
  <si>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</si>
  <si>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</si>
  <si>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</si>
  <si>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Radisson Blu Hotel Berlin</t>
  </si>
  <si>
    <t>Standard room: Hot tariff STANDARD ROOM-2TWINS-NONSMOKING;-FULL PREPAYMENT-NON-REFUNDABLE</t>
  </si>
  <si>
    <t xml:space="preserve">RADISSON BLU BERLIN </t>
  </si>
  <si>
    <t>343.04</t>
  </si>
  <si>
    <t>KARL LIEBKNECHT  STRASSE 3, Berlin - Mitte, 10178, Germany</t>
  </si>
  <si>
    <t>Family room: Flex tariff FAMILY ROOM</t>
  </si>
  <si>
    <t>741.44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</si>
  <si>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</si>
  <si>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</si>
  <si>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ROOM-1 KING-NONSMOKING;-FULL PREPAYMENT-NON-REFUNDABLE</t>
  </si>
  <si>
    <t>378.96</t>
  </si>
  <si>
    <t>Superior room: Basic tariff SUPERIOR ROOM-1 QUEEN-NONSMOKING;-FULL PREPAYMENT-NON-REFUNDABLE</t>
  </si>
  <si>
    <t>Standard room: Basic tariff STANDARD ROOM-2TWINS-NONSMOKING;-FULL PREPAYMENT-NON-REFUNDABLE</t>
  </si>
  <si>
    <t>398.72</t>
  </si>
  <si>
    <t>Superior room: Basic tariff SUPERIOR ROOM-2 TWINS-NONSMOKING;-FULL PREPAYMENT-NON-REFUNDABLE</t>
  </si>
  <si>
    <t>434.62</t>
  </si>
  <si>
    <t>Superior room: Basic tariff PREMIUM-AQUARIUM VIEW-1 KING-NONSMOKING;-FULL PREPAYMENT-NON-REFUNDABLE</t>
  </si>
  <si>
    <t>435.64</t>
  </si>
  <si>
    <t>Superior room: Basic tariff PREMIUM-AQUARIUM VIEW- 2TWINS - NONSMOKING;-FULL PREPAYMENT-NON-REFUNDABLE</t>
  </si>
  <si>
    <t>Superior room: Basic tariff PREMIUM-CATHEDRAL VIEW-2TWINS-NONSMOKING;-FULL PREPAYMENT-NON-REFUNDABLE</t>
  </si>
  <si>
    <t>447.94</t>
  </si>
  <si>
    <t>Superior room: Basic tariff PREMIUM- CATHEDRAL VIEW-1 QUEEN-NONSMOKING;-FULL PREPAYMENT-NON-REFUNDABLE</t>
  </si>
  <si>
    <t>Superior room: Basic tariff PREMIUM-CATHEDRAL VIEW-1 KING-NONSMOKING;-FULL PREPAYMENT-NON-REFUNDABLE</t>
  </si>
  <si>
    <t>491.34</t>
  </si>
  <si>
    <t>Superior room: Basic tariff PREMIUM-CATHEDRALANDBALCONY-1 KING-NONSMOKING;-FULL PREPAYMENT-NON-REFUNDABLE</t>
  </si>
  <si>
    <t>495.18</t>
  </si>
  <si>
    <t xml:space="preserve">Alper am Potsdamer Platz </t>
  </si>
  <si>
    <t>Standard room: Basic tariff Standard Double or Twin Room, Private Bathroom</t>
  </si>
  <si>
    <t>Potsdamer Str. 82-84, Berlin - Tiergarten, 10785, Germany</t>
  </si>
  <si>
    <t>Standard room: Basic tariff Standard Triple Room, Private Bathroom</t>
  </si>
  <si>
    <t>Zum Ziehbrunnen Gasthof</t>
  </si>
  <si>
    <t>Hultschiner Damm 236, Berlin - Mahlsdorf, 12623, Germany</t>
  </si>
  <si>
    <t>NH Berlin Treptow</t>
  </si>
  <si>
    <t xml:space="preserve">NH Berlin Treptow </t>
  </si>
  <si>
    <t>Spreestr. 14, Berlin - Treptow, 12439, Germany</t>
  </si>
  <si>
    <t>Exe Hotel Klee Berlin Excellence Class</t>
  </si>
  <si>
    <t>Bundesallee 75, Berlin - Schöneberg, 12161, Germany</t>
  </si>
  <si>
    <t>251.40</t>
  </si>
  <si>
    <t>326.30</t>
  </si>
  <si>
    <t>Toms Gay Hotel</t>
  </si>
  <si>
    <t>Apartment: Basic tariff Apartment (for 2 Persons)</t>
  </si>
  <si>
    <t>Motzstr. 19, Berlin - Schöneberg, 10777, Germany</t>
  </si>
  <si>
    <t>Apartment: Basic tariff Apartment (for 4 Persons)</t>
  </si>
  <si>
    <t xml:space="preserve">Ocak Apartment &amp; Hotel </t>
  </si>
  <si>
    <t>Jülicher Straße 15, Berlin - Berlin, 13357, Germany</t>
  </si>
  <si>
    <t>181.50</t>
  </si>
  <si>
    <t xml:space="preserve">mk berlin </t>
  </si>
  <si>
    <t>Osloer Str. 100, Berlin - Wedding, 13359, Germany</t>
  </si>
  <si>
    <t xml:space="preserve">Hotel Helle Mitte </t>
  </si>
  <si>
    <t>123.50</t>
  </si>
  <si>
    <t>Kurt-Weill-Gasse 7, 12627, Berlin - Hellersdorf</t>
  </si>
  <si>
    <t xml:space="preserve">Artim </t>
  </si>
  <si>
    <t>Fuggerstr. 20, Berlin - Schöneberg, 10777, Germany</t>
  </si>
  <si>
    <t>253.30</t>
  </si>
  <si>
    <t>Spreewitz am KurfÃ¼rstendamm</t>
  </si>
  <si>
    <t>Kantstr. 104, 10627, Berlin - Charlottenburg</t>
  </si>
  <si>
    <t>Ivbergs Hotel am KurfÃ¼rstendamm</t>
  </si>
  <si>
    <t>Kleiststr. 9-12, 10787, Berlin - Charlottenburg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</si>
  <si>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</si>
  <si>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</si>
  <si>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</si>
  <si>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166.32</t>
  </si>
  <si>
    <t>Rohrdamm 80, 13629, Berlin - Spandau</t>
  </si>
  <si>
    <t>Standard room: Basic tariff 1 DBL BED NONSMOKE; STANDARD ROOM WITH 25 SQM FULLY EQUIPPED WITH AIR CONDITION INDIVIDUALLY ADJUSTABLE SOUND PROOF...</t>
  </si>
  <si>
    <t>Business room: Basic tariff QUEEN BUSINESS NONSMOKING; Business Queen Rm with Queen size Bed Spacious Working Desk and newest electrical...</t>
  </si>
  <si>
    <t>191.52</t>
  </si>
  <si>
    <t>Business room: Basic tariff KING BUSINESS NONSMOKING; Business Room with King size bed, 25 sqm, WIFI included, complimentary coffee and tea...</t>
  </si>
  <si>
    <t>199.92</t>
  </si>
  <si>
    <t>Business room: Basic tariff KING EXECUTIVE NONSMOKING; Executive Room with King size bed, 25 sqm, WIFI and Minibar included, complimentary...</t>
  </si>
  <si>
    <t>216.72</t>
  </si>
  <si>
    <t>283.90</t>
  </si>
  <si>
    <t>Suite: Basic tariff 1 DOUBLE BED SUITE ROOM COUCH NONSMOKING; SPACIOUS 50 SQ MTR WITH SEPARATE LIVING AND SLEEPING AREA AC WIFI CORDLESS...</t>
  </si>
  <si>
    <t>292.32</t>
  </si>
  <si>
    <t>315.40</t>
  </si>
  <si>
    <t>325.90</t>
  </si>
  <si>
    <t>346.90</t>
  </si>
  <si>
    <t>441.40</t>
  </si>
  <si>
    <t xml:space="preserve">Arte Luise Kunsthotel </t>
  </si>
  <si>
    <t>Luisenstr. 19, Berlin - Mitte, 10117, Germany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</si>
</sst>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34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1001308</v>
      </c>
      <c r="G2" t="s">
        <v>74</v>
      </c>
      <c r="H2" t="s">
        <v>75</v>
      </c>
      <c r="I2" t="s"/>
      <c r="J2" t="s">
        <v>74</v>
      </c>
      <c r="K2" t="n">
        <v>88.36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HYPERLINK("https://hotelmonitor-cachepage.eclerx.com/savepage/tk_15434139439898672_sr_2057.html","info")</f>
        <v/>
      </c>
      <c r="AA2" t="n">
        <v>144096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51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163023</v>
      </c>
      <c r="AZ2" t="s">
        <v>91</v>
      </c>
      <c r="BA2" t="s"/>
      <c r="BB2" t="n">
        <v>169866</v>
      </c>
      <c r="BC2" t="n">
        <v>13.363933</v>
      </c>
      <c r="BD2" t="n">
        <v>52.50738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1001308</v>
      </c>
      <c r="G3" t="s">
        <v>74</v>
      </c>
      <c r="H3" t="s">
        <v>75</v>
      </c>
      <c r="I3" t="s"/>
      <c r="J3" t="s">
        <v>74</v>
      </c>
      <c r="K3" t="n">
        <v>103.95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HYPERLINK("https://hotelmonitor-cachepage.eclerx.com/savepage/tk_15434139439898672_sr_2057.html","info")</f>
        <v/>
      </c>
      <c r="AA3" t="n">
        <v>144096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51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163023</v>
      </c>
      <c r="AZ3" t="s">
        <v>91</v>
      </c>
      <c r="BA3" t="s"/>
      <c r="BB3" t="n">
        <v>169866</v>
      </c>
      <c r="BC3" t="n">
        <v>13.363933</v>
      </c>
      <c r="BD3" t="n">
        <v>52.50738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1001308</v>
      </c>
      <c r="G4" t="s">
        <v>74</v>
      </c>
      <c r="H4" t="s">
        <v>75</v>
      </c>
      <c r="I4" t="s"/>
      <c r="J4" t="s">
        <v>74</v>
      </c>
      <c r="K4" t="n">
        <v>119.7</v>
      </c>
      <c r="L4" t="s">
        <v>76</v>
      </c>
      <c r="M4" t="s"/>
      <c r="N4" t="s">
        <v>95</v>
      </c>
      <c r="O4" t="s">
        <v>78</v>
      </c>
      <c r="P4" t="s">
        <v>79</v>
      </c>
      <c r="Q4" t="s"/>
      <c r="R4" t="s">
        <v>80</v>
      </c>
      <c r="S4" t="s">
        <v>96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HYPERLINK("https://hotelmonitor-cachepage.eclerx.com/savepage/tk_15434139439898672_sr_2057.html","info")</f>
        <v/>
      </c>
      <c r="AA4" t="n">
        <v>144096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51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163023</v>
      </c>
      <c r="AZ4" t="s">
        <v>91</v>
      </c>
      <c r="BA4" t="s"/>
      <c r="BB4" t="n">
        <v>169866</v>
      </c>
      <c r="BC4" t="n">
        <v>13.363933</v>
      </c>
      <c r="BD4" t="n">
        <v>52.50738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1001308</v>
      </c>
      <c r="G5" t="s">
        <v>74</v>
      </c>
      <c r="H5" t="s">
        <v>75</v>
      </c>
      <c r="I5" t="s"/>
      <c r="J5" t="s">
        <v>74</v>
      </c>
      <c r="K5" t="n">
        <v>156.45</v>
      </c>
      <c r="L5" t="s">
        <v>76</v>
      </c>
      <c r="M5" t="s"/>
      <c r="N5" t="s">
        <v>97</v>
      </c>
      <c r="O5" t="s">
        <v>78</v>
      </c>
      <c r="P5" t="s">
        <v>79</v>
      </c>
      <c r="Q5" t="s"/>
      <c r="R5" t="s">
        <v>80</v>
      </c>
      <c r="S5" t="s">
        <v>98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HYPERLINK("https://hotelmonitor-cachepage.eclerx.com/savepage/tk_15434139439898672_sr_2057.html","info")</f>
        <v/>
      </c>
      <c r="AA5" t="n">
        <v>144096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51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163023</v>
      </c>
      <c r="AZ5" t="s">
        <v>91</v>
      </c>
      <c r="BA5" t="s"/>
      <c r="BB5" t="n">
        <v>169866</v>
      </c>
      <c r="BC5" t="n">
        <v>13.363933</v>
      </c>
      <c r="BD5" t="n">
        <v>52.50738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1001308</v>
      </c>
      <c r="G6" t="s">
        <v>74</v>
      </c>
      <c r="H6" t="s">
        <v>75</v>
      </c>
      <c r="I6" t="s"/>
      <c r="J6" t="s">
        <v>74</v>
      </c>
      <c r="K6" t="n">
        <v>208.95</v>
      </c>
      <c r="L6" t="s">
        <v>76</v>
      </c>
      <c r="M6" t="s"/>
      <c r="N6" t="s">
        <v>99</v>
      </c>
      <c r="O6" t="s">
        <v>78</v>
      </c>
      <c r="P6" t="s">
        <v>79</v>
      </c>
      <c r="Q6" t="s"/>
      <c r="R6" t="s">
        <v>80</v>
      </c>
      <c r="S6" t="s">
        <v>100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HYPERLINK("https://hotelmonitor-cachepage.eclerx.com/savepage/tk_15434139439898672_sr_2057.html","info")</f>
        <v/>
      </c>
      <c r="AA6" t="n">
        <v>144096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51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163023</v>
      </c>
      <c r="AZ6" t="s">
        <v>91</v>
      </c>
      <c r="BA6" t="s"/>
      <c r="BB6" t="n">
        <v>169866</v>
      </c>
      <c r="BC6" t="n">
        <v>13.363933</v>
      </c>
      <c r="BD6" t="n">
        <v>52.50738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101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98.7</v>
      </c>
      <c r="L7" t="s">
        <v>76</v>
      </c>
      <c r="M7" t="s"/>
      <c r="N7" t="s">
        <v>93</v>
      </c>
      <c r="O7" t="s">
        <v>78</v>
      </c>
      <c r="P7" t="s">
        <v>101</v>
      </c>
      <c r="Q7" t="s"/>
      <c r="R7" t="s">
        <v>102</v>
      </c>
      <c r="S7" t="s">
        <v>103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HYPERLINK("https://hotelmonitor-cachepage.eclerx.com/savepage/tk_15434138524223201_sr_2057.html","info")</f>
        <v/>
      </c>
      <c r="AA7" t="n">
        <v>-4580533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20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4580533</v>
      </c>
      <c r="AZ7" t="s">
        <v>104</v>
      </c>
      <c r="BA7" t="s"/>
      <c r="BB7" t="n">
        <v>459330</v>
      </c>
      <c r="BC7" t="n">
        <v>13.400825</v>
      </c>
      <c r="BD7" t="n">
        <v>52.510935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105</v>
      </c>
      <c r="F8" t="n">
        <v>455190</v>
      </c>
      <c r="G8" t="s">
        <v>74</v>
      </c>
      <c r="H8" t="s">
        <v>75</v>
      </c>
      <c r="I8" t="s"/>
      <c r="J8" t="s">
        <v>74</v>
      </c>
      <c r="K8" t="n">
        <v>63</v>
      </c>
      <c r="L8" t="s">
        <v>76</v>
      </c>
      <c r="M8" t="s"/>
      <c r="N8" t="s">
        <v>77</v>
      </c>
      <c r="O8" t="s">
        <v>78</v>
      </c>
      <c r="P8" t="s">
        <v>106</v>
      </c>
      <c r="Q8" t="s"/>
      <c r="R8" t="s">
        <v>102</v>
      </c>
      <c r="S8" t="s">
        <v>107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HYPERLINK("https://hotelmonitor-cachepage.eclerx.com/savepage/tk_15434143349167547_sr_2057.html","info")</f>
        <v/>
      </c>
      <c r="AA8" t="n">
        <v>114035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181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1491254</v>
      </c>
      <c r="AZ8" t="s">
        <v>108</v>
      </c>
      <c r="BA8" t="s"/>
      <c r="BB8" t="n">
        <v>41914</v>
      </c>
      <c r="BC8" t="n">
        <v>13.33079</v>
      </c>
      <c r="BD8" t="n">
        <v>52.5677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105</v>
      </c>
      <c r="F9" t="n">
        <v>455190</v>
      </c>
      <c r="G9" t="s">
        <v>74</v>
      </c>
      <c r="H9" t="s">
        <v>75</v>
      </c>
      <c r="I9" t="s"/>
      <c r="J9" t="s">
        <v>74</v>
      </c>
      <c r="K9" t="n">
        <v>78.75</v>
      </c>
      <c r="L9" t="s">
        <v>76</v>
      </c>
      <c r="M9" t="s"/>
      <c r="N9" t="s">
        <v>93</v>
      </c>
      <c r="O9" t="s">
        <v>78</v>
      </c>
      <c r="P9" t="s">
        <v>106</v>
      </c>
      <c r="Q9" t="s"/>
      <c r="R9" t="s">
        <v>102</v>
      </c>
      <c r="S9" t="s">
        <v>109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HYPERLINK("https://hotelmonitor-cachepage.eclerx.com/savepage/tk_15434143349167547_sr_2057.html","info")</f>
        <v/>
      </c>
      <c r="AA9" t="n">
        <v>114035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181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1491254</v>
      </c>
      <c r="AZ9" t="s">
        <v>108</v>
      </c>
      <c r="BA9" t="s"/>
      <c r="BB9" t="n">
        <v>41914</v>
      </c>
      <c r="BC9" t="n">
        <v>13.33079</v>
      </c>
      <c r="BD9" t="n">
        <v>52.5677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455190</v>
      </c>
      <c r="G10" t="s">
        <v>74</v>
      </c>
      <c r="H10" t="s">
        <v>75</v>
      </c>
      <c r="I10" t="s"/>
      <c r="J10" t="s">
        <v>74</v>
      </c>
      <c r="K10" t="n">
        <v>94.75</v>
      </c>
      <c r="L10" t="s">
        <v>76</v>
      </c>
      <c r="M10" t="s"/>
      <c r="N10" t="s">
        <v>110</v>
      </c>
      <c r="O10" t="s">
        <v>78</v>
      </c>
      <c r="P10" t="s">
        <v>106</v>
      </c>
      <c r="Q10" t="s"/>
      <c r="R10" t="s">
        <v>102</v>
      </c>
      <c r="S10" t="s">
        <v>111</v>
      </c>
      <c r="T10" t="s">
        <v>82</v>
      </c>
      <c r="U10" t="s"/>
      <c r="V10" t="s">
        <v>83</v>
      </c>
      <c r="W10" t="s">
        <v>112</v>
      </c>
      <c r="X10" t="s"/>
      <c r="Y10" t="s">
        <v>85</v>
      </c>
      <c r="Z10">
        <f>HYPERLINK("https://hotelmonitor-cachepage.eclerx.com/savepage/tk_15434143349167547_sr_2057.html","info")</f>
        <v/>
      </c>
      <c r="AA10" t="n">
        <v>114035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181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1491254</v>
      </c>
      <c r="AZ10" t="s">
        <v>108</v>
      </c>
      <c r="BA10" t="s"/>
      <c r="BB10" t="n">
        <v>41914</v>
      </c>
      <c r="BC10" t="n">
        <v>13.33079</v>
      </c>
      <c r="BD10" t="n">
        <v>52.5677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113</v>
      </c>
      <c r="F11" t="n">
        <v>3650098</v>
      </c>
      <c r="G11" t="s">
        <v>74</v>
      </c>
      <c r="H11" t="s">
        <v>75</v>
      </c>
      <c r="I11" t="s"/>
      <c r="J11" t="s">
        <v>74</v>
      </c>
      <c r="K11" t="n">
        <v>70.40000000000001</v>
      </c>
      <c r="L11" t="s">
        <v>76</v>
      </c>
      <c r="M11" t="s"/>
      <c r="N11" t="s">
        <v>93</v>
      </c>
      <c r="O11" t="s">
        <v>78</v>
      </c>
      <c r="P11" t="s">
        <v>114</v>
      </c>
      <c r="Q11" t="s"/>
      <c r="R11" t="s">
        <v>102</v>
      </c>
      <c r="S11" t="s">
        <v>115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HYPERLINK("https://hotelmonitor-cachepage.eclerx.com/savepage/tk_15434142814076376_sr_2057.html","info")</f>
        <v/>
      </c>
      <c r="AA11" t="n">
        <v>272972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163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2071729</v>
      </c>
      <c r="AZ11" t="s">
        <v>116</v>
      </c>
      <c r="BA11" t="s"/>
      <c r="BB11" t="n">
        <v>63141</v>
      </c>
      <c r="BC11" t="n">
        <v>13.38464</v>
      </c>
      <c r="BD11" t="n">
        <v>52.52221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117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75</v>
      </c>
      <c r="L12" t="s">
        <v>76</v>
      </c>
      <c r="M12" t="s"/>
      <c r="N12" t="s">
        <v>118</v>
      </c>
      <c r="O12" t="s">
        <v>78</v>
      </c>
      <c r="P12" t="s">
        <v>117</v>
      </c>
      <c r="Q12" t="s"/>
      <c r="R12" t="s">
        <v>102</v>
      </c>
      <c r="S12" t="s">
        <v>119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HYPERLINK("https://hotelmonitor-cachepage.eclerx.com/savepage/tk_1543414889299814_sr_2057.html","info")</f>
        <v/>
      </c>
      <c r="AA12" t="n">
        <v>-2071511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363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2071511</v>
      </c>
      <c r="AZ12" t="s">
        <v>120</v>
      </c>
      <c r="BA12" t="s"/>
      <c r="BB12" t="n">
        <v>389163</v>
      </c>
      <c r="BC12" t="n">
        <v>13.430789</v>
      </c>
      <c r="BD12" t="n">
        <v>52.481991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117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115</v>
      </c>
      <c r="L13" t="s">
        <v>76</v>
      </c>
      <c r="M13" t="s"/>
      <c r="N13" t="s">
        <v>121</v>
      </c>
      <c r="O13" t="s">
        <v>78</v>
      </c>
      <c r="P13" t="s">
        <v>117</v>
      </c>
      <c r="Q13" t="s"/>
      <c r="R13" t="s">
        <v>102</v>
      </c>
      <c r="S13" t="s">
        <v>122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HYPERLINK("https://hotelmonitor-cachepage.eclerx.com/savepage/tk_1543414889299814_sr_2057.html","info")</f>
        <v/>
      </c>
      <c r="AA13" t="n">
        <v>-2071511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363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2071511</v>
      </c>
      <c r="AZ13" t="s">
        <v>120</v>
      </c>
      <c r="BA13" t="s"/>
      <c r="BB13" t="n">
        <v>389163</v>
      </c>
      <c r="BC13" t="n">
        <v>13.430789</v>
      </c>
      <c r="BD13" t="n">
        <v>52.481991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125</v>
      </c>
      <c r="L14" t="s">
        <v>76</v>
      </c>
      <c r="M14" t="s"/>
      <c r="N14" t="s">
        <v>123</v>
      </c>
      <c r="O14" t="s">
        <v>78</v>
      </c>
      <c r="P14" t="s">
        <v>117</v>
      </c>
      <c r="Q14" t="s"/>
      <c r="R14" t="s">
        <v>102</v>
      </c>
      <c r="S14" t="s">
        <v>124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HYPERLINK("https://hotelmonitor-cachepage.eclerx.com/savepage/tk_1543414889299814_sr_2057.html","info")</f>
        <v/>
      </c>
      <c r="AA14" t="n">
        <v>-2071511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363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2071511</v>
      </c>
      <c r="AZ14" t="s">
        <v>120</v>
      </c>
      <c r="BA14" t="s"/>
      <c r="BB14" t="n">
        <v>389163</v>
      </c>
      <c r="BC14" t="n">
        <v>13.430789</v>
      </c>
      <c r="BD14" t="n">
        <v>52.481991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125</v>
      </c>
      <c r="F15" t="n">
        <v>1268377</v>
      </c>
      <c r="G15" t="s">
        <v>74</v>
      </c>
      <c r="H15" t="s">
        <v>75</v>
      </c>
      <c r="I15" t="s"/>
      <c r="J15" t="s">
        <v>74</v>
      </c>
      <c r="K15" t="n">
        <v>81.38</v>
      </c>
      <c r="L15" t="s">
        <v>76</v>
      </c>
      <c r="M15" t="s"/>
      <c r="N15" t="s">
        <v>126</v>
      </c>
      <c r="O15" t="s">
        <v>78</v>
      </c>
      <c r="P15" t="s">
        <v>127</v>
      </c>
      <c r="Q15" t="s"/>
      <c r="R15" t="s">
        <v>80</v>
      </c>
      <c r="S15" t="s">
        <v>128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HYPERLINK("https://hotelmonitor-cachepage.eclerx.com/savepage/tk_1543414875778813_sr_2057.html","info")</f>
        <v/>
      </c>
      <c r="AA15" t="n">
        <v>191091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359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1614164</v>
      </c>
      <c r="AZ15" t="s">
        <v>129</v>
      </c>
      <c r="BA15" t="s"/>
      <c r="BB15" t="n">
        <v>546804</v>
      </c>
      <c r="BC15" t="n">
        <v>13.32783</v>
      </c>
      <c r="BD15" t="n">
        <v>52.50779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125</v>
      </c>
      <c r="F16" t="n">
        <v>1268377</v>
      </c>
      <c r="G16" t="s">
        <v>74</v>
      </c>
      <c r="H16" t="s">
        <v>75</v>
      </c>
      <c r="I16" t="s"/>
      <c r="J16" t="s">
        <v>74</v>
      </c>
      <c r="K16" t="n">
        <v>109.2</v>
      </c>
      <c r="L16" t="s">
        <v>76</v>
      </c>
      <c r="M16" t="s"/>
      <c r="N16" t="s">
        <v>130</v>
      </c>
      <c r="O16" t="s">
        <v>78</v>
      </c>
      <c r="P16" t="s">
        <v>127</v>
      </c>
      <c r="Q16" t="s"/>
      <c r="R16" t="s">
        <v>80</v>
      </c>
      <c r="S16" t="s">
        <v>131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HYPERLINK("https://hotelmonitor-cachepage.eclerx.com/savepage/tk_1543414875778813_sr_2057.html","info")</f>
        <v/>
      </c>
      <c r="AA16" t="n">
        <v>191091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359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1614164</v>
      </c>
      <c r="AZ16" t="s">
        <v>129</v>
      </c>
      <c r="BA16" t="s"/>
      <c r="BB16" t="n">
        <v>546804</v>
      </c>
      <c r="BC16" t="n">
        <v>13.32783</v>
      </c>
      <c r="BD16" t="n">
        <v>52.50779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125</v>
      </c>
      <c r="F17" t="n">
        <v>1268377</v>
      </c>
      <c r="G17" t="s">
        <v>74</v>
      </c>
      <c r="H17" t="s">
        <v>75</v>
      </c>
      <c r="I17" t="s"/>
      <c r="J17" t="s">
        <v>74</v>
      </c>
      <c r="K17" t="n">
        <v>94.5</v>
      </c>
      <c r="L17" t="s">
        <v>76</v>
      </c>
      <c r="M17" t="s"/>
      <c r="N17" t="s">
        <v>130</v>
      </c>
      <c r="O17" t="s">
        <v>78</v>
      </c>
      <c r="P17" t="s">
        <v>127</v>
      </c>
      <c r="Q17" t="s"/>
      <c r="R17" t="s">
        <v>80</v>
      </c>
      <c r="S17" t="s">
        <v>132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HYPERLINK("https://hotelmonitor-cachepage.eclerx.com/savepage/tk_1543414875778813_sr_2057.html","info")</f>
        <v/>
      </c>
      <c r="AA17" t="n">
        <v>191091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359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1614164</v>
      </c>
      <c r="AZ17" t="s">
        <v>129</v>
      </c>
      <c r="BA17" t="s"/>
      <c r="BB17" t="n">
        <v>546804</v>
      </c>
      <c r="BC17" t="n">
        <v>13.32783</v>
      </c>
      <c r="BD17" t="n">
        <v>52.50779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125</v>
      </c>
      <c r="F18" t="n">
        <v>1268377</v>
      </c>
      <c r="G18" t="s">
        <v>74</v>
      </c>
      <c r="H18" t="s">
        <v>75</v>
      </c>
      <c r="I18" t="s"/>
      <c r="J18" t="s">
        <v>74</v>
      </c>
      <c r="K18" t="n">
        <v>103.95</v>
      </c>
      <c r="L18" t="s">
        <v>76</v>
      </c>
      <c r="M18" t="s"/>
      <c r="N18" t="s">
        <v>133</v>
      </c>
      <c r="O18" t="s">
        <v>78</v>
      </c>
      <c r="P18" t="s">
        <v>127</v>
      </c>
      <c r="Q18" t="s"/>
      <c r="R18" t="s">
        <v>80</v>
      </c>
      <c r="S18" t="s">
        <v>94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HYPERLINK("https://hotelmonitor-cachepage.eclerx.com/savepage/tk_1543414875778813_sr_2057.html","info")</f>
        <v/>
      </c>
      <c r="AA18" t="n">
        <v>191091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359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1614164</v>
      </c>
      <c r="AZ18" t="s">
        <v>129</v>
      </c>
      <c r="BA18" t="s"/>
      <c r="BB18" t="n">
        <v>546804</v>
      </c>
      <c r="BC18" t="n">
        <v>13.32783</v>
      </c>
      <c r="BD18" t="n">
        <v>52.50779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125</v>
      </c>
      <c r="F19" t="n">
        <v>1268377</v>
      </c>
      <c r="G19" t="s">
        <v>74</v>
      </c>
      <c r="H19" t="s">
        <v>75</v>
      </c>
      <c r="I19" t="s"/>
      <c r="J19" t="s">
        <v>74</v>
      </c>
      <c r="K19" t="n">
        <v>119.7</v>
      </c>
      <c r="L19" t="s">
        <v>76</v>
      </c>
      <c r="M19" t="s"/>
      <c r="N19" t="s">
        <v>133</v>
      </c>
      <c r="O19" t="s">
        <v>78</v>
      </c>
      <c r="P19" t="s">
        <v>127</v>
      </c>
      <c r="Q19" t="s"/>
      <c r="R19" t="s">
        <v>80</v>
      </c>
      <c r="S19" t="s">
        <v>96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HYPERLINK("https://hotelmonitor-cachepage.eclerx.com/savepage/tk_1543414875778813_sr_2057.html","info")</f>
        <v/>
      </c>
      <c r="AA19" t="n">
        <v>191091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359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1614164</v>
      </c>
      <c r="AZ19" t="s">
        <v>129</v>
      </c>
      <c r="BA19" t="s"/>
      <c r="BB19" t="n">
        <v>546804</v>
      </c>
      <c r="BC19" t="n">
        <v>13.32783</v>
      </c>
      <c r="BD19" t="n">
        <v>52.50779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125</v>
      </c>
      <c r="F20" t="n">
        <v>1268377</v>
      </c>
      <c r="G20" t="s">
        <v>74</v>
      </c>
      <c r="H20" t="s">
        <v>75</v>
      </c>
      <c r="I20" t="s"/>
      <c r="J20" t="s">
        <v>74</v>
      </c>
      <c r="K20" t="n">
        <v>121.8</v>
      </c>
      <c r="L20" t="s">
        <v>76</v>
      </c>
      <c r="M20" t="s"/>
      <c r="N20" t="s">
        <v>130</v>
      </c>
      <c r="O20" t="s">
        <v>78</v>
      </c>
      <c r="P20" t="s">
        <v>127</v>
      </c>
      <c r="Q20" t="s"/>
      <c r="R20" t="s">
        <v>80</v>
      </c>
      <c r="S20" t="s">
        <v>134</v>
      </c>
      <c r="T20" t="s">
        <v>82</v>
      </c>
      <c r="U20" t="s"/>
      <c r="V20" t="s">
        <v>83</v>
      </c>
      <c r="W20" t="s">
        <v>112</v>
      </c>
      <c r="X20" t="s"/>
      <c r="Y20" t="s">
        <v>85</v>
      </c>
      <c r="Z20">
        <f>HYPERLINK("https://hotelmonitor-cachepage.eclerx.com/savepage/tk_1543414875778813_sr_2057.html","info")</f>
        <v/>
      </c>
      <c r="AA20" t="n">
        <v>191091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359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1614164</v>
      </c>
      <c r="AZ20" t="s">
        <v>129</v>
      </c>
      <c r="BA20" t="s"/>
      <c r="BB20" t="n">
        <v>546804</v>
      </c>
      <c r="BC20" t="n">
        <v>13.32783</v>
      </c>
      <c r="BD20" t="n">
        <v>52.50779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125</v>
      </c>
      <c r="F21" t="n">
        <v>1268377</v>
      </c>
      <c r="G21" t="s">
        <v>74</v>
      </c>
      <c r="H21" t="s">
        <v>75</v>
      </c>
      <c r="I21" t="s"/>
      <c r="J21" t="s">
        <v>74</v>
      </c>
      <c r="K21" t="n">
        <v>132.3</v>
      </c>
      <c r="L21" t="s">
        <v>76</v>
      </c>
      <c r="M21" t="s"/>
      <c r="N21" t="s">
        <v>133</v>
      </c>
      <c r="O21" t="s">
        <v>78</v>
      </c>
      <c r="P21" t="s">
        <v>127</v>
      </c>
      <c r="Q21" t="s"/>
      <c r="R21" t="s">
        <v>80</v>
      </c>
      <c r="S21" t="s">
        <v>135</v>
      </c>
      <c r="T21" t="s">
        <v>82</v>
      </c>
      <c r="U21" t="s"/>
      <c r="V21" t="s">
        <v>83</v>
      </c>
      <c r="W21" t="s">
        <v>112</v>
      </c>
      <c r="X21" t="s"/>
      <c r="Y21" t="s">
        <v>85</v>
      </c>
      <c r="Z21">
        <f>HYPERLINK("https://hotelmonitor-cachepage.eclerx.com/savepage/tk_1543414875778813_sr_2057.html","info")</f>
        <v/>
      </c>
      <c r="AA21" t="n">
        <v>191091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359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1614164</v>
      </c>
      <c r="AZ21" t="s">
        <v>129</v>
      </c>
      <c r="BA21" t="s"/>
      <c r="BB21" t="n">
        <v>546804</v>
      </c>
      <c r="BC21" t="n">
        <v>13.32783</v>
      </c>
      <c r="BD21" t="n">
        <v>52.50779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136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85.41</v>
      </c>
      <c r="L22" t="s">
        <v>76</v>
      </c>
      <c r="M22" t="s"/>
      <c r="N22" t="s">
        <v>77</v>
      </c>
      <c r="O22" t="s">
        <v>78</v>
      </c>
      <c r="P22" t="s">
        <v>136</v>
      </c>
      <c r="Q22" t="s"/>
      <c r="R22" t="s">
        <v>102</v>
      </c>
      <c r="S22" t="s">
        <v>137</v>
      </c>
      <c r="T22" t="s">
        <v>82</v>
      </c>
      <c r="U22" t="s"/>
      <c r="V22" t="s">
        <v>83</v>
      </c>
      <c r="W22" t="s">
        <v>112</v>
      </c>
      <c r="X22" t="s"/>
      <c r="Y22" t="s">
        <v>85</v>
      </c>
      <c r="Z22">
        <f>HYPERLINK("https://hotelmonitor-cachepage.eclerx.com/savepage/tk_15434147664104311_sr_2057.html","info")</f>
        <v/>
      </c>
      <c r="AA22" t="n">
        <v>-2071723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323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2071723</v>
      </c>
      <c r="AZ22" t="s">
        <v>138</v>
      </c>
      <c r="BA22" t="s"/>
      <c r="BB22" t="n">
        <v>586925</v>
      </c>
      <c r="BC22" t="n">
        <v>13.57183</v>
      </c>
      <c r="BD22" t="n">
        <v>52.5454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136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89.90000000000001</v>
      </c>
      <c r="L23" t="s">
        <v>76</v>
      </c>
      <c r="M23" t="s"/>
      <c r="N23" t="s">
        <v>118</v>
      </c>
      <c r="O23" t="s">
        <v>78</v>
      </c>
      <c r="P23" t="s">
        <v>136</v>
      </c>
      <c r="Q23" t="s"/>
      <c r="R23" t="s">
        <v>102</v>
      </c>
      <c r="S23" t="s">
        <v>139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HYPERLINK("https://hotelmonitor-cachepage.eclerx.com/savepage/tk_15434147664104311_sr_2057.html","info")</f>
        <v/>
      </c>
      <c r="AA23" t="n">
        <v>-2071723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323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2071723</v>
      </c>
      <c r="AZ23" t="s">
        <v>138</v>
      </c>
      <c r="BA23" t="s"/>
      <c r="BB23" t="n">
        <v>586925</v>
      </c>
      <c r="BC23" t="n">
        <v>13.57183</v>
      </c>
      <c r="BD23" t="n">
        <v>52.5454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140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108.8</v>
      </c>
      <c r="L24" t="s">
        <v>76</v>
      </c>
      <c r="M24" t="s"/>
      <c r="N24" t="s">
        <v>77</v>
      </c>
      <c r="O24" t="s">
        <v>78</v>
      </c>
      <c r="P24" t="s">
        <v>140</v>
      </c>
      <c r="Q24" t="s"/>
      <c r="R24" t="s">
        <v>102</v>
      </c>
      <c r="S24" t="s">
        <v>141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HYPERLINK("https://hotelmonitor-cachepage.eclerx.com/savepage/tk_15434144246944559_sr_2057.html","info")</f>
        <v/>
      </c>
      <c r="AA24" t="n">
        <v>-5877005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212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5877005</v>
      </c>
      <c r="AZ24" t="s">
        <v>142</v>
      </c>
      <c r="BA24" t="s"/>
      <c r="BB24" t="n">
        <v>85132</v>
      </c>
      <c r="BC24" t="n">
        <v>13.534734</v>
      </c>
      <c r="BD24" t="n">
        <v>52.431669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140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128</v>
      </c>
      <c r="L25" t="s">
        <v>76</v>
      </c>
      <c r="M25" t="s"/>
      <c r="N25" t="s">
        <v>93</v>
      </c>
      <c r="O25" t="s">
        <v>78</v>
      </c>
      <c r="P25" t="s">
        <v>140</v>
      </c>
      <c r="Q25" t="s"/>
      <c r="R25" t="s">
        <v>102</v>
      </c>
      <c r="S25" t="s">
        <v>143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HYPERLINK("https://hotelmonitor-cachepage.eclerx.com/savepage/tk_15434144246944559_sr_2057.html","info")</f>
        <v/>
      </c>
      <c r="AA25" t="n">
        <v>-5877005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212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5877005</v>
      </c>
      <c r="AZ25" t="s">
        <v>142</v>
      </c>
      <c r="BA25" t="s"/>
      <c r="BB25" t="n">
        <v>85132</v>
      </c>
      <c r="BC25" t="n">
        <v>13.534734</v>
      </c>
      <c r="BD25" t="n">
        <v>52.431669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140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138</v>
      </c>
      <c r="L26" t="s">
        <v>76</v>
      </c>
      <c r="M26" t="s"/>
      <c r="N26" t="s">
        <v>95</v>
      </c>
      <c r="O26" t="s">
        <v>78</v>
      </c>
      <c r="P26" t="s">
        <v>140</v>
      </c>
      <c r="Q26" t="s"/>
      <c r="R26" t="s">
        <v>102</v>
      </c>
      <c r="S26" t="s">
        <v>144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HYPERLINK("https://hotelmonitor-cachepage.eclerx.com/savepage/tk_15434144246944559_sr_2057.html","info")</f>
        <v/>
      </c>
      <c r="AA26" t="n">
        <v>-5877005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212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5877005</v>
      </c>
      <c r="AZ26" t="s">
        <v>142</v>
      </c>
      <c r="BA26" t="s"/>
      <c r="BB26" t="n">
        <v>85132</v>
      </c>
      <c r="BC26" t="n">
        <v>13.534734</v>
      </c>
      <c r="BD26" t="n">
        <v>52.431669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140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174</v>
      </c>
      <c r="L27" t="s">
        <v>76</v>
      </c>
      <c r="M27" t="s"/>
      <c r="N27" t="s">
        <v>145</v>
      </c>
      <c r="O27" t="s">
        <v>78</v>
      </c>
      <c r="P27" t="s">
        <v>140</v>
      </c>
      <c r="Q27" t="s"/>
      <c r="R27" t="s">
        <v>102</v>
      </c>
      <c r="S27" t="s">
        <v>146</v>
      </c>
      <c r="T27" t="s">
        <v>82</v>
      </c>
      <c r="U27" t="s"/>
      <c r="V27" t="s">
        <v>83</v>
      </c>
      <c r="W27" t="s">
        <v>112</v>
      </c>
      <c r="X27" t="s"/>
      <c r="Y27" t="s">
        <v>85</v>
      </c>
      <c r="Z27">
        <f>HYPERLINK("https://hotelmonitor-cachepage.eclerx.com/savepage/tk_15434144246944559_sr_2057.html","info")</f>
        <v/>
      </c>
      <c r="AA27" t="n">
        <v>-5877005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212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5877005</v>
      </c>
      <c r="AZ27" t="s">
        <v>142</v>
      </c>
      <c r="BA27" t="s"/>
      <c r="BB27" t="n">
        <v>85132</v>
      </c>
      <c r="BC27" t="n">
        <v>13.534734</v>
      </c>
      <c r="BD27" t="n">
        <v>52.431669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147</v>
      </c>
      <c r="F28" t="n">
        <v>5254670</v>
      </c>
      <c r="G28" t="s">
        <v>74</v>
      </c>
      <c r="H28" t="s">
        <v>75</v>
      </c>
      <c r="I28" t="s"/>
      <c r="J28" t="s">
        <v>74</v>
      </c>
      <c r="K28" t="n">
        <v>106.05</v>
      </c>
      <c r="L28" t="s">
        <v>76</v>
      </c>
      <c r="M28" t="s"/>
      <c r="N28" t="s">
        <v>77</v>
      </c>
      <c r="O28" t="s">
        <v>78</v>
      </c>
      <c r="P28" t="s">
        <v>148</v>
      </c>
      <c r="Q28" t="s"/>
      <c r="R28" t="s">
        <v>80</v>
      </c>
      <c r="S28" t="s">
        <v>149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HYPERLINK("https://hotelmonitor-cachepage.eclerx.com/savepage/tk_1543415229808758_sr_2057.html","info")</f>
        <v/>
      </c>
      <c r="AA28" t="n">
        <v>273811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477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937649</v>
      </c>
      <c r="AZ28" t="s">
        <v>150</v>
      </c>
      <c r="BA28" t="s"/>
      <c r="BB28" t="n">
        <v>468159</v>
      </c>
      <c r="BC28" t="n">
        <v>13.404058</v>
      </c>
      <c r="BD28" t="n">
        <v>52.522255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147</v>
      </c>
      <c r="F29" t="n">
        <v>5254670</v>
      </c>
      <c r="G29" t="s">
        <v>74</v>
      </c>
      <c r="H29" t="s">
        <v>75</v>
      </c>
      <c r="I29" t="s"/>
      <c r="J29" t="s">
        <v>74</v>
      </c>
      <c r="K29" t="n">
        <v>124.95</v>
      </c>
      <c r="L29" t="s">
        <v>76</v>
      </c>
      <c r="M29" t="s"/>
      <c r="N29" t="s">
        <v>93</v>
      </c>
      <c r="O29" t="s">
        <v>78</v>
      </c>
      <c r="P29" t="s">
        <v>148</v>
      </c>
      <c r="Q29" t="s"/>
      <c r="R29" t="s">
        <v>80</v>
      </c>
      <c r="S29" t="s">
        <v>151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HYPERLINK("https://hotelmonitor-cachepage.eclerx.com/savepage/tk_1543415229808758_sr_2057.html","info")</f>
        <v/>
      </c>
      <c r="AA29" t="n">
        <v>273811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477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937649</v>
      </c>
      <c r="AZ29" t="s">
        <v>150</v>
      </c>
      <c r="BA29" t="s"/>
      <c r="BB29" t="n">
        <v>468159</v>
      </c>
      <c r="BC29" t="n">
        <v>13.404058</v>
      </c>
      <c r="BD29" t="n">
        <v>52.522255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147</v>
      </c>
      <c r="F30" t="n">
        <v>5254670</v>
      </c>
      <c r="G30" t="s">
        <v>74</v>
      </c>
      <c r="H30" t="s">
        <v>75</v>
      </c>
      <c r="I30" t="s"/>
      <c r="J30" t="s">
        <v>74</v>
      </c>
      <c r="K30" t="n">
        <v>154.95</v>
      </c>
      <c r="L30" t="s">
        <v>76</v>
      </c>
      <c r="M30" t="s"/>
      <c r="N30" t="s">
        <v>152</v>
      </c>
      <c r="O30" t="s">
        <v>78</v>
      </c>
      <c r="P30" t="s">
        <v>148</v>
      </c>
      <c r="Q30" t="s"/>
      <c r="R30" t="s">
        <v>80</v>
      </c>
      <c r="S30" t="s">
        <v>153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HYPERLINK("https://hotelmonitor-cachepage.eclerx.com/savepage/tk_1543415229808758_sr_2057.html","info")</f>
        <v/>
      </c>
      <c r="AA30" t="n">
        <v>273811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477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937649</v>
      </c>
      <c r="AZ30" t="s">
        <v>150</v>
      </c>
      <c r="BA30" t="s"/>
      <c r="BB30" t="n">
        <v>468159</v>
      </c>
      <c r="BC30" t="n">
        <v>13.404058</v>
      </c>
      <c r="BD30" t="n">
        <v>52.522255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147</v>
      </c>
      <c r="F31" t="n">
        <v>5254670</v>
      </c>
      <c r="G31" t="s">
        <v>74</v>
      </c>
      <c r="H31" t="s">
        <v>75</v>
      </c>
      <c r="I31" t="s"/>
      <c r="J31" t="s">
        <v>74</v>
      </c>
      <c r="K31" t="n">
        <v>166.95</v>
      </c>
      <c r="L31" t="s">
        <v>76</v>
      </c>
      <c r="M31" t="s"/>
      <c r="N31" t="s">
        <v>154</v>
      </c>
      <c r="O31" t="s">
        <v>78</v>
      </c>
      <c r="P31" t="s">
        <v>148</v>
      </c>
      <c r="Q31" t="s"/>
      <c r="R31" t="s">
        <v>80</v>
      </c>
      <c r="S31" t="s">
        <v>155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HYPERLINK("https://hotelmonitor-cachepage.eclerx.com/savepage/tk_1543415229808758_sr_2057.html","info")</f>
        <v/>
      </c>
      <c r="AA31" t="n">
        <v>273811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477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937649</v>
      </c>
      <c r="AZ31" t="s">
        <v>150</v>
      </c>
      <c r="BA31" t="s"/>
      <c r="BB31" t="n">
        <v>468159</v>
      </c>
      <c r="BC31" t="n">
        <v>13.404058</v>
      </c>
      <c r="BD31" t="n">
        <v>52.522255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156</v>
      </c>
      <c r="F32" t="n">
        <v>401984</v>
      </c>
      <c r="G32" t="s">
        <v>74</v>
      </c>
      <c r="H32" t="s">
        <v>75</v>
      </c>
      <c r="I32" t="s"/>
      <c r="J32" t="s">
        <v>74</v>
      </c>
      <c r="K32" t="n">
        <v>211.58</v>
      </c>
      <c r="L32" t="s">
        <v>76</v>
      </c>
      <c r="M32" t="s"/>
      <c r="N32" t="s">
        <v>157</v>
      </c>
      <c r="O32" t="s">
        <v>78</v>
      </c>
      <c r="P32" t="s">
        <v>158</v>
      </c>
      <c r="Q32" t="s"/>
      <c r="R32" t="s">
        <v>159</v>
      </c>
      <c r="S32" t="s">
        <v>160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HYPERLINK("https://hotelmonitor-cachepage.eclerx.com/savepage/tk_154341474389146_sr_2057.html","info")</f>
        <v/>
      </c>
      <c r="AA32" t="n">
        <v>5855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316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2170309</v>
      </c>
      <c r="AZ32" t="s">
        <v>161</v>
      </c>
      <c r="BA32" t="s"/>
      <c r="BB32" t="n">
        <v>10516</v>
      </c>
      <c r="BC32" t="n">
        <v>13.38829</v>
      </c>
      <c r="BD32" t="n">
        <v>52.51587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156</v>
      </c>
      <c r="F33" t="n">
        <v>401984</v>
      </c>
      <c r="G33" t="s">
        <v>74</v>
      </c>
      <c r="H33" t="s">
        <v>75</v>
      </c>
      <c r="I33" t="s"/>
      <c r="J33" t="s">
        <v>74</v>
      </c>
      <c r="K33" t="n">
        <v>235.2</v>
      </c>
      <c r="L33" t="s">
        <v>76</v>
      </c>
      <c r="M33" t="s"/>
      <c r="N33" t="s">
        <v>162</v>
      </c>
      <c r="O33" t="s">
        <v>78</v>
      </c>
      <c r="P33" t="s">
        <v>158</v>
      </c>
      <c r="Q33" t="s"/>
      <c r="R33" t="s">
        <v>159</v>
      </c>
      <c r="S33" t="s">
        <v>163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HYPERLINK("https://hotelmonitor-cachepage.eclerx.com/savepage/tk_154341474389146_sr_2057.html","info")</f>
        <v/>
      </c>
      <c r="AA33" t="n">
        <v>5855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316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2170309</v>
      </c>
      <c r="AZ33" t="s">
        <v>161</v>
      </c>
      <c r="BA33" t="s"/>
      <c r="BB33" t="n">
        <v>10516</v>
      </c>
      <c r="BC33" t="n">
        <v>13.38829</v>
      </c>
      <c r="BD33" t="n">
        <v>52.51587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156</v>
      </c>
      <c r="F34" t="n">
        <v>401984</v>
      </c>
      <c r="G34" t="s">
        <v>74</v>
      </c>
      <c r="H34" t="s">
        <v>75</v>
      </c>
      <c r="I34" t="s"/>
      <c r="J34" t="s">
        <v>74</v>
      </c>
      <c r="K34" t="n">
        <v>211.58</v>
      </c>
      <c r="L34" t="s">
        <v>76</v>
      </c>
      <c r="M34" t="s"/>
      <c r="N34" t="s">
        <v>164</v>
      </c>
      <c r="O34" t="s">
        <v>78</v>
      </c>
      <c r="P34" t="s">
        <v>158</v>
      </c>
      <c r="Q34" t="s"/>
      <c r="R34" t="s">
        <v>159</v>
      </c>
      <c r="S34" t="s">
        <v>160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HYPERLINK("https://hotelmonitor-cachepage.eclerx.com/savepage/tk_154341474389146_sr_2057.html","info")</f>
        <v/>
      </c>
      <c r="AA34" t="n">
        <v>5855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316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2170309</v>
      </c>
      <c r="AZ34" t="s">
        <v>161</v>
      </c>
      <c r="BA34" t="s"/>
      <c r="BB34" t="n">
        <v>10516</v>
      </c>
      <c r="BC34" t="n">
        <v>13.38829</v>
      </c>
      <c r="BD34" t="n">
        <v>52.51587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156</v>
      </c>
      <c r="F35" t="n">
        <v>401984</v>
      </c>
      <c r="G35" t="s">
        <v>74</v>
      </c>
      <c r="H35" t="s">
        <v>75</v>
      </c>
      <c r="I35" t="s"/>
      <c r="J35" t="s">
        <v>74</v>
      </c>
      <c r="K35" t="n">
        <v>230.48</v>
      </c>
      <c r="L35" t="s">
        <v>76</v>
      </c>
      <c r="M35" t="s"/>
      <c r="N35" t="s">
        <v>165</v>
      </c>
      <c r="O35" t="s">
        <v>78</v>
      </c>
      <c r="P35" t="s">
        <v>158</v>
      </c>
      <c r="Q35" t="s"/>
      <c r="R35" t="s">
        <v>159</v>
      </c>
      <c r="S35" t="s">
        <v>166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HYPERLINK("https://hotelmonitor-cachepage.eclerx.com/savepage/tk_154341474389146_sr_2057.html","info")</f>
        <v/>
      </c>
      <c r="AA35" t="n">
        <v>5855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316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2170309</v>
      </c>
      <c r="AZ35" t="s">
        <v>161</v>
      </c>
      <c r="BA35" t="s"/>
      <c r="BB35" t="n">
        <v>10516</v>
      </c>
      <c r="BC35" t="n">
        <v>13.38829</v>
      </c>
      <c r="BD35" t="n">
        <v>52.51587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156</v>
      </c>
      <c r="F36" t="n">
        <v>401984</v>
      </c>
      <c r="G36" t="s">
        <v>74</v>
      </c>
      <c r="H36" t="s">
        <v>75</v>
      </c>
      <c r="I36" t="s"/>
      <c r="J36" t="s">
        <v>74</v>
      </c>
      <c r="K36" t="n">
        <v>230.48</v>
      </c>
      <c r="L36" t="s">
        <v>76</v>
      </c>
      <c r="M36" t="s"/>
      <c r="N36" t="s">
        <v>167</v>
      </c>
      <c r="O36" t="s">
        <v>78</v>
      </c>
      <c r="P36" t="s">
        <v>158</v>
      </c>
      <c r="Q36" t="s"/>
      <c r="R36" t="s">
        <v>159</v>
      </c>
      <c r="S36" t="s">
        <v>166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HYPERLINK("https://hotelmonitor-cachepage.eclerx.com/savepage/tk_154341474389146_sr_2057.html","info")</f>
        <v/>
      </c>
      <c r="AA36" t="n">
        <v>5855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316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2170309</v>
      </c>
      <c r="AZ36" t="s">
        <v>161</v>
      </c>
      <c r="BA36" t="s"/>
      <c r="BB36" t="n">
        <v>10516</v>
      </c>
      <c r="BC36" t="n">
        <v>13.38829</v>
      </c>
      <c r="BD36" t="n">
        <v>52.51587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156</v>
      </c>
      <c r="F37" t="n">
        <v>401984</v>
      </c>
      <c r="G37" t="s">
        <v>74</v>
      </c>
      <c r="H37" t="s">
        <v>75</v>
      </c>
      <c r="I37" t="s"/>
      <c r="J37" t="s">
        <v>74</v>
      </c>
      <c r="K37" t="n">
        <v>235.2</v>
      </c>
      <c r="L37" t="s">
        <v>76</v>
      </c>
      <c r="M37" t="s"/>
      <c r="N37" t="s">
        <v>164</v>
      </c>
      <c r="O37" t="s">
        <v>78</v>
      </c>
      <c r="P37" t="s">
        <v>158</v>
      </c>
      <c r="Q37" t="s"/>
      <c r="R37" t="s">
        <v>159</v>
      </c>
      <c r="S37" t="s">
        <v>163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HYPERLINK("https://hotelmonitor-cachepage.eclerx.com/savepage/tk_154341474389146_sr_2057.html","info")</f>
        <v/>
      </c>
      <c r="AA37" t="n">
        <v>5855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316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2170309</v>
      </c>
      <c r="AZ37" t="s">
        <v>161</v>
      </c>
      <c r="BA37" t="s"/>
      <c r="BB37" t="n">
        <v>10516</v>
      </c>
      <c r="BC37" t="n">
        <v>13.38829</v>
      </c>
      <c r="BD37" t="n">
        <v>52.51587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156</v>
      </c>
      <c r="F38" t="n">
        <v>401984</v>
      </c>
      <c r="G38" t="s">
        <v>74</v>
      </c>
      <c r="H38" t="s">
        <v>75</v>
      </c>
      <c r="I38" t="s"/>
      <c r="J38" t="s">
        <v>74</v>
      </c>
      <c r="K38" t="n">
        <v>239.93</v>
      </c>
      <c r="L38" t="s">
        <v>76</v>
      </c>
      <c r="M38" t="s"/>
      <c r="N38" t="s">
        <v>168</v>
      </c>
      <c r="O38" t="s">
        <v>78</v>
      </c>
      <c r="P38" t="s">
        <v>158</v>
      </c>
      <c r="Q38" t="s"/>
      <c r="R38" t="s">
        <v>159</v>
      </c>
      <c r="S38" t="s">
        <v>169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HYPERLINK("https://hotelmonitor-cachepage.eclerx.com/savepage/tk_154341474389146_sr_2057.html","info")</f>
        <v/>
      </c>
      <c r="AA38" t="n">
        <v>5855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316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2170309</v>
      </c>
      <c r="AZ38" t="s">
        <v>161</v>
      </c>
      <c r="BA38" t="s"/>
      <c r="BB38" t="n">
        <v>10516</v>
      </c>
      <c r="BC38" t="n">
        <v>13.38829</v>
      </c>
      <c r="BD38" t="n">
        <v>52.51587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156</v>
      </c>
      <c r="F39" t="n">
        <v>401984</v>
      </c>
      <c r="G39" t="s">
        <v>74</v>
      </c>
      <c r="H39" t="s">
        <v>75</v>
      </c>
      <c r="I39" t="s"/>
      <c r="J39" t="s">
        <v>74</v>
      </c>
      <c r="K39" t="n">
        <v>253.58</v>
      </c>
      <c r="L39" t="s">
        <v>76</v>
      </c>
      <c r="M39" t="s"/>
      <c r="N39" t="s">
        <v>162</v>
      </c>
      <c r="O39" t="s">
        <v>78</v>
      </c>
      <c r="P39" t="s">
        <v>158</v>
      </c>
      <c r="Q39" t="s"/>
      <c r="R39" t="s">
        <v>159</v>
      </c>
      <c r="S39" t="s">
        <v>170</v>
      </c>
      <c r="T39" t="s">
        <v>82</v>
      </c>
      <c r="U39" t="s"/>
      <c r="V39" t="s">
        <v>83</v>
      </c>
      <c r="W39" t="s">
        <v>112</v>
      </c>
      <c r="X39" t="s"/>
      <c r="Y39" t="s">
        <v>85</v>
      </c>
      <c r="Z39">
        <f>HYPERLINK("https://hotelmonitor-cachepage.eclerx.com/savepage/tk_154341474389146_sr_2057.html","info")</f>
        <v/>
      </c>
      <c r="AA39" t="n">
        <v>5855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316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2170309</v>
      </c>
      <c r="AZ39" t="s">
        <v>161</v>
      </c>
      <c r="BA39" t="s"/>
      <c r="BB39" t="n">
        <v>10516</v>
      </c>
      <c r="BC39" t="n">
        <v>13.38829</v>
      </c>
      <c r="BD39" t="n">
        <v>52.51587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156</v>
      </c>
      <c r="F40" t="n">
        <v>401984</v>
      </c>
      <c r="G40" t="s">
        <v>74</v>
      </c>
      <c r="H40" t="s">
        <v>75</v>
      </c>
      <c r="I40" t="s"/>
      <c r="J40" t="s">
        <v>74</v>
      </c>
      <c r="K40" t="n">
        <v>253.58</v>
      </c>
      <c r="L40" t="s">
        <v>76</v>
      </c>
      <c r="M40" t="s"/>
      <c r="N40" t="s">
        <v>164</v>
      </c>
      <c r="O40" t="s">
        <v>78</v>
      </c>
      <c r="P40" t="s">
        <v>158</v>
      </c>
      <c r="Q40" t="s"/>
      <c r="R40" t="s">
        <v>159</v>
      </c>
      <c r="S40" t="s">
        <v>170</v>
      </c>
      <c r="T40" t="s">
        <v>82</v>
      </c>
      <c r="U40" t="s"/>
      <c r="V40" t="s">
        <v>83</v>
      </c>
      <c r="W40" t="s">
        <v>112</v>
      </c>
      <c r="X40" t="s"/>
      <c r="Y40" t="s">
        <v>85</v>
      </c>
      <c r="Z40">
        <f>HYPERLINK("https://hotelmonitor-cachepage.eclerx.com/savepage/tk_154341474389146_sr_2057.html","info")</f>
        <v/>
      </c>
      <c r="AA40" t="n">
        <v>5855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316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2170309</v>
      </c>
      <c r="AZ40" t="s">
        <v>161</v>
      </c>
      <c r="BA40" t="s"/>
      <c r="BB40" t="n">
        <v>10516</v>
      </c>
      <c r="BC40" t="n">
        <v>13.38829</v>
      </c>
      <c r="BD40" t="n">
        <v>52.51587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156</v>
      </c>
      <c r="F41" t="n">
        <v>401984</v>
      </c>
      <c r="G41" t="s">
        <v>74</v>
      </c>
      <c r="H41" t="s">
        <v>75</v>
      </c>
      <c r="I41" t="s"/>
      <c r="J41" t="s">
        <v>74</v>
      </c>
      <c r="K41" t="n">
        <v>256.2</v>
      </c>
      <c r="L41" t="s">
        <v>76</v>
      </c>
      <c r="M41" t="s"/>
      <c r="N41" t="s">
        <v>165</v>
      </c>
      <c r="O41" t="s">
        <v>78</v>
      </c>
      <c r="P41" t="s">
        <v>158</v>
      </c>
      <c r="Q41" t="s"/>
      <c r="R41" t="s">
        <v>159</v>
      </c>
      <c r="S41" t="s">
        <v>171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HYPERLINK("https://hotelmonitor-cachepage.eclerx.com/savepage/tk_154341474389146_sr_2057.html","info")</f>
        <v/>
      </c>
      <c r="AA41" t="n">
        <v>5855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316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2170309</v>
      </c>
      <c r="AZ41" t="s">
        <v>161</v>
      </c>
      <c r="BA41" t="s"/>
      <c r="BB41" t="n">
        <v>10516</v>
      </c>
      <c r="BC41" t="n">
        <v>13.38829</v>
      </c>
      <c r="BD41" t="n">
        <v>52.51587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156</v>
      </c>
      <c r="F42" t="n">
        <v>401984</v>
      </c>
      <c r="G42" t="s">
        <v>74</v>
      </c>
      <c r="H42" t="s">
        <v>75</v>
      </c>
      <c r="I42" t="s"/>
      <c r="J42" t="s">
        <v>74</v>
      </c>
      <c r="K42" t="n">
        <v>256.2</v>
      </c>
      <c r="L42" t="s">
        <v>76</v>
      </c>
      <c r="M42" t="s"/>
      <c r="N42" t="s">
        <v>167</v>
      </c>
      <c r="O42" t="s">
        <v>78</v>
      </c>
      <c r="P42" t="s">
        <v>158</v>
      </c>
      <c r="Q42" t="s"/>
      <c r="R42" t="s">
        <v>159</v>
      </c>
      <c r="S42" t="s">
        <v>171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HYPERLINK("https://hotelmonitor-cachepage.eclerx.com/savepage/tk_154341474389146_sr_2057.html","info")</f>
        <v/>
      </c>
      <c r="AA42" t="n">
        <v>5855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316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2170309</v>
      </c>
      <c r="AZ42" t="s">
        <v>161</v>
      </c>
      <c r="BA42" t="s"/>
      <c r="BB42" t="n">
        <v>10516</v>
      </c>
      <c r="BC42" t="n">
        <v>13.38829</v>
      </c>
      <c r="BD42" t="n">
        <v>52.51587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156</v>
      </c>
      <c r="F43" t="n">
        <v>401984</v>
      </c>
      <c r="G43" t="s">
        <v>74</v>
      </c>
      <c r="H43" t="s">
        <v>75</v>
      </c>
      <c r="I43" t="s"/>
      <c r="J43" t="s">
        <v>74</v>
      </c>
      <c r="K43" t="n">
        <v>258.83</v>
      </c>
      <c r="L43" t="s">
        <v>76</v>
      </c>
      <c r="M43" t="s"/>
      <c r="N43" t="s">
        <v>172</v>
      </c>
      <c r="O43" t="s">
        <v>78</v>
      </c>
      <c r="P43" t="s">
        <v>158</v>
      </c>
      <c r="Q43" t="s"/>
      <c r="R43" t="s">
        <v>159</v>
      </c>
      <c r="S43" t="s">
        <v>173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HYPERLINK("https://hotelmonitor-cachepage.eclerx.com/savepage/tk_154341474389146_sr_2057.html","info")</f>
        <v/>
      </c>
      <c r="AA43" t="n">
        <v>5855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316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2170309</v>
      </c>
      <c r="AZ43" t="s">
        <v>161</v>
      </c>
      <c r="BA43" t="s"/>
      <c r="BB43" t="n">
        <v>10516</v>
      </c>
      <c r="BC43" t="n">
        <v>13.38829</v>
      </c>
      <c r="BD43" t="n">
        <v>52.51587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156</v>
      </c>
      <c r="F44" t="n">
        <v>401984</v>
      </c>
      <c r="G44" t="s">
        <v>74</v>
      </c>
      <c r="H44" t="s">
        <v>75</v>
      </c>
      <c r="I44" t="s"/>
      <c r="J44" t="s">
        <v>74</v>
      </c>
      <c r="K44" t="n">
        <v>258.83</v>
      </c>
      <c r="L44" t="s">
        <v>76</v>
      </c>
      <c r="M44" t="s"/>
      <c r="N44" t="s">
        <v>174</v>
      </c>
      <c r="O44" t="s">
        <v>78</v>
      </c>
      <c r="P44" t="s">
        <v>158</v>
      </c>
      <c r="Q44" t="s"/>
      <c r="R44" t="s">
        <v>159</v>
      </c>
      <c r="S44" t="s">
        <v>173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HYPERLINK("https://hotelmonitor-cachepage.eclerx.com/savepage/tk_154341474389146_sr_2057.html","info")</f>
        <v/>
      </c>
      <c r="AA44" t="n">
        <v>5855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316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2170309</v>
      </c>
      <c r="AZ44" t="s">
        <v>161</v>
      </c>
      <c r="BA44" t="s"/>
      <c r="BB44" t="n">
        <v>10516</v>
      </c>
      <c r="BC44" t="n">
        <v>13.38829</v>
      </c>
      <c r="BD44" t="n">
        <v>52.51587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156</v>
      </c>
      <c r="F45" t="n">
        <v>401984</v>
      </c>
      <c r="G45" t="s">
        <v>74</v>
      </c>
      <c r="H45" t="s">
        <v>75</v>
      </c>
      <c r="I45" t="s"/>
      <c r="J45" t="s">
        <v>74</v>
      </c>
      <c r="K45" t="n">
        <v>266.7</v>
      </c>
      <c r="L45" t="s">
        <v>76</v>
      </c>
      <c r="M45" t="s"/>
      <c r="N45" t="s">
        <v>168</v>
      </c>
      <c r="O45" t="s">
        <v>78</v>
      </c>
      <c r="P45" t="s">
        <v>158</v>
      </c>
      <c r="Q45" t="s"/>
      <c r="R45" t="s">
        <v>159</v>
      </c>
      <c r="S45" t="s">
        <v>175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HYPERLINK("https://hotelmonitor-cachepage.eclerx.com/savepage/tk_154341474389146_sr_2057.html","info")</f>
        <v/>
      </c>
      <c r="AA45" t="n">
        <v>5855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316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2170309</v>
      </c>
      <c r="AZ45" t="s">
        <v>161</v>
      </c>
      <c r="BA45" t="s"/>
      <c r="BB45" t="n">
        <v>10516</v>
      </c>
      <c r="BC45" t="n">
        <v>13.38829</v>
      </c>
      <c r="BD45" t="n">
        <v>52.51587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156</v>
      </c>
      <c r="F46" t="n">
        <v>401984</v>
      </c>
      <c r="G46" t="s">
        <v>74</v>
      </c>
      <c r="H46" t="s">
        <v>75</v>
      </c>
      <c r="I46" t="s"/>
      <c r="J46" t="s">
        <v>74</v>
      </c>
      <c r="K46" t="n">
        <v>272.48</v>
      </c>
      <c r="L46" t="s">
        <v>76</v>
      </c>
      <c r="M46" t="s"/>
      <c r="N46" t="s">
        <v>167</v>
      </c>
      <c r="O46" t="s">
        <v>78</v>
      </c>
      <c r="P46" t="s">
        <v>158</v>
      </c>
      <c r="Q46" t="s"/>
      <c r="R46" t="s">
        <v>159</v>
      </c>
      <c r="S46" t="s">
        <v>176</v>
      </c>
      <c r="T46" t="s">
        <v>82</v>
      </c>
      <c r="U46" t="s"/>
      <c r="V46" t="s">
        <v>83</v>
      </c>
      <c r="W46" t="s">
        <v>112</v>
      </c>
      <c r="X46" t="s"/>
      <c r="Y46" t="s">
        <v>85</v>
      </c>
      <c r="Z46">
        <f>HYPERLINK("https://hotelmonitor-cachepage.eclerx.com/savepage/tk_154341474389146_sr_2057.html","info")</f>
        <v/>
      </c>
      <c r="AA46" t="n">
        <v>5855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316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2170309</v>
      </c>
      <c r="AZ46" t="s">
        <v>161</v>
      </c>
      <c r="BA46" t="s"/>
      <c r="BB46" t="n">
        <v>10516</v>
      </c>
      <c r="BC46" t="n">
        <v>13.38829</v>
      </c>
      <c r="BD46" t="n">
        <v>52.51587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156</v>
      </c>
      <c r="F47" t="n">
        <v>401984</v>
      </c>
      <c r="G47" t="s">
        <v>74</v>
      </c>
      <c r="H47" t="s">
        <v>75</v>
      </c>
      <c r="I47" t="s"/>
      <c r="J47" t="s">
        <v>74</v>
      </c>
      <c r="K47" t="n">
        <v>272.48</v>
      </c>
      <c r="L47" t="s">
        <v>76</v>
      </c>
      <c r="M47" t="s"/>
      <c r="N47" t="s">
        <v>165</v>
      </c>
      <c r="O47" t="s">
        <v>78</v>
      </c>
      <c r="P47" t="s">
        <v>158</v>
      </c>
      <c r="Q47" t="s"/>
      <c r="R47" t="s">
        <v>159</v>
      </c>
      <c r="S47" t="s">
        <v>176</v>
      </c>
      <c r="T47" t="s">
        <v>82</v>
      </c>
      <c r="U47" t="s"/>
      <c r="V47" t="s">
        <v>83</v>
      </c>
      <c r="W47" t="s">
        <v>112</v>
      </c>
      <c r="X47" t="s"/>
      <c r="Y47" t="s">
        <v>85</v>
      </c>
      <c r="Z47">
        <f>HYPERLINK("https://hotelmonitor-cachepage.eclerx.com/savepage/tk_154341474389146_sr_2057.html","info")</f>
        <v/>
      </c>
      <c r="AA47" t="n">
        <v>5855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316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2170309</v>
      </c>
      <c r="AZ47" t="s">
        <v>161</v>
      </c>
      <c r="BA47" t="s"/>
      <c r="BB47" t="n">
        <v>10516</v>
      </c>
      <c r="BC47" t="n">
        <v>13.38829</v>
      </c>
      <c r="BD47" t="n">
        <v>52.51587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156</v>
      </c>
      <c r="F48" t="n">
        <v>401984</v>
      </c>
      <c r="G48" t="s">
        <v>74</v>
      </c>
      <c r="H48" t="s">
        <v>75</v>
      </c>
      <c r="I48" t="s"/>
      <c r="J48" t="s">
        <v>74</v>
      </c>
      <c r="K48" t="n">
        <v>277.2</v>
      </c>
      <c r="L48" t="s">
        <v>76</v>
      </c>
      <c r="M48" t="s"/>
      <c r="N48" t="s">
        <v>162</v>
      </c>
      <c r="O48" t="s">
        <v>78</v>
      </c>
      <c r="P48" t="s">
        <v>158</v>
      </c>
      <c r="Q48" t="s"/>
      <c r="R48" t="s">
        <v>159</v>
      </c>
      <c r="S48" t="s">
        <v>177</v>
      </c>
      <c r="T48" t="s">
        <v>82</v>
      </c>
      <c r="U48" t="s"/>
      <c r="V48" t="s">
        <v>83</v>
      </c>
      <c r="W48" t="s">
        <v>112</v>
      </c>
      <c r="X48" t="s"/>
      <c r="Y48" t="s">
        <v>85</v>
      </c>
      <c r="Z48">
        <f>HYPERLINK("https://hotelmonitor-cachepage.eclerx.com/savepage/tk_154341474389146_sr_2057.html","info")</f>
        <v/>
      </c>
      <c r="AA48" t="n">
        <v>5855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316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2170309</v>
      </c>
      <c r="AZ48" t="s">
        <v>161</v>
      </c>
      <c r="BA48" t="s"/>
      <c r="BB48" t="n">
        <v>10516</v>
      </c>
      <c r="BC48" t="n">
        <v>13.38829</v>
      </c>
      <c r="BD48" t="n">
        <v>52.51587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178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85</v>
      </c>
      <c r="L49" t="s">
        <v>76</v>
      </c>
      <c r="M49" t="s"/>
      <c r="N49" t="s">
        <v>179</v>
      </c>
      <c r="O49" t="s">
        <v>78</v>
      </c>
      <c r="P49" t="s">
        <v>178</v>
      </c>
      <c r="Q49" t="s"/>
      <c r="R49" t="s">
        <v>180</v>
      </c>
      <c r="S49" t="s">
        <v>181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HYPERLINK("https://hotelmonitor-cachepage.eclerx.com/savepage/tk_15434153012636752_sr_2057.html","info")</f>
        <v/>
      </c>
      <c r="AA49" t="n">
        <v>-2071515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499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2071515</v>
      </c>
      <c r="AZ49" t="s">
        <v>182</v>
      </c>
      <c r="BA49" t="s"/>
      <c r="BB49" t="n">
        <v>153660</v>
      </c>
      <c r="BC49" t="n">
        <v>13.327</v>
      </c>
      <c r="BD49" t="n">
        <v>52.501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178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119</v>
      </c>
      <c r="L50" t="s">
        <v>76</v>
      </c>
      <c r="M50" t="s"/>
      <c r="N50" t="s">
        <v>183</v>
      </c>
      <c r="O50" t="s">
        <v>78</v>
      </c>
      <c r="P50" t="s">
        <v>178</v>
      </c>
      <c r="Q50" t="s"/>
      <c r="R50" t="s">
        <v>180</v>
      </c>
      <c r="S50" t="s">
        <v>184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HYPERLINK("https://hotelmonitor-cachepage.eclerx.com/savepage/tk_15434153012636752_sr_2057.html","info")</f>
        <v/>
      </c>
      <c r="AA50" t="n">
        <v>-2071515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499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2071515</v>
      </c>
      <c r="AZ50" t="s">
        <v>182</v>
      </c>
      <c r="BA50" t="s"/>
      <c r="BB50" t="n">
        <v>153660</v>
      </c>
      <c r="BC50" t="n">
        <v>13.327</v>
      </c>
      <c r="BD50" t="n">
        <v>52.501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185</v>
      </c>
      <c r="F51" t="n">
        <v>529946</v>
      </c>
      <c r="G51" t="s">
        <v>74</v>
      </c>
      <c r="H51" t="s">
        <v>75</v>
      </c>
      <c r="I51" t="s"/>
      <c r="J51" t="s">
        <v>74</v>
      </c>
      <c r="K51" t="n">
        <v>91</v>
      </c>
      <c r="L51" t="s">
        <v>76</v>
      </c>
      <c r="M51" t="s"/>
      <c r="N51" t="s">
        <v>186</v>
      </c>
      <c r="O51" t="s">
        <v>78</v>
      </c>
      <c r="P51" t="s">
        <v>187</v>
      </c>
      <c r="Q51" t="s"/>
      <c r="R51" t="s">
        <v>80</v>
      </c>
      <c r="S51" t="s">
        <v>188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HYPERLINK("https://hotelmonitor-cachepage.eclerx.com/savepage/tk_15434139577178361_sr_2057.html","info")</f>
        <v/>
      </c>
      <c r="AA51" t="n">
        <v>99157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56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955872</v>
      </c>
      <c r="AZ51" t="s">
        <v>189</v>
      </c>
      <c r="BA51" t="s"/>
      <c r="BB51" t="n">
        <v>75543</v>
      </c>
      <c r="BC51" t="n">
        <v>13.3933</v>
      </c>
      <c r="BD51" t="n">
        <v>52.50863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185</v>
      </c>
      <c r="F52" t="n">
        <v>529946</v>
      </c>
      <c r="G52" t="s">
        <v>74</v>
      </c>
      <c r="H52" t="s">
        <v>75</v>
      </c>
      <c r="I52" t="s"/>
      <c r="J52" t="s">
        <v>74</v>
      </c>
      <c r="K52" t="n">
        <v>102</v>
      </c>
      <c r="L52" t="s">
        <v>76</v>
      </c>
      <c r="M52" t="s"/>
      <c r="N52" t="s">
        <v>190</v>
      </c>
      <c r="O52" t="s">
        <v>78</v>
      </c>
      <c r="P52" t="s">
        <v>187</v>
      </c>
      <c r="Q52" t="s"/>
      <c r="R52" t="s">
        <v>80</v>
      </c>
      <c r="S52" t="s">
        <v>191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HYPERLINK("https://hotelmonitor-cachepage.eclerx.com/savepage/tk_15434139577178361_sr_2057.html","info")</f>
        <v/>
      </c>
      <c r="AA52" t="n">
        <v>99157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56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955872</v>
      </c>
      <c r="AZ52" t="s">
        <v>189</v>
      </c>
      <c r="BA52" t="s"/>
      <c r="BB52" t="n">
        <v>75543</v>
      </c>
      <c r="BC52" t="n">
        <v>13.3933</v>
      </c>
      <c r="BD52" t="n">
        <v>52.50863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185</v>
      </c>
      <c r="F53" t="n">
        <v>529946</v>
      </c>
      <c r="G53" t="s">
        <v>74</v>
      </c>
      <c r="H53" t="s">
        <v>75</v>
      </c>
      <c r="I53" t="s"/>
      <c r="J53" t="s">
        <v>74</v>
      </c>
      <c r="K53" t="n">
        <v>91</v>
      </c>
      <c r="L53" t="s">
        <v>76</v>
      </c>
      <c r="M53" t="s"/>
      <c r="N53" t="s">
        <v>192</v>
      </c>
      <c r="O53" t="s">
        <v>78</v>
      </c>
      <c r="P53" t="s">
        <v>187</v>
      </c>
      <c r="Q53" t="s"/>
      <c r="R53" t="s">
        <v>80</v>
      </c>
      <c r="S53" t="s">
        <v>188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HYPERLINK("https://hotelmonitor-cachepage.eclerx.com/savepage/tk_15434139577178361_sr_2057.html","info")</f>
        <v/>
      </c>
      <c r="AA53" t="n">
        <v>99157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56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955872</v>
      </c>
      <c r="AZ53" t="s">
        <v>189</v>
      </c>
      <c r="BA53" t="s"/>
      <c r="BB53" t="n">
        <v>75543</v>
      </c>
      <c r="BC53" t="n">
        <v>13.3933</v>
      </c>
      <c r="BD53" t="n">
        <v>52.50863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185</v>
      </c>
      <c r="F54" t="n">
        <v>529946</v>
      </c>
      <c r="G54" t="s">
        <v>74</v>
      </c>
      <c r="H54" t="s">
        <v>75</v>
      </c>
      <c r="I54" t="s"/>
      <c r="J54" t="s">
        <v>74</v>
      </c>
      <c r="K54" t="n">
        <v>91</v>
      </c>
      <c r="L54" t="s">
        <v>76</v>
      </c>
      <c r="M54" t="s"/>
      <c r="N54" t="s">
        <v>192</v>
      </c>
      <c r="O54" t="s">
        <v>78</v>
      </c>
      <c r="P54" t="s">
        <v>187</v>
      </c>
      <c r="Q54" t="s"/>
      <c r="R54" t="s">
        <v>80</v>
      </c>
      <c r="S54" t="s">
        <v>188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HYPERLINK("https://hotelmonitor-cachepage.eclerx.com/savepage/tk_15434139577178361_sr_2057.html","info")</f>
        <v/>
      </c>
      <c r="AA54" t="n">
        <v>99157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56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955872</v>
      </c>
      <c r="AZ54" t="s">
        <v>189</v>
      </c>
      <c r="BA54" t="s"/>
      <c r="BB54" t="n">
        <v>75543</v>
      </c>
      <c r="BC54" t="n">
        <v>13.3933</v>
      </c>
      <c r="BD54" t="n">
        <v>52.50863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185</v>
      </c>
      <c r="F55" t="n">
        <v>529946</v>
      </c>
      <c r="G55" t="s">
        <v>74</v>
      </c>
      <c r="H55" t="s">
        <v>75</v>
      </c>
      <c r="I55" t="s"/>
      <c r="J55" t="s">
        <v>74</v>
      </c>
      <c r="K55" t="n">
        <v>107</v>
      </c>
      <c r="L55" t="s">
        <v>76</v>
      </c>
      <c r="M55" t="s"/>
      <c r="N55" t="s">
        <v>193</v>
      </c>
      <c r="O55" t="s">
        <v>78</v>
      </c>
      <c r="P55" t="s">
        <v>187</v>
      </c>
      <c r="Q55" t="s"/>
      <c r="R55" t="s">
        <v>80</v>
      </c>
      <c r="S55" t="s">
        <v>194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HYPERLINK("https://hotelmonitor-cachepage.eclerx.com/savepage/tk_15434139577178361_sr_2057.html","info")</f>
        <v/>
      </c>
      <c r="AA55" t="n">
        <v>99157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56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955872</v>
      </c>
      <c r="AZ55" t="s">
        <v>189</v>
      </c>
      <c r="BA55" t="s"/>
      <c r="BB55" t="n">
        <v>75543</v>
      </c>
      <c r="BC55" t="n">
        <v>13.3933</v>
      </c>
      <c r="BD55" t="n">
        <v>52.50863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185</v>
      </c>
      <c r="F56" t="n">
        <v>529946</v>
      </c>
      <c r="G56" t="s">
        <v>74</v>
      </c>
      <c r="H56" t="s">
        <v>75</v>
      </c>
      <c r="I56" t="s"/>
      <c r="J56" t="s">
        <v>74</v>
      </c>
      <c r="K56" t="n">
        <v>107</v>
      </c>
      <c r="L56" t="s">
        <v>76</v>
      </c>
      <c r="M56" t="s"/>
      <c r="N56" t="s">
        <v>193</v>
      </c>
      <c r="O56" t="s">
        <v>78</v>
      </c>
      <c r="P56" t="s">
        <v>187</v>
      </c>
      <c r="Q56" t="s"/>
      <c r="R56" t="s">
        <v>80</v>
      </c>
      <c r="S56" t="s">
        <v>194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HYPERLINK("https://hotelmonitor-cachepage.eclerx.com/savepage/tk_15434139577178361_sr_2057.html","info")</f>
        <v/>
      </c>
      <c r="AA56" t="n">
        <v>99157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56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955872</v>
      </c>
      <c r="AZ56" t="s">
        <v>189</v>
      </c>
      <c r="BA56" t="s"/>
      <c r="BB56" t="n">
        <v>75543</v>
      </c>
      <c r="BC56" t="n">
        <v>13.3933</v>
      </c>
      <c r="BD56" t="n">
        <v>52.50863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185</v>
      </c>
      <c r="F57" t="n">
        <v>529946</v>
      </c>
      <c r="G57" t="s">
        <v>74</v>
      </c>
      <c r="H57" t="s">
        <v>75</v>
      </c>
      <c r="I57" t="s"/>
      <c r="J57" t="s">
        <v>74</v>
      </c>
      <c r="K57" t="n">
        <v>107</v>
      </c>
      <c r="L57" t="s">
        <v>76</v>
      </c>
      <c r="M57" t="s"/>
      <c r="N57" t="s">
        <v>193</v>
      </c>
      <c r="O57" t="s">
        <v>78</v>
      </c>
      <c r="P57" t="s">
        <v>187</v>
      </c>
      <c r="Q57" t="s"/>
      <c r="R57" t="s">
        <v>80</v>
      </c>
      <c r="S57" t="s">
        <v>194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HYPERLINK("https://hotelmonitor-cachepage.eclerx.com/savepage/tk_15434139577178361_sr_2057.html","info")</f>
        <v/>
      </c>
      <c r="AA57" t="n">
        <v>99157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56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955872</v>
      </c>
      <c r="AZ57" t="s">
        <v>189</v>
      </c>
      <c r="BA57" t="s"/>
      <c r="BB57" t="n">
        <v>75543</v>
      </c>
      <c r="BC57" t="n">
        <v>13.3933</v>
      </c>
      <c r="BD57" t="n">
        <v>52.50863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185</v>
      </c>
      <c r="F58" t="n">
        <v>529946</v>
      </c>
      <c r="G58" t="s">
        <v>74</v>
      </c>
      <c r="H58" t="s">
        <v>75</v>
      </c>
      <c r="I58" t="s"/>
      <c r="J58" t="s">
        <v>74</v>
      </c>
      <c r="K58" t="n">
        <v>109</v>
      </c>
      <c r="L58" t="s">
        <v>76</v>
      </c>
      <c r="M58" t="s"/>
      <c r="N58" t="s">
        <v>195</v>
      </c>
      <c r="O58" t="s">
        <v>78</v>
      </c>
      <c r="P58" t="s">
        <v>187</v>
      </c>
      <c r="Q58" t="s"/>
      <c r="R58" t="s">
        <v>80</v>
      </c>
      <c r="S58" t="s">
        <v>196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HYPERLINK("https://hotelmonitor-cachepage.eclerx.com/savepage/tk_15434139577178361_sr_2057.html","info")</f>
        <v/>
      </c>
      <c r="AA58" t="n">
        <v>99157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56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955872</v>
      </c>
      <c r="AZ58" t="s">
        <v>189</v>
      </c>
      <c r="BA58" t="s"/>
      <c r="BB58" t="n">
        <v>75543</v>
      </c>
      <c r="BC58" t="n">
        <v>13.3933</v>
      </c>
      <c r="BD58" t="n">
        <v>52.50863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185</v>
      </c>
      <c r="F59" t="n">
        <v>529946</v>
      </c>
      <c r="G59" t="s">
        <v>74</v>
      </c>
      <c r="H59" t="s">
        <v>75</v>
      </c>
      <c r="I59" t="s"/>
      <c r="J59" t="s">
        <v>74</v>
      </c>
      <c r="K59" t="n">
        <v>109</v>
      </c>
      <c r="L59" t="s">
        <v>76</v>
      </c>
      <c r="M59" t="s"/>
      <c r="N59" t="s">
        <v>195</v>
      </c>
      <c r="O59" t="s">
        <v>78</v>
      </c>
      <c r="P59" t="s">
        <v>187</v>
      </c>
      <c r="Q59" t="s"/>
      <c r="R59" t="s">
        <v>80</v>
      </c>
      <c r="S59" t="s">
        <v>196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HYPERLINK("https://hotelmonitor-cachepage.eclerx.com/savepage/tk_15434139577178361_sr_2057.html","info")</f>
        <v/>
      </c>
      <c r="AA59" t="n">
        <v>99157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56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955872</v>
      </c>
      <c r="AZ59" t="s">
        <v>189</v>
      </c>
      <c r="BA59" t="s"/>
      <c r="BB59" t="n">
        <v>75543</v>
      </c>
      <c r="BC59" t="n">
        <v>13.3933</v>
      </c>
      <c r="BD59" t="n">
        <v>52.50863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185</v>
      </c>
      <c r="F60" t="n">
        <v>529946</v>
      </c>
      <c r="G60" t="s">
        <v>74</v>
      </c>
      <c r="H60" t="s">
        <v>75</v>
      </c>
      <c r="I60" t="s"/>
      <c r="J60" t="s">
        <v>74</v>
      </c>
      <c r="K60" t="n">
        <v>109</v>
      </c>
      <c r="L60" t="s">
        <v>76</v>
      </c>
      <c r="M60" t="s"/>
      <c r="N60" t="s">
        <v>195</v>
      </c>
      <c r="O60" t="s">
        <v>78</v>
      </c>
      <c r="P60" t="s">
        <v>187</v>
      </c>
      <c r="Q60" t="s"/>
      <c r="R60" t="s">
        <v>80</v>
      </c>
      <c r="S60" t="s">
        <v>196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HYPERLINK("https://hotelmonitor-cachepage.eclerx.com/savepage/tk_15434139577178361_sr_2057.html","info")</f>
        <v/>
      </c>
      <c r="AA60" t="n">
        <v>99157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56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955872</v>
      </c>
      <c r="AZ60" t="s">
        <v>189</v>
      </c>
      <c r="BA60" t="s"/>
      <c r="BB60" t="n">
        <v>75543</v>
      </c>
      <c r="BC60" t="n">
        <v>13.3933</v>
      </c>
      <c r="BD60" t="n">
        <v>52.50863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185</v>
      </c>
      <c r="F61" t="n">
        <v>529946</v>
      </c>
      <c r="G61" t="s">
        <v>74</v>
      </c>
      <c r="H61" t="s">
        <v>75</v>
      </c>
      <c r="I61" t="s"/>
      <c r="J61" t="s">
        <v>74</v>
      </c>
      <c r="K61" t="n">
        <v>119</v>
      </c>
      <c r="L61" t="s">
        <v>76</v>
      </c>
      <c r="M61" t="s"/>
      <c r="N61" t="s">
        <v>197</v>
      </c>
      <c r="O61" t="s">
        <v>78</v>
      </c>
      <c r="P61" t="s">
        <v>187</v>
      </c>
      <c r="Q61" t="s"/>
      <c r="R61" t="s">
        <v>80</v>
      </c>
      <c r="S61" t="s">
        <v>184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HYPERLINK("https://hotelmonitor-cachepage.eclerx.com/savepage/tk_15434139577178361_sr_2057.html","info")</f>
        <v/>
      </c>
      <c r="AA61" t="n">
        <v>99157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56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955872</v>
      </c>
      <c r="AZ61" t="s">
        <v>189</v>
      </c>
      <c r="BA61" t="s"/>
      <c r="BB61" t="n">
        <v>75543</v>
      </c>
      <c r="BC61" t="n">
        <v>13.3933</v>
      </c>
      <c r="BD61" t="n">
        <v>52.50863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185</v>
      </c>
      <c r="F62" t="n">
        <v>529946</v>
      </c>
      <c r="G62" t="s">
        <v>74</v>
      </c>
      <c r="H62" t="s">
        <v>75</v>
      </c>
      <c r="I62" t="s"/>
      <c r="J62" t="s">
        <v>74</v>
      </c>
      <c r="K62" t="n">
        <v>121</v>
      </c>
      <c r="L62" t="s">
        <v>76</v>
      </c>
      <c r="M62" t="s"/>
      <c r="N62" t="s">
        <v>192</v>
      </c>
      <c r="O62" t="s">
        <v>78</v>
      </c>
      <c r="P62" t="s">
        <v>187</v>
      </c>
      <c r="Q62" t="s"/>
      <c r="R62" t="s">
        <v>80</v>
      </c>
      <c r="S62" t="s">
        <v>198</v>
      </c>
      <c r="T62" t="s">
        <v>82</v>
      </c>
      <c r="U62" t="s"/>
      <c r="V62" t="s">
        <v>83</v>
      </c>
      <c r="W62" t="s">
        <v>112</v>
      </c>
      <c r="X62" t="s"/>
      <c r="Y62" t="s">
        <v>85</v>
      </c>
      <c r="Z62">
        <f>HYPERLINK("https://hotelmonitor-cachepage.eclerx.com/savepage/tk_15434139577178361_sr_2057.html","info")</f>
        <v/>
      </c>
      <c r="AA62" t="n">
        <v>99157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56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955872</v>
      </c>
      <c r="AZ62" t="s">
        <v>189</v>
      </c>
      <c r="BA62" t="s"/>
      <c r="BB62" t="n">
        <v>75543</v>
      </c>
      <c r="BC62" t="n">
        <v>13.3933</v>
      </c>
      <c r="BD62" t="n">
        <v>52.50863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185</v>
      </c>
      <c r="F63" t="n">
        <v>529946</v>
      </c>
      <c r="G63" t="s">
        <v>74</v>
      </c>
      <c r="H63" t="s">
        <v>75</v>
      </c>
      <c r="I63" t="s"/>
      <c r="J63" t="s">
        <v>74</v>
      </c>
      <c r="K63" t="n">
        <v>121</v>
      </c>
      <c r="L63" t="s">
        <v>76</v>
      </c>
      <c r="M63" t="s"/>
      <c r="N63" t="s">
        <v>192</v>
      </c>
      <c r="O63" t="s">
        <v>78</v>
      </c>
      <c r="P63" t="s">
        <v>187</v>
      </c>
      <c r="Q63" t="s"/>
      <c r="R63" t="s">
        <v>80</v>
      </c>
      <c r="S63" t="s">
        <v>198</v>
      </c>
      <c r="T63" t="s">
        <v>82</v>
      </c>
      <c r="U63" t="s"/>
      <c r="V63" t="s">
        <v>83</v>
      </c>
      <c r="W63" t="s">
        <v>112</v>
      </c>
      <c r="X63" t="s"/>
      <c r="Y63" t="s">
        <v>85</v>
      </c>
      <c r="Z63">
        <f>HYPERLINK("https://hotelmonitor-cachepage.eclerx.com/savepage/tk_15434139577178361_sr_2057.html","info")</f>
        <v/>
      </c>
      <c r="AA63" t="n">
        <v>99157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56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955872</v>
      </c>
      <c r="AZ63" t="s">
        <v>189</v>
      </c>
      <c r="BA63" t="s"/>
      <c r="BB63" t="n">
        <v>75543</v>
      </c>
      <c r="BC63" t="n">
        <v>13.3933</v>
      </c>
      <c r="BD63" t="n">
        <v>52.50863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185</v>
      </c>
      <c r="F64" t="n">
        <v>529946</v>
      </c>
      <c r="G64" t="s">
        <v>74</v>
      </c>
      <c r="H64" t="s">
        <v>75</v>
      </c>
      <c r="I64" t="s"/>
      <c r="J64" t="s">
        <v>74</v>
      </c>
      <c r="K64" t="n">
        <v>122</v>
      </c>
      <c r="L64" t="s">
        <v>76</v>
      </c>
      <c r="M64" t="s"/>
      <c r="N64" t="s">
        <v>199</v>
      </c>
      <c r="O64" t="s">
        <v>78</v>
      </c>
      <c r="P64" t="s">
        <v>187</v>
      </c>
      <c r="Q64" t="s"/>
      <c r="R64" t="s">
        <v>80</v>
      </c>
      <c r="S64" t="s">
        <v>200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HYPERLINK("https://hotelmonitor-cachepage.eclerx.com/savepage/tk_15434139577178361_sr_2057.html","info")</f>
        <v/>
      </c>
      <c r="AA64" t="n">
        <v>99157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56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955872</v>
      </c>
      <c r="AZ64" t="s">
        <v>189</v>
      </c>
      <c r="BA64" t="s"/>
      <c r="BB64" t="n">
        <v>75543</v>
      </c>
      <c r="BC64" t="n">
        <v>13.3933</v>
      </c>
      <c r="BD64" t="n">
        <v>52.50863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185</v>
      </c>
      <c r="F65" t="n">
        <v>529946</v>
      </c>
      <c r="G65" t="s">
        <v>74</v>
      </c>
      <c r="H65" t="s">
        <v>75</v>
      </c>
      <c r="I65" t="s"/>
      <c r="J65" t="s">
        <v>74</v>
      </c>
      <c r="K65" t="n">
        <v>125</v>
      </c>
      <c r="L65" t="s">
        <v>76</v>
      </c>
      <c r="M65" t="s"/>
      <c r="N65" t="s">
        <v>201</v>
      </c>
      <c r="O65" t="s">
        <v>78</v>
      </c>
      <c r="P65" t="s">
        <v>187</v>
      </c>
      <c r="Q65" t="s"/>
      <c r="R65" t="s">
        <v>80</v>
      </c>
      <c r="S65" t="s">
        <v>124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HYPERLINK("https://hotelmonitor-cachepage.eclerx.com/savepage/tk_15434139577178361_sr_2057.html","info")</f>
        <v/>
      </c>
      <c r="AA65" t="n">
        <v>99157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56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955872</v>
      </c>
      <c r="AZ65" t="s">
        <v>189</v>
      </c>
      <c r="BA65" t="s"/>
      <c r="BB65" t="n">
        <v>75543</v>
      </c>
      <c r="BC65" t="n">
        <v>13.3933</v>
      </c>
      <c r="BD65" t="n">
        <v>52.50863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185</v>
      </c>
      <c r="F66" t="n">
        <v>529946</v>
      </c>
      <c r="G66" t="s">
        <v>74</v>
      </c>
      <c r="H66" t="s">
        <v>75</v>
      </c>
      <c r="I66" t="s"/>
      <c r="J66" t="s">
        <v>74</v>
      </c>
      <c r="K66" t="n">
        <v>125</v>
      </c>
      <c r="L66" t="s">
        <v>76</v>
      </c>
      <c r="M66" t="s"/>
      <c r="N66" t="s">
        <v>201</v>
      </c>
      <c r="O66" t="s">
        <v>78</v>
      </c>
      <c r="P66" t="s">
        <v>187</v>
      </c>
      <c r="Q66" t="s"/>
      <c r="R66" t="s">
        <v>80</v>
      </c>
      <c r="S66" t="s">
        <v>124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HYPERLINK("https://hotelmonitor-cachepage.eclerx.com/savepage/tk_15434139577178361_sr_2057.html","info")</f>
        <v/>
      </c>
      <c r="AA66" t="n">
        <v>99157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56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955872</v>
      </c>
      <c r="AZ66" t="s">
        <v>189</v>
      </c>
      <c r="BA66" t="s"/>
      <c r="BB66" t="n">
        <v>75543</v>
      </c>
      <c r="BC66" t="n">
        <v>13.3933</v>
      </c>
      <c r="BD66" t="n">
        <v>52.50863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185</v>
      </c>
      <c r="F67" t="n">
        <v>529946</v>
      </c>
      <c r="G67" t="s">
        <v>74</v>
      </c>
      <c r="H67" t="s">
        <v>75</v>
      </c>
      <c r="I67" t="s"/>
      <c r="J67" t="s">
        <v>74</v>
      </c>
      <c r="K67" t="n">
        <v>125</v>
      </c>
      <c r="L67" t="s">
        <v>76</v>
      </c>
      <c r="M67" t="s"/>
      <c r="N67" t="s">
        <v>201</v>
      </c>
      <c r="O67" t="s">
        <v>78</v>
      </c>
      <c r="P67" t="s">
        <v>187</v>
      </c>
      <c r="Q67" t="s"/>
      <c r="R67" t="s">
        <v>80</v>
      </c>
      <c r="S67" t="s">
        <v>124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HYPERLINK("https://hotelmonitor-cachepage.eclerx.com/savepage/tk_15434139577178361_sr_2057.html","info")</f>
        <v/>
      </c>
      <c r="AA67" t="n">
        <v>99157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56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955872</v>
      </c>
      <c r="AZ67" t="s">
        <v>189</v>
      </c>
      <c r="BA67" t="s"/>
      <c r="BB67" t="n">
        <v>75543</v>
      </c>
      <c r="BC67" t="n">
        <v>13.3933</v>
      </c>
      <c r="BD67" t="n">
        <v>52.50863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185</v>
      </c>
      <c r="F68" t="n">
        <v>529946</v>
      </c>
      <c r="G68" t="s">
        <v>74</v>
      </c>
      <c r="H68" t="s">
        <v>75</v>
      </c>
      <c r="I68" t="s"/>
      <c r="J68" t="s">
        <v>74</v>
      </c>
      <c r="K68" t="n">
        <v>138</v>
      </c>
      <c r="L68" t="s">
        <v>76</v>
      </c>
      <c r="M68" t="s"/>
      <c r="N68" t="s">
        <v>190</v>
      </c>
      <c r="O68" t="s">
        <v>78</v>
      </c>
      <c r="P68" t="s">
        <v>187</v>
      </c>
      <c r="Q68" t="s"/>
      <c r="R68" t="s">
        <v>80</v>
      </c>
      <c r="S68" t="s">
        <v>144</v>
      </c>
      <c r="T68" t="s">
        <v>82</v>
      </c>
      <c r="U68" t="s"/>
      <c r="V68" t="s">
        <v>83</v>
      </c>
      <c r="W68" t="s">
        <v>112</v>
      </c>
      <c r="X68" t="s"/>
      <c r="Y68" t="s">
        <v>85</v>
      </c>
      <c r="Z68">
        <f>HYPERLINK("https://hotelmonitor-cachepage.eclerx.com/savepage/tk_15434139577178361_sr_2057.html","info")</f>
        <v/>
      </c>
      <c r="AA68" t="n">
        <v>99157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56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955872</v>
      </c>
      <c r="AZ68" t="s">
        <v>189</v>
      </c>
      <c r="BA68" t="s"/>
      <c r="BB68" t="n">
        <v>75543</v>
      </c>
      <c r="BC68" t="n">
        <v>13.3933</v>
      </c>
      <c r="BD68" t="n">
        <v>52.50863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185</v>
      </c>
      <c r="F69" t="n">
        <v>529946</v>
      </c>
      <c r="G69" t="s">
        <v>74</v>
      </c>
      <c r="H69" t="s">
        <v>75</v>
      </c>
      <c r="I69" t="s"/>
      <c r="J69" t="s">
        <v>74</v>
      </c>
      <c r="K69" t="n">
        <v>139</v>
      </c>
      <c r="L69" t="s">
        <v>76</v>
      </c>
      <c r="M69" t="s"/>
      <c r="N69" t="s">
        <v>193</v>
      </c>
      <c r="O69" t="s">
        <v>78</v>
      </c>
      <c r="P69" t="s">
        <v>187</v>
      </c>
      <c r="Q69" t="s"/>
      <c r="R69" t="s">
        <v>80</v>
      </c>
      <c r="S69" t="s">
        <v>202</v>
      </c>
      <c r="T69" t="s">
        <v>82</v>
      </c>
      <c r="U69" t="s"/>
      <c r="V69" t="s">
        <v>83</v>
      </c>
      <c r="W69" t="s">
        <v>112</v>
      </c>
      <c r="X69" t="s"/>
      <c r="Y69" t="s">
        <v>85</v>
      </c>
      <c r="Z69">
        <f>HYPERLINK("https://hotelmonitor-cachepage.eclerx.com/savepage/tk_15434139577178361_sr_2057.html","info")</f>
        <v/>
      </c>
      <c r="AA69" t="n">
        <v>99157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56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955872</v>
      </c>
      <c r="AZ69" t="s">
        <v>189</v>
      </c>
      <c r="BA69" t="s"/>
      <c r="BB69" t="n">
        <v>75543</v>
      </c>
      <c r="BC69" t="n">
        <v>13.3933</v>
      </c>
      <c r="BD69" t="n">
        <v>52.50863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185</v>
      </c>
      <c r="F70" t="n">
        <v>529946</v>
      </c>
      <c r="G70" t="s">
        <v>74</v>
      </c>
      <c r="H70" t="s">
        <v>75</v>
      </c>
      <c r="I70" t="s"/>
      <c r="J70" t="s">
        <v>74</v>
      </c>
      <c r="K70" t="n">
        <v>139</v>
      </c>
      <c r="L70" t="s">
        <v>76</v>
      </c>
      <c r="M70" t="s"/>
      <c r="N70" t="s">
        <v>193</v>
      </c>
      <c r="O70" t="s">
        <v>78</v>
      </c>
      <c r="P70" t="s">
        <v>187</v>
      </c>
      <c r="Q70" t="s"/>
      <c r="R70" t="s">
        <v>80</v>
      </c>
      <c r="S70" t="s">
        <v>202</v>
      </c>
      <c r="T70" t="s">
        <v>82</v>
      </c>
      <c r="U70" t="s"/>
      <c r="V70" t="s">
        <v>83</v>
      </c>
      <c r="W70" t="s">
        <v>112</v>
      </c>
      <c r="X70" t="s"/>
      <c r="Y70" t="s">
        <v>85</v>
      </c>
      <c r="Z70">
        <f>HYPERLINK("https://hotelmonitor-cachepage.eclerx.com/savepage/tk_15434139577178361_sr_2057.html","info")</f>
        <v/>
      </c>
      <c r="AA70" t="n">
        <v>99157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56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955872</v>
      </c>
      <c r="AZ70" t="s">
        <v>189</v>
      </c>
      <c r="BA70" t="s"/>
      <c r="BB70" t="n">
        <v>75543</v>
      </c>
      <c r="BC70" t="n">
        <v>13.3933</v>
      </c>
      <c r="BD70" t="n">
        <v>52.50863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203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68.84999999999999</v>
      </c>
      <c r="L71" t="s">
        <v>76</v>
      </c>
      <c r="M71" t="s"/>
      <c r="N71" t="s">
        <v>77</v>
      </c>
      <c r="O71" t="s">
        <v>78</v>
      </c>
      <c r="P71" t="s">
        <v>203</v>
      </c>
      <c r="Q71" t="s"/>
      <c r="R71" t="s">
        <v>80</v>
      </c>
      <c r="S71" t="s">
        <v>204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HYPERLINK("https://hotelmonitor-cachepage.eclerx.com/savepage/tk_15434144704900002_sr_2057.html","info")</f>
        <v/>
      </c>
      <c r="AA71" t="n">
        <v>-2071688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226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2071688</v>
      </c>
      <c r="AZ71" t="s">
        <v>205</v>
      </c>
      <c r="BA71" t="s"/>
      <c r="BB71" t="n">
        <v>421941</v>
      </c>
      <c r="BC71" t="n">
        <v>13.423254</v>
      </c>
      <c r="BD71" t="n">
        <v>52.527514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203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76.5</v>
      </c>
      <c r="L72" t="s">
        <v>76</v>
      </c>
      <c r="M72" t="s"/>
      <c r="N72" t="s">
        <v>93</v>
      </c>
      <c r="O72" t="s">
        <v>78</v>
      </c>
      <c r="P72" t="s">
        <v>203</v>
      </c>
      <c r="Q72" t="s"/>
      <c r="R72" t="s">
        <v>80</v>
      </c>
      <c r="S72" t="s">
        <v>206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HYPERLINK("https://hotelmonitor-cachepage.eclerx.com/savepage/tk_15434144704900002_sr_2057.html","info")</f>
        <v/>
      </c>
      <c r="AA72" t="n">
        <v>-2071688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226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2071688</v>
      </c>
      <c r="AZ72" t="s">
        <v>205</v>
      </c>
      <c r="BA72" t="s"/>
      <c r="BB72" t="n">
        <v>421941</v>
      </c>
      <c r="BC72" t="n">
        <v>13.423254</v>
      </c>
      <c r="BD72" t="n">
        <v>52.527514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203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86.5</v>
      </c>
      <c r="L73" t="s">
        <v>76</v>
      </c>
      <c r="M73" t="s"/>
      <c r="N73" t="s">
        <v>95</v>
      </c>
      <c r="O73" t="s">
        <v>78</v>
      </c>
      <c r="P73" t="s">
        <v>203</v>
      </c>
      <c r="Q73" t="s"/>
      <c r="R73" t="s">
        <v>80</v>
      </c>
      <c r="S73" t="s">
        <v>207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HYPERLINK("https://hotelmonitor-cachepage.eclerx.com/savepage/tk_15434144704900002_sr_2057.html","info")</f>
        <v/>
      </c>
      <c r="AA73" t="n">
        <v>-2071688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226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2071688</v>
      </c>
      <c r="AZ73" t="s">
        <v>205</v>
      </c>
      <c r="BA73" t="s"/>
      <c r="BB73" t="n">
        <v>421941</v>
      </c>
      <c r="BC73" t="n">
        <v>13.423254</v>
      </c>
      <c r="BD73" t="n">
        <v>52.527514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203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112.5</v>
      </c>
      <c r="L74" t="s">
        <v>76</v>
      </c>
      <c r="M74" t="s"/>
      <c r="N74" t="s">
        <v>208</v>
      </c>
      <c r="O74" t="s">
        <v>78</v>
      </c>
      <c r="P74" t="s">
        <v>203</v>
      </c>
      <c r="Q74" t="s"/>
      <c r="R74" t="s">
        <v>80</v>
      </c>
      <c r="S74" t="s">
        <v>209</v>
      </c>
      <c r="T74" t="s">
        <v>82</v>
      </c>
      <c r="U74" t="s"/>
      <c r="V74" t="s">
        <v>83</v>
      </c>
      <c r="W74" t="s">
        <v>112</v>
      </c>
      <c r="X74" t="s"/>
      <c r="Y74" t="s">
        <v>85</v>
      </c>
      <c r="Z74">
        <f>HYPERLINK("https://hotelmonitor-cachepage.eclerx.com/savepage/tk_15434144704900002_sr_2057.html","info")</f>
        <v/>
      </c>
      <c r="AA74" t="n">
        <v>-2071688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226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2071688</v>
      </c>
      <c r="AZ74" t="s">
        <v>205</v>
      </c>
      <c r="BA74" t="s"/>
      <c r="BB74" t="n">
        <v>421941</v>
      </c>
      <c r="BC74" t="n">
        <v>13.423254</v>
      </c>
      <c r="BD74" t="n">
        <v>52.527514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210</v>
      </c>
      <c r="F75" t="n">
        <v>5397296</v>
      </c>
      <c r="G75" t="s">
        <v>74</v>
      </c>
      <c r="H75" t="s">
        <v>75</v>
      </c>
      <c r="I75" t="s"/>
      <c r="J75" t="s">
        <v>74</v>
      </c>
      <c r="K75" t="n">
        <v>130.66</v>
      </c>
      <c r="L75" t="s">
        <v>76</v>
      </c>
      <c r="M75" t="s"/>
      <c r="N75" t="s">
        <v>77</v>
      </c>
      <c r="O75" t="s">
        <v>78</v>
      </c>
      <c r="P75" t="s">
        <v>211</v>
      </c>
      <c r="Q75" t="s"/>
      <c r="R75" t="s">
        <v>80</v>
      </c>
      <c r="S75" t="s">
        <v>212</v>
      </c>
      <c r="T75" t="s">
        <v>82</v>
      </c>
      <c r="U75" t="s"/>
      <c r="V75" t="s">
        <v>83</v>
      </c>
      <c r="W75" t="s">
        <v>112</v>
      </c>
      <c r="X75" t="s"/>
      <c r="Y75" t="s">
        <v>85</v>
      </c>
      <c r="Z75">
        <f>HYPERLINK("https://hotelmonitor-cachepage.eclerx.com/savepage/tk_15434146322850378_sr_2057.html","info")</f>
        <v/>
      </c>
      <c r="AA75" t="n">
        <v>278397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279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4365250</v>
      </c>
      <c r="AZ75" t="s">
        <v>213</v>
      </c>
      <c r="BA75" t="s"/>
      <c r="BB75" t="n">
        <v>72752</v>
      </c>
      <c r="BC75" t="n">
        <v>13.417739</v>
      </c>
      <c r="BD75" t="n">
        <v>52.531252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210</v>
      </c>
      <c r="F76" t="n">
        <v>5397296</v>
      </c>
      <c r="G76" t="s">
        <v>74</v>
      </c>
      <c r="H76" t="s">
        <v>75</v>
      </c>
      <c r="I76" t="s"/>
      <c r="J76" t="s">
        <v>74</v>
      </c>
      <c r="K76" t="n">
        <v>145</v>
      </c>
      <c r="L76" t="s">
        <v>76</v>
      </c>
      <c r="M76" t="s"/>
      <c r="N76" t="s">
        <v>183</v>
      </c>
      <c r="O76" t="s">
        <v>78</v>
      </c>
      <c r="P76" t="s">
        <v>211</v>
      </c>
      <c r="Q76" t="s"/>
      <c r="R76" t="s">
        <v>80</v>
      </c>
      <c r="S76" t="s">
        <v>214</v>
      </c>
      <c r="T76" t="s">
        <v>82</v>
      </c>
      <c r="U76" t="s"/>
      <c r="V76" t="s">
        <v>83</v>
      </c>
      <c r="W76" t="s">
        <v>112</v>
      </c>
      <c r="X76" t="s"/>
      <c r="Y76" t="s">
        <v>85</v>
      </c>
      <c r="Z76">
        <f>HYPERLINK("https://hotelmonitor-cachepage.eclerx.com/savepage/tk_15434146322850378_sr_2057.html","info")</f>
        <v/>
      </c>
      <c r="AA76" t="n">
        <v>278397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279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4365250</v>
      </c>
      <c r="AZ76" t="s">
        <v>213</v>
      </c>
      <c r="BA76" t="s"/>
      <c r="BB76" t="n">
        <v>72752</v>
      </c>
      <c r="BC76" t="n">
        <v>13.417739</v>
      </c>
      <c r="BD76" t="n">
        <v>52.531252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210</v>
      </c>
      <c r="F77" t="n">
        <v>5397296</v>
      </c>
      <c r="G77" t="s">
        <v>74</v>
      </c>
      <c r="H77" t="s">
        <v>75</v>
      </c>
      <c r="I77" t="s"/>
      <c r="J77" t="s">
        <v>74</v>
      </c>
      <c r="K77" t="n">
        <v>146.22</v>
      </c>
      <c r="L77" t="s">
        <v>76</v>
      </c>
      <c r="M77" t="s"/>
      <c r="N77" t="s">
        <v>215</v>
      </c>
      <c r="O77" t="s">
        <v>78</v>
      </c>
      <c r="P77" t="s">
        <v>211</v>
      </c>
      <c r="Q77" t="s"/>
      <c r="R77" t="s">
        <v>80</v>
      </c>
      <c r="S77" t="s">
        <v>216</v>
      </c>
      <c r="T77" t="s">
        <v>82</v>
      </c>
      <c r="U77" t="s"/>
      <c r="V77" t="s">
        <v>83</v>
      </c>
      <c r="W77" t="s">
        <v>112</v>
      </c>
      <c r="X77" t="s"/>
      <c r="Y77" t="s">
        <v>85</v>
      </c>
      <c r="Z77">
        <f>HYPERLINK("https://hotelmonitor-cachepage.eclerx.com/savepage/tk_15434146322850378_sr_2057.html","info")</f>
        <v/>
      </c>
      <c r="AA77" t="n">
        <v>278397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279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4365250</v>
      </c>
      <c r="AZ77" t="s">
        <v>213</v>
      </c>
      <c r="BA77" t="s"/>
      <c r="BB77" t="n">
        <v>72752</v>
      </c>
      <c r="BC77" t="n">
        <v>13.417739</v>
      </c>
      <c r="BD77" t="n">
        <v>52.531252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210</v>
      </c>
      <c r="F78" t="n">
        <v>5397296</v>
      </c>
      <c r="G78" t="s">
        <v>74</v>
      </c>
      <c r="H78" t="s">
        <v>75</v>
      </c>
      <c r="I78" t="s"/>
      <c r="J78" t="s">
        <v>74</v>
      </c>
      <c r="K78" t="n">
        <v>162</v>
      </c>
      <c r="L78" t="s">
        <v>76</v>
      </c>
      <c r="M78" t="s"/>
      <c r="N78" t="s">
        <v>217</v>
      </c>
      <c r="O78" t="s">
        <v>78</v>
      </c>
      <c r="P78" t="s">
        <v>211</v>
      </c>
      <c r="Q78" t="s"/>
      <c r="R78" t="s">
        <v>80</v>
      </c>
      <c r="S78" t="s">
        <v>218</v>
      </c>
      <c r="T78" t="s">
        <v>82</v>
      </c>
      <c r="U78" t="s"/>
      <c r="V78" t="s">
        <v>83</v>
      </c>
      <c r="W78" t="s">
        <v>112</v>
      </c>
      <c r="X78" t="s"/>
      <c r="Y78" t="s">
        <v>85</v>
      </c>
      <c r="Z78">
        <f>HYPERLINK("https://hotelmonitor-cachepage.eclerx.com/savepage/tk_15434146322850378_sr_2057.html","info")</f>
        <v/>
      </c>
      <c r="AA78" t="n">
        <v>278397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279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4365250</v>
      </c>
      <c r="AZ78" t="s">
        <v>213</v>
      </c>
      <c r="BA78" t="s"/>
      <c r="BB78" t="n">
        <v>72752</v>
      </c>
      <c r="BC78" t="n">
        <v>13.417739</v>
      </c>
      <c r="BD78" t="n">
        <v>52.531252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210</v>
      </c>
      <c r="F79" t="n">
        <v>5397296</v>
      </c>
      <c r="G79" t="s">
        <v>74</v>
      </c>
      <c r="H79" t="s">
        <v>75</v>
      </c>
      <c r="I79" t="s"/>
      <c r="J79" t="s">
        <v>74</v>
      </c>
      <c r="K79" t="n">
        <v>192.88</v>
      </c>
      <c r="L79" t="s">
        <v>76</v>
      </c>
      <c r="M79" t="s"/>
      <c r="N79" t="s">
        <v>219</v>
      </c>
      <c r="O79" t="s">
        <v>78</v>
      </c>
      <c r="P79" t="s">
        <v>211</v>
      </c>
      <c r="Q79" t="s"/>
      <c r="R79" t="s">
        <v>80</v>
      </c>
      <c r="S79" t="s">
        <v>220</v>
      </c>
      <c r="T79" t="s">
        <v>82</v>
      </c>
      <c r="U79" t="s"/>
      <c r="V79" t="s">
        <v>83</v>
      </c>
      <c r="W79" t="s">
        <v>112</v>
      </c>
      <c r="X79" t="s"/>
      <c r="Y79" t="s">
        <v>85</v>
      </c>
      <c r="Z79">
        <f>HYPERLINK("https://hotelmonitor-cachepage.eclerx.com/savepage/tk_15434146322850378_sr_2057.html","info")</f>
        <v/>
      </c>
      <c r="AA79" t="n">
        <v>278397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279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4365250</v>
      </c>
      <c r="AZ79" t="s">
        <v>213</v>
      </c>
      <c r="BA79" t="s"/>
      <c r="BB79" t="n">
        <v>72752</v>
      </c>
      <c r="BC79" t="n">
        <v>13.417739</v>
      </c>
      <c r="BD79" t="n">
        <v>52.531252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210</v>
      </c>
      <c r="F80" t="n">
        <v>5397296</v>
      </c>
      <c r="G80" t="s">
        <v>74</v>
      </c>
      <c r="H80" t="s">
        <v>75</v>
      </c>
      <c r="I80" t="s"/>
      <c r="J80" t="s">
        <v>74</v>
      </c>
      <c r="K80" t="n">
        <v>214</v>
      </c>
      <c r="L80" t="s">
        <v>76</v>
      </c>
      <c r="M80" t="s"/>
      <c r="N80" t="s">
        <v>219</v>
      </c>
      <c r="O80" t="s">
        <v>78</v>
      </c>
      <c r="P80" t="s">
        <v>211</v>
      </c>
      <c r="Q80" t="s"/>
      <c r="R80" t="s">
        <v>80</v>
      </c>
      <c r="S80" t="s">
        <v>221</v>
      </c>
      <c r="T80" t="s">
        <v>82</v>
      </c>
      <c r="U80" t="s"/>
      <c r="V80" t="s">
        <v>83</v>
      </c>
      <c r="W80" t="s">
        <v>112</v>
      </c>
      <c r="X80" t="s"/>
      <c r="Y80" t="s">
        <v>85</v>
      </c>
      <c r="Z80">
        <f>HYPERLINK("https://hotelmonitor-cachepage.eclerx.com/savepage/tk_15434146322850378_sr_2057.html","info")</f>
        <v/>
      </c>
      <c r="AA80" t="n">
        <v>278397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279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4365250</v>
      </c>
      <c r="AZ80" t="s">
        <v>213</v>
      </c>
      <c r="BA80" t="s"/>
      <c r="BB80" t="n">
        <v>72752</v>
      </c>
      <c r="BC80" t="n">
        <v>13.417739</v>
      </c>
      <c r="BD80" t="n">
        <v>52.531252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222</v>
      </c>
      <c r="F81" t="n">
        <v>580384</v>
      </c>
      <c r="G81" t="s">
        <v>74</v>
      </c>
      <c r="H81" t="s">
        <v>75</v>
      </c>
      <c r="I81" t="s"/>
      <c r="J81" t="s">
        <v>74</v>
      </c>
      <c r="K81" t="n">
        <v>83.90000000000001</v>
      </c>
      <c r="L81" t="s">
        <v>76</v>
      </c>
      <c r="M81" t="s"/>
      <c r="N81" t="s">
        <v>77</v>
      </c>
      <c r="O81" t="s">
        <v>78</v>
      </c>
      <c r="P81" t="s">
        <v>223</v>
      </c>
      <c r="Q81" t="s"/>
      <c r="R81" t="s">
        <v>102</v>
      </c>
      <c r="S81" t="s">
        <v>224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HYPERLINK("https://hotelmonitor-cachepage.eclerx.com/savepage/tk_15434138776589465_sr_2057.html","info")</f>
        <v/>
      </c>
      <c r="AA81" t="n">
        <v>17382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29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2900701</v>
      </c>
      <c r="AZ81" t="s">
        <v>225</v>
      </c>
      <c r="BA81" t="s"/>
      <c r="BB81" t="n">
        <v>69593</v>
      </c>
      <c r="BC81" t="n">
        <v>13.433605</v>
      </c>
      <c r="BD81" t="n">
        <v>52.509868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222</v>
      </c>
      <c r="F82" t="n">
        <v>580384</v>
      </c>
      <c r="G82" t="s">
        <v>74</v>
      </c>
      <c r="H82" t="s">
        <v>75</v>
      </c>
      <c r="I82" t="s"/>
      <c r="J82" t="s">
        <v>74</v>
      </c>
      <c r="K82" t="n">
        <v>98.7</v>
      </c>
      <c r="L82" t="s">
        <v>76</v>
      </c>
      <c r="M82" t="s"/>
      <c r="N82" t="s">
        <v>93</v>
      </c>
      <c r="O82" t="s">
        <v>78</v>
      </c>
      <c r="P82" t="s">
        <v>223</v>
      </c>
      <c r="Q82" t="s"/>
      <c r="R82" t="s">
        <v>102</v>
      </c>
      <c r="S82" t="s">
        <v>103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HYPERLINK("https://hotelmonitor-cachepage.eclerx.com/savepage/tk_15434138776589465_sr_2057.html","info")</f>
        <v/>
      </c>
      <c r="AA82" t="n">
        <v>17382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29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2900701</v>
      </c>
      <c r="AZ82" t="s">
        <v>225</v>
      </c>
      <c r="BA82" t="s"/>
      <c r="BB82" t="n">
        <v>69593</v>
      </c>
      <c r="BC82" t="n">
        <v>13.433605</v>
      </c>
      <c r="BD82" t="n">
        <v>52.509868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226</v>
      </c>
      <c r="F83" t="n">
        <v>6670808</v>
      </c>
      <c r="G83" t="s">
        <v>74</v>
      </c>
      <c r="H83" t="s">
        <v>75</v>
      </c>
      <c r="I83" t="s"/>
      <c r="J83" t="s">
        <v>74</v>
      </c>
      <c r="K83" t="n">
        <v>78.98999999999999</v>
      </c>
      <c r="L83" t="s">
        <v>76</v>
      </c>
      <c r="M83" t="s"/>
      <c r="N83" t="s">
        <v>227</v>
      </c>
      <c r="O83" t="s">
        <v>78</v>
      </c>
      <c r="P83" t="s">
        <v>228</v>
      </c>
      <c r="Q83" t="s"/>
      <c r="R83" t="s">
        <v>102</v>
      </c>
      <c r="S83" t="s">
        <v>229</v>
      </c>
      <c r="T83" t="s">
        <v>82</v>
      </c>
      <c r="U83" t="s"/>
      <c r="V83" t="s">
        <v>83</v>
      </c>
      <c r="W83" t="s">
        <v>112</v>
      </c>
      <c r="X83" t="s"/>
      <c r="Y83" t="s">
        <v>85</v>
      </c>
      <c r="Z83">
        <f>HYPERLINK("https://hotelmonitor-cachepage.eclerx.com/savepage/tk_15434149172779133_sr_2057.html","info")</f>
        <v/>
      </c>
      <c r="AA83" t="n">
        <v>623626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373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2258048</v>
      </c>
      <c r="AZ83" t="s">
        <v>230</v>
      </c>
      <c r="BA83" t="s"/>
      <c r="BB83" t="n">
        <v>701005</v>
      </c>
      <c r="BC83" t="n">
        <v>13.413074</v>
      </c>
      <c r="BD83" t="n">
        <v>52.544858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226</v>
      </c>
      <c r="F84" t="n">
        <v>6670808</v>
      </c>
      <c r="G84" t="s">
        <v>74</v>
      </c>
      <c r="H84" t="s">
        <v>75</v>
      </c>
      <c r="I84" t="s"/>
      <c r="J84" t="s">
        <v>74</v>
      </c>
      <c r="K84" t="n">
        <v>79</v>
      </c>
      <c r="L84" t="s">
        <v>76</v>
      </c>
      <c r="M84" t="s"/>
      <c r="N84" t="s">
        <v>183</v>
      </c>
      <c r="O84" t="s">
        <v>78</v>
      </c>
      <c r="P84" t="s">
        <v>228</v>
      </c>
      <c r="Q84" t="s"/>
      <c r="R84" t="s">
        <v>102</v>
      </c>
      <c r="S84" t="s">
        <v>231</v>
      </c>
      <c r="T84" t="s">
        <v>82</v>
      </c>
      <c r="U84" t="s"/>
      <c r="V84" t="s">
        <v>83</v>
      </c>
      <c r="W84" t="s">
        <v>112</v>
      </c>
      <c r="X84" t="s"/>
      <c r="Y84" t="s">
        <v>85</v>
      </c>
      <c r="Z84">
        <f>HYPERLINK("https://hotelmonitor-cachepage.eclerx.com/savepage/tk_15434149172779133_sr_2057.html","info")</f>
        <v/>
      </c>
      <c r="AA84" t="n">
        <v>623626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373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2258048</v>
      </c>
      <c r="AZ84" t="s">
        <v>230</v>
      </c>
      <c r="BA84" t="s"/>
      <c r="BB84" t="n">
        <v>701005</v>
      </c>
      <c r="BC84" t="n">
        <v>13.413074</v>
      </c>
      <c r="BD84" t="n">
        <v>52.544858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226</v>
      </c>
      <c r="F85" t="n">
        <v>6670808</v>
      </c>
      <c r="G85" t="s">
        <v>74</v>
      </c>
      <c r="H85" t="s">
        <v>75</v>
      </c>
      <c r="I85" t="s"/>
      <c r="J85" t="s">
        <v>74</v>
      </c>
      <c r="K85" t="n">
        <v>84</v>
      </c>
      <c r="L85" t="s">
        <v>76</v>
      </c>
      <c r="M85" t="s"/>
      <c r="N85" t="s">
        <v>217</v>
      </c>
      <c r="O85" t="s">
        <v>78</v>
      </c>
      <c r="P85" t="s">
        <v>228</v>
      </c>
      <c r="Q85" t="s"/>
      <c r="R85" t="s">
        <v>102</v>
      </c>
      <c r="S85" t="s">
        <v>232</v>
      </c>
      <c r="T85" t="s">
        <v>82</v>
      </c>
      <c r="U85" t="s"/>
      <c r="V85" t="s">
        <v>83</v>
      </c>
      <c r="W85" t="s">
        <v>112</v>
      </c>
      <c r="X85" t="s"/>
      <c r="Y85" t="s">
        <v>85</v>
      </c>
      <c r="Z85">
        <f>HYPERLINK("https://hotelmonitor-cachepage.eclerx.com/savepage/tk_15434149172779133_sr_2057.html","info")</f>
        <v/>
      </c>
      <c r="AA85" t="n">
        <v>623626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373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2258048</v>
      </c>
      <c r="AZ85" t="s">
        <v>230</v>
      </c>
      <c r="BA85" t="s"/>
      <c r="BB85" t="n">
        <v>701005</v>
      </c>
      <c r="BC85" t="n">
        <v>13.413074</v>
      </c>
      <c r="BD85" t="n">
        <v>52.544858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233</v>
      </c>
      <c r="F86" t="n">
        <v>529924</v>
      </c>
      <c r="G86" t="s">
        <v>74</v>
      </c>
      <c r="H86" t="s">
        <v>75</v>
      </c>
      <c r="I86" t="s"/>
      <c r="J86" t="s">
        <v>74</v>
      </c>
      <c r="K86" t="n">
        <v>81.2</v>
      </c>
      <c r="L86" t="s">
        <v>76</v>
      </c>
      <c r="M86" t="s"/>
      <c r="N86" t="s">
        <v>77</v>
      </c>
      <c r="O86" t="s">
        <v>78</v>
      </c>
      <c r="P86" t="s">
        <v>234</v>
      </c>
      <c r="Q86" t="s"/>
      <c r="R86" t="s">
        <v>80</v>
      </c>
      <c r="S86" t="s">
        <v>235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HYPERLINK("https://hotelmonitor-cachepage.eclerx.com/savepage/tk_1543414153363148_sr_2057.html","info")</f>
        <v/>
      </c>
      <c r="AA86" t="n">
        <v>7269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120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162976</v>
      </c>
      <c r="AZ86" t="s">
        <v>236</v>
      </c>
      <c r="BA86" t="s"/>
      <c r="BB86" t="n">
        <v>1</v>
      </c>
      <c r="BC86" t="n">
        <v>13.327693</v>
      </c>
      <c r="BD86" t="n">
        <v>52.506178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233</v>
      </c>
      <c r="F87" t="n">
        <v>529924</v>
      </c>
      <c r="G87" t="s">
        <v>74</v>
      </c>
      <c r="H87" t="s">
        <v>75</v>
      </c>
      <c r="I87" t="s"/>
      <c r="J87" t="s">
        <v>74</v>
      </c>
      <c r="K87" t="n">
        <v>101.5</v>
      </c>
      <c r="L87" t="s">
        <v>76</v>
      </c>
      <c r="M87" t="s"/>
      <c r="N87" t="s">
        <v>93</v>
      </c>
      <c r="O87" t="s">
        <v>78</v>
      </c>
      <c r="P87" t="s">
        <v>234</v>
      </c>
      <c r="Q87" t="s"/>
      <c r="R87" t="s">
        <v>80</v>
      </c>
      <c r="S87" t="s">
        <v>237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HYPERLINK("https://hotelmonitor-cachepage.eclerx.com/savepage/tk_1543414153363148_sr_2057.html","info")</f>
        <v/>
      </c>
      <c r="AA87" t="n">
        <v>7269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120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162976</v>
      </c>
      <c r="AZ87" t="s">
        <v>236</v>
      </c>
      <c r="BA87" t="s"/>
      <c r="BB87" t="n">
        <v>1</v>
      </c>
      <c r="BC87" t="n">
        <v>13.327693</v>
      </c>
      <c r="BD87" t="n">
        <v>52.506178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233</v>
      </c>
      <c r="F88" t="n">
        <v>529924</v>
      </c>
      <c r="G88" t="s">
        <v>74</v>
      </c>
      <c r="H88" t="s">
        <v>75</v>
      </c>
      <c r="I88" t="s"/>
      <c r="J88" t="s">
        <v>74</v>
      </c>
      <c r="K88" t="n">
        <v>111.5</v>
      </c>
      <c r="L88" t="s">
        <v>76</v>
      </c>
      <c r="M88" t="s"/>
      <c r="N88" t="s">
        <v>95</v>
      </c>
      <c r="O88" t="s">
        <v>78</v>
      </c>
      <c r="P88" t="s">
        <v>234</v>
      </c>
      <c r="Q88" t="s"/>
      <c r="R88" t="s">
        <v>80</v>
      </c>
      <c r="S88" t="s">
        <v>238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HYPERLINK("https://hotelmonitor-cachepage.eclerx.com/savepage/tk_1543414153363148_sr_2057.html","info")</f>
        <v/>
      </c>
      <c r="AA88" t="n">
        <v>7269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120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162976</v>
      </c>
      <c r="AZ88" t="s">
        <v>236</v>
      </c>
      <c r="BA88" t="s"/>
      <c r="BB88" t="n">
        <v>1</v>
      </c>
      <c r="BC88" t="n">
        <v>13.327693</v>
      </c>
      <c r="BD88" t="n">
        <v>52.506178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239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62</v>
      </c>
      <c r="L89" t="s">
        <v>76</v>
      </c>
      <c r="M89" t="s"/>
      <c r="N89" t="s">
        <v>240</v>
      </c>
      <c r="O89" t="s">
        <v>78</v>
      </c>
      <c r="P89" t="s">
        <v>239</v>
      </c>
      <c r="Q89" t="s"/>
      <c r="R89" t="s">
        <v>102</v>
      </c>
      <c r="S89" t="s">
        <v>241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HYPERLINK("https://hotelmonitor-cachepage.eclerx.com/savepage/tk_15434141007452004_sr_2057.html","info")</f>
        <v/>
      </c>
      <c r="AA89" t="n">
        <v>-2071599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104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2071599</v>
      </c>
      <c r="AZ89" t="s">
        <v>242</v>
      </c>
      <c r="BA89" t="s"/>
      <c r="BB89" t="n">
        <v>41417</v>
      </c>
      <c r="BC89" t="n">
        <v>13.444444</v>
      </c>
      <c r="BD89" t="n">
        <v>52.461141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239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76.5</v>
      </c>
      <c r="L90" t="s">
        <v>76</v>
      </c>
      <c r="M90" t="s"/>
      <c r="N90" t="s">
        <v>243</v>
      </c>
      <c r="O90" t="s">
        <v>78</v>
      </c>
      <c r="P90" t="s">
        <v>239</v>
      </c>
      <c r="Q90" t="s"/>
      <c r="R90" t="s">
        <v>102</v>
      </c>
      <c r="S90" t="s">
        <v>206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HYPERLINK("https://hotelmonitor-cachepage.eclerx.com/savepage/tk_15434141007452004_sr_2057.html","info")</f>
        <v/>
      </c>
      <c r="AA90" t="n">
        <v>-2071599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104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2071599</v>
      </c>
      <c r="AZ90" t="s">
        <v>242</v>
      </c>
      <c r="BA90" t="s"/>
      <c r="BB90" t="n">
        <v>41417</v>
      </c>
      <c r="BC90" t="n">
        <v>13.444444</v>
      </c>
      <c r="BD90" t="n">
        <v>52.461141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239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62</v>
      </c>
      <c r="L91" t="s">
        <v>76</v>
      </c>
      <c r="M91" t="s"/>
      <c r="N91" t="s">
        <v>244</v>
      </c>
      <c r="O91" t="s">
        <v>78</v>
      </c>
      <c r="P91" t="s">
        <v>239</v>
      </c>
      <c r="Q91" t="s"/>
      <c r="R91" t="s">
        <v>102</v>
      </c>
      <c r="S91" t="s">
        <v>241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HYPERLINK("https://hotelmonitor-cachepage.eclerx.com/savepage/tk_15434141007452004_sr_2057.html","info")</f>
        <v/>
      </c>
      <c r="AA91" t="n">
        <v>-2071599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104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2071599</v>
      </c>
      <c r="AZ91" t="s">
        <v>242</v>
      </c>
      <c r="BA91" t="s"/>
      <c r="BB91" t="n">
        <v>41417</v>
      </c>
      <c r="BC91" t="n">
        <v>13.444444</v>
      </c>
      <c r="BD91" t="n">
        <v>52.461141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239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76.5</v>
      </c>
      <c r="L92" t="s">
        <v>76</v>
      </c>
      <c r="M92" t="s"/>
      <c r="N92" t="s">
        <v>245</v>
      </c>
      <c r="O92" t="s">
        <v>78</v>
      </c>
      <c r="P92" t="s">
        <v>239</v>
      </c>
      <c r="Q92" t="s"/>
      <c r="R92" t="s">
        <v>102</v>
      </c>
      <c r="S92" t="s">
        <v>206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HYPERLINK("https://hotelmonitor-cachepage.eclerx.com/savepage/tk_15434141007452004_sr_2057.html","info")</f>
        <v/>
      </c>
      <c r="AA92" t="n">
        <v>-2071599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104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2071599</v>
      </c>
      <c r="AZ92" t="s">
        <v>242</v>
      </c>
      <c r="BA92" t="s"/>
      <c r="BB92" t="n">
        <v>41417</v>
      </c>
      <c r="BC92" t="n">
        <v>13.444444</v>
      </c>
      <c r="BD92" t="n">
        <v>52.461141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239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80</v>
      </c>
      <c r="L93" t="s">
        <v>76</v>
      </c>
      <c r="M93" t="s"/>
      <c r="N93" t="s">
        <v>246</v>
      </c>
      <c r="O93" t="s">
        <v>78</v>
      </c>
      <c r="P93" t="s">
        <v>239</v>
      </c>
      <c r="Q93" t="s"/>
      <c r="R93" t="s">
        <v>102</v>
      </c>
      <c r="S93" t="s">
        <v>247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HYPERLINK("https://hotelmonitor-cachepage.eclerx.com/savepage/tk_15434141007452004_sr_2057.html","info")</f>
        <v/>
      </c>
      <c r="AA93" t="n">
        <v>-2071599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104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2071599</v>
      </c>
      <c r="AZ93" t="s">
        <v>242</v>
      </c>
      <c r="BA93" t="s"/>
      <c r="BB93" t="n">
        <v>41417</v>
      </c>
      <c r="BC93" t="n">
        <v>13.444444</v>
      </c>
      <c r="BD93" t="n">
        <v>52.461141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239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84</v>
      </c>
      <c r="L94" t="s">
        <v>76</v>
      </c>
      <c r="M94" t="s"/>
      <c r="N94" t="s">
        <v>248</v>
      </c>
      <c r="O94" t="s">
        <v>78</v>
      </c>
      <c r="P94" t="s">
        <v>239</v>
      </c>
      <c r="Q94" t="s"/>
      <c r="R94" t="s">
        <v>102</v>
      </c>
      <c r="S94" t="s">
        <v>232</v>
      </c>
      <c r="T94" t="s">
        <v>82</v>
      </c>
      <c r="U94" t="s"/>
      <c r="V94" t="s">
        <v>83</v>
      </c>
      <c r="W94" t="s">
        <v>112</v>
      </c>
      <c r="X94" t="s"/>
      <c r="Y94" t="s">
        <v>85</v>
      </c>
      <c r="Z94">
        <f>HYPERLINK("https://hotelmonitor-cachepage.eclerx.com/savepage/tk_15434141007452004_sr_2057.html","info")</f>
        <v/>
      </c>
      <c r="AA94" t="n">
        <v>-2071599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104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2071599</v>
      </c>
      <c r="AZ94" t="s">
        <v>242</v>
      </c>
      <c r="BA94" t="s"/>
      <c r="BB94" t="n">
        <v>41417</v>
      </c>
      <c r="BC94" t="n">
        <v>13.444444</v>
      </c>
      <c r="BD94" t="n">
        <v>52.461141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239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84</v>
      </c>
      <c r="L95" t="s">
        <v>76</v>
      </c>
      <c r="M95" t="s"/>
      <c r="N95" t="s">
        <v>244</v>
      </c>
      <c r="O95" t="s">
        <v>78</v>
      </c>
      <c r="P95" t="s">
        <v>239</v>
      </c>
      <c r="Q95" t="s"/>
      <c r="R95" t="s">
        <v>102</v>
      </c>
      <c r="S95" t="s">
        <v>232</v>
      </c>
      <c r="T95" t="s">
        <v>82</v>
      </c>
      <c r="U95" t="s"/>
      <c r="V95" t="s">
        <v>83</v>
      </c>
      <c r="W95" t="s">
        <v>112</v>
      </c>
      <c r="X95" t="s"/>
      <c r="Y95" t="s">
        <v>85</v>
      </c>
      <c r="Z95">
        <f>HYPERLINK("https://hotelmonitor-cachepage.eclerx.com/savepage/tk_15434141007452004_sr_2057.html","info")</f>
        <v/>
      </c>
      <c r="AA95" t="n">
        <v>-2071599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104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2071599</v>
      </c>
      <c r="AZ95" t="s">
        <v>242</v>
      </c>
      <c r="BA95" t="s"/>
      <c r="BB95" t="n">
        <v>41417</v>
      </c>
      <c r="BC95" t="n">
        <v>13.444444</v>
      </c>
      <c r="BD95" t="n">
        <v>52.461141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239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96.5</v>
      </c>
      <c r="L96" t="s">
        <v>76</v>
      </c>
      <c r="M96" t="s"/>
      <c r="N96" t="s">
        <v>249</v>
      </c>
      <c r="O96" t="s">
        <v>78</v>
      </c>
      <c r="P96" t="s">
        <v>239</v>
      </c>
      <c r="Q96" t="s"/>
      <c r="R96" t="s">
        <v>102</v>
      </c>
      <c r="S96" t="s">
        <v>250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HYPERLINK("https://hotelmonitor-cachepage.eclerx.com/savepage/tk_15434141007452004_sr_2057.html","info")</f>
        <v/>
      </c>
      <c r="AA96" t="n">
        <v>-2071599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104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2071599</v>
      </c>
      <c r="AZ96" t="s">
        <v>242</v>
      </c>
      <c r="BA96" t="s"/>
      <c r="BB96" t="n">
        <v>41417</v>
      </c>
      <c r="BC96" t="n">
        <v>13.444444</v>
      </c>
      <c r="BD96" t="n">
        <v>52.461141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239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98.5</v>
      </c>
      <c r="L97" t="s">
        <v>76</v>
      </c>
      <c r="M97" t="s"/>
      <c r="N97" t="s">
        <v>243</v>
      </c>
      <c r="O97" t="s">
        <v>78</v>
      </c>
      <c r="P97" t="s">
        <v>239</v>
      </c>
      <c r="Q97" t="s"/>
      <c r="R97" t="s">
        <v>102</v>
      </c>
      <c r="S97" t="s">
        <v>251</v>
      </c>
      <c r="T97" t="s">
        <v>82</v>
      </c>
      <c r="U97" t="s"/>
      <c r="V97" t="s">
        <v>83</v>
      </c>
      <c r="W97" t="s">
        <v>112</v>
      </c>
      <c r="X97" t="s"/>
      <c r="Y97" t="s">
        <v>85</v>
      </c>
      <c r="Z97">
        <f>HYPERLINK("https://hotelmonitor-cachepage.eclerx.com/savepage/tk_15434141007452004_sr_2057.html","info")</f>
        <v/>
      </c>
      <c r="AA97" t="n">
        <v>-2071599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104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2071599</v>
      </c>
      <c r="AZ97" t="s">
        <v>242</v>
      </c>
      <c r="BA97" t="s"/>
      <c r="BB97" t="n">
        <v>41417</v>
      </c>
      <c r="BC97" t="n">
        <v>13.444444</v>
      </c>
      <c r="BD97" t="n">
        <v>52.461141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239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98.5</v>
      </c>
      <c r="L98" t="s">
        <v>76</v>
      </c>
      <c r="M98" t="s"/>
      <c r="N98" t="s">
        <v>245</v>
      </c>
      <c r="O98" t="s">
        <v>78</v>
      </c>
      <c r="P98" t="s">
        <v>239</v>
      </c>
      <c r="Q98" t="s"/>
      <c r="R98" t="s">
        <v>102</v>
      </c>
      <c r="S98" t="s">
        <v>251</v>
      </c>
      <c r="T98" t="s">
        <v>82</v>
      </c>
      <c r="U98" t="s"/>
      <c r="V98" t="s">
        <v>83</v>
      </c>
      <c r="W98" t="s">
        <v>112</v>
      </c>
      <c r="X98" t="s"/>
      <c r="Y98" t="s">
        <v>85</v>
      </c>
      <c r="Z98">
        <f>HYPERLINK("https://hotelmonitor-cachepage.eclerx.com/savepage/tk_15434141007452004_sr_2057.html","info")</f>
        <v/>
      </c>
      <c r="AA98" t="n">
        <v>-2071599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104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2071599</v>
      </c>
      <c r="AZ98" t="s">
        <v>242</v>
      </c>
      <c r="BA98" t="s"/>
      <c r="BB98" t="n">
        <v>41417</v>
      </c>
      <c r="BC98" t="n">
        <v>13.444444</v>
      </c>
      <c r="BD98" t="n">
        <v>52.461141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239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102</v>
      </c>
      <c r="L99" t="s">
        <v>76</v>
      </c>
      <c r="M99" t="s"/>
      <c r="N99" t="s">
        <v>246</v>
      </c>
      <c r="O99" t="s">
        <v>78</v>
      </c>
      <c r="P99" t="s">
        <v>239</v>
      </c>
      <c r="Q99" t="s"/>
      <c r="R99" t="s">
        <v>102</v>
      </c>
      <c r="S99" t="s">
        <v>191</v>
      </c>
      <c r="T99" t="s">
        <v>82</v>
      </c>
      <c r="U99" t="s"/>
      <c r="V99" t="s">
        <v>83</v>
      </c>
      <c r="W99" t="s">
        <v>112</v>
      </c>
      <c r="X99" t="s"/>
      <c r="Y99" t="s">
        <v>85</v>
      </c>
      <c r="Z99">
        <f>HYPERLINK("https://hotelmonitor-cachepage.eclerx.com/savepage/tk_15434141007452004_sr_2057.html","info")</f>
        <v/>
      </c>
      <c r="AA99" t="n">
        <v>-2071599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104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2071599</v>
      </c>
      <c r="AZ99" t="s">
        <v>242</v>
      </c>
      <c r="BA99" t="s"/>
      <c r="BB99" t="n">
        <v>41417</v>
      </c>
      <c r="BC99" t="n">
        <v>13.444444</v>
      </c>
      <c r="BD99" t="n">
        <v>52.461141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239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118.5</v>
      </c>
      <c r="L100" t="s">
        <v>76</v>
      </c>
      <c r="M100" t="s"/>
      <c r="N100" t="s">
        <v>249</v>
      </c>
      <c r="O100" t="s">
        <v>78</v>
      </c>
      <c r="P100" t="s">
        <v>239</v>
      </c>
      <c r="Q100" t="s"/>
      <c r="R100" t="s">
        <v>102</v>
      </c>
      <c r="S100" t="s">
        <v>252</v>
      </c>
      <c r="T100" t="s">
        <v>82</v>
      </c>
      <c r="U100" t="s"/>
      <c r="V100" t="s">
        <v>83</v>
      </c>
      <c r="W100" t="s">
        <v>112</v>
      </c>
      <c r="X100" t="s"/>
      <c r="Y100" t="s">
        <v>85</v>
      </c>
      <c r="Z100">
        <f>HYPERLINK("https://hotelmonitor-cachepage.eclerx.com/savepage/tk_15434141007452004_sr_2057.html","info")</f>
        <v/>
      </c>
      <c r="AA100" t="n">
        <v>-2071599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104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2071599</v>
      </c>
      <c r="AZ100" t="s">
        <v>242</v>
      </c>
      <c r="BA100" t="s"/>
      <c r="BB100" t="n">
        <v>41417</v>
      </c>
      <c r="BC100" t="n">
        <v>13.444444</v>
      </c>
      <c r="BD100" t="n">
        <v>52.461141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253</v>
      </c>
      <c r="F101" t="n">
        <v>1759935</v>
      </c>
      <c r="G101" t="s">
        <v>74</v>
      </c>
      <c r="H101" t="s">
        <v>75</v>
      </c>
      <c r="I101" t="s"/>
      <c r="J101" t="s">
        <v>74</v>
      </c>
      <c r="K101" t="n">
        <v>160.65</v>
      </c>
      <c r="L101" t="s">
        <v>76</v>
      </c>
      <c r="M101" t="s"/>
      <c r="N101" t="s">
        <v>254</v>
      </c>
      <c r="O101" t="s">
        <v>78</v>
      </c>
      <c r="P101" t="s">
        <v>255</v>
      </c>
      <c r="Q101" t="s"/>
      <c r="R101" t="s">
        <v>159</v>
      </c>
      <c r="S101" t="s">
        <v>256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HYPERLINK("https://hotelmonitor-cachepage.eclerx.com/savepage/tk_1543415246983188_sr_2057.html","info")</f>
        <v/>
      </c>
      <c r="AA101" t="n">
        <v>276469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482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2173721</v>
      </c>
      <c r="AZ101" t="s">
        <v>257</v>
      </c>
      <c r="BA101" t="s"/>
      <c r="BB101" t="n">
        <v>631698</v>
      </c>
      <c r="BC101" t="n">
        <v>13.326508</v>
      </c>
      <c r="BD101" t="n">
        <v>52.507985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253</v>
      </c>
      <c r="F102" t="n">
        <v>1759935</v>
      </c>
      <c r="G102" t="s">
        <v>74</v>
      </c>
      <c r="H102" t="s">
        <v>75</v>
      </c>
      <c r="I102" t="s"/>
      <c r="J102" t="s">
        <v>74</v>
      </c>
      <c r="K102" t="n">
        <v>189</v>
      </c>
      <c r="L102" t="s">
        <v>76</v>
      </c>
      <c r="M102" t="s"/>
      <c r="N102" t="s">
        <v>258</v>
      </c>
      <c r="O102" t="s">
        <v>78</v>
      </c>
      <c r="P102" t="s">
        <v>255</v>
      </c>
      <c r="Q102" t="s"/>
      <c r="R102" t="s">
        <v>159</v>
      </c>
      <c r="S102" t="s">
        <v>259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HYPERLINK("https://hotelmonitor-cachepage.eclerx.com/savepage/tk_1543415246983188_sr_2057.html","info")</f>
        <v/>
      </c>
      <c r="AA102" t="n">
        <v>276469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482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2173721</v>
      </c>
      <c r="AZ102" t="s">
        <v>257</v>
      </c>
      <c r="BA102" t="s"/>
      <c r="BB102" t="n">
        <v>631698</v>
      </c>
      <c r="BC102" t="n">
        <v>13.326508</v>
      </c>
      <c r="BD102" t="n">
        <v>52.507985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253</v>
      </c>
      <c r="F103" t="n">
        <v>1759935</v>
      </c>
      <c r="G103" t="s">
        <v>74</v>
      </c>
      <c r="H103" t="s">
        <v>75</v>
      </c>
      <c r="I103" t="s"/>
      <c r="J103" t="s">
        <v>74</v>
      </c>
      <c r="K103" t="n">
        <v>204.75</v>
      </c>
      <c r="L103" t="s">
        <v>76</v>
      </c>
      <c r="M103" t="s"/>
      <c r="N103" t="s">
        <v>260</v>
      </c>
      <c r="O103" t="s">
        <v>78</v>
      </c>
      <c r="P103" t="s">
        <v>255</v>
      </c>
      <c r="Q103" t="s"/>
      <c r="R103" t="s">
        <v>159</v>
      </c>
      <c r="S103" t="s">
        <v>261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HYPERLINK("https://hotelmonitor-cachepage.eclerx.com/savepage/tk_1543415246983188_sr_2057.html","info")</f>
        <v/>
      </c>
      <c r="AA103" t="n">
        <v>276469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482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2173721</v>
      </c>
      <c r="AZ103" t="s">
        <v>257</v>
      </c>
      <c r="BA103" t="s"/>
      <c r="BB103" t="n">
        <v>631698</v>
      </c>
      <c r="BC103" t="n">
        <v>13.326508</v>
      </c>
      <c r="BD103" t="n">
        <v>52.507985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253</v>
      </c>
      <c r="F104" t="n">
        <v>1759935</v>
      </c>
      <c r="G104" t="s">
        <v>74</v>
      </c>
      <c r="H104" t="s">
        <v>75</v>
      </c>
      <c r="I104" t="s"/>
      <c r="J104" t="s">
        <v>74</v>
      </c>
      <c r="K104" t="n">
        <v>215.25</v>
      </c>
      <c r="L104" t="s">
        <v>76</v>
      </c>
      <c r="M104" t="s"/>
      <c r="N104" t="s">
        <v>260</v>
      </c>
      <c r="O104" t="s">
        <v>78</v>
      </c>
      <c r="P104" t="s">
        <v>255</v>
      </c>
      <c r="Q104" t="s"/>
      <c r="R104" t="s">
        <v>159</v>
      </c>
      <c r="S104" t="s">
        <v>262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HYPERLINK("https://hotelmonitor-cachepage.eclerx.com/savepage/tk_1543415246983188_sr_2057.html","info")</f>
        <v/>
      </c>
      <c r="AA104" t="n">
        <v>276469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482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2173721</v>
      </c>
      <c r="AZ104" t="s">
        <v>257</v>
      </c>
      <c r="BA104" t="s"/>
      <c r="BB104" t="n">
        <v>631698</v>
      </c>
      <c r="BC104" t="n">
        <v>13.326508</v>
      </c>
      <c r="BD104" t="n">
        <v>52.507985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253</v>
      </c>
      <c r="F105" t="n">
        <v>1759935</v>
      </c>
      <c r="G105" t="s">
        <v>74</v>
      </c>
      <c r="H105" t="s">
        <v>75</v>
      </c>
      <c r="I105" t="s"/>
      <c r="J105" t="s">
        <v>74</v>
      </c>
      <c r="K105" t="n">
        <v>220.5</v>
      </c>
      <c r="L105" t="s">
        <v>76</v>
      </c>
      <c r="M105" t="s"/>
      <c r="N105" t="s">
        <v>258</v>
      </c>
      <c r="O105" t="s">
        <v>78</v>
      </c>
      <c r="P105" t="s">
        <v>255</v>
      </c>
      <c r="Q105" t="s"/>
      <c r="R105" t="s">
        <v>159</v>
      </c>
      <c r="S105" t="s">
        <v>263</v>
      </c>
      <c r="T105" t="s">
        <v>82</v>
      </c>
      <c r="U105" t="s"/>
      <c r="V105" t="s">
        <v>83</v>
      </c>
      <c r="W105" t="s">
        <v>112</v>
      </c>
      <c r="X105" t="s"/>
      <c r="Y105" t="s">
        <v>85</v>
      </c>
      <c r="Z105">
        <f>HYPERLINK("https://hotelmonitor-cachepage.eclerx.com/savepage/tk_1543415246983188_sr_2057.html","info")</f>
        <v/>
      </c>
      <c r="AA105" t="n">
        <v>276469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482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2173721</v>
      </c>
      <c r="AZ105" t="s">
        <v>257</v>
      </c>
      <c r="BA105" t="s"/>
      <c r="BB105" t="n">
        <v>631698</v>
      </c>
      <c r="BC105" t="n">
        <v>13.326508</v>
      </c>
      <c r="BD105" t="n">
        <v>52.507985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253</v>
      </c>
      <c r="F106" t="n">
        <v>1759935</v>
      </c>
      <c r="G106" t="s">
        <v>74</v>
      </c>
      <c r="H106" t="s">
        <v>75</v>
      </c>
      <c r="I106" t="s"/>
      <c r="J106" t="s">
        <v>74</v>
      </c>
      <c r="K106" t="n">
        <v>239.4</v>
      </c>
      <c r="L106" t="s">
        <v>76</v>
      </c>
      <c r="M106" t="s"/>
      <c r="N106" t="s">
        <v>264</v>
      </c>
      <c r="O106" t="s">
        <v>78</v>
      </c>
      <c r="P106" t="s">
        <v>255</v>
      </c>
      <c r="Q106" t="s"/>
      <c r="R106" t="s">
        <v>159</v>
      </c>
      <c r="S106" t="s">
        <v>265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HYPERLINK("https://hotelmonitor-cachepage.eclerx.com/savepage/tk_1543415246983188_sr_2057.html","info")</f>
        <v/>
      </c>
      <c r="AA106" t="n">
        <v>276469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482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2173721</v>
      </c>
      <c r="AZ106" t="s">
        <v>257</v>
      </c>
      <c r="BA106" t="s"/>
      <c r="BB106" t="n">
        <v>631698</v>
      </c>
      <c r="BC106" t="n">
        <v>13.326508</v>
      </c>
      <c r="BD106" t="n">
        <v>52.507985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253</v>
      </c>
      <c r="F107" t="n">
        <v>1759935</v>
      </c>
      <c r="G107" t="s">
        <v>74</v>
      </c>
      <c r="H107" t="s">
        <v>75</v>
      </c>
      <c r="I107" t="s"/>
      <c r="J107" t="s">
        <v>74</v>
      </c>
      <c r="K107" t="n">
        <v>246.75</v>
      </c>
      <c r="L107" t="s">
        <v>76</v>
      </c>
      <c r="M107" t="s"/>
      <c r="N107" t="s">
        <v>260</v>
      </c>
      <c r="O107" t="s">
        <v>78</v>
      </c>
      <c r="P107" t="s">
        <v>255</v>
      </c>
      <c r="Q107" t="s"/>
      <c r="R107" t="s">
        <v>159</v>
      </c>
      <c r="S107" t="s">
        <v>266</v>
      </c>
      <c r="T107" t="s">
        <v>82</v>
      </c>
      <c r="U107" t="s"/>
      <c r="V107" t="s">
        <v>83</v>
      </c>
      <c r="W107" t="s">
        <v>112</v>
      </c>
      <c r="X107" t="s"/>
      <c r="Y107" t="s">
        <v>85</v>
      </c>
      <c r="Z107">
        <f>HYPERLINK("https://hotelmonitor-cachepage.eclerx.com/savepage/tk_1543415246983188_sr_2057.html","info")</f>
        <v/>
      </c>
      <c r="AA107" t="n">
        <v>276469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482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2173721</v>
      </c>
      <c r="AZ107" t="s">
        <v>257</v>
      </c>
      <c r="BA107" t="s"/>
      <c r="BB107" t="n">
        <v>631698</v>
      </c>
      <c r="BC107" t="n">
        <v>13.326508</v>
      </c>
      <c r="BD107" t="n">
        <v>52.507985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253</v>
      </c>
      <c r="F108" t="n">
        <v>1759935</v>
      </c>
      <c r="G108" t="s">
        <v>74</v>
      </c>
      <c r="H108" t="s">
        <v>75</v>
      </c>
      <c r="I108" t="s"/>
      <c r="J108" t="s">
        <v>74</v>
      </c>
      <c r="K108" t="n">
        <v>252</v>
      </c>
      <c r="L108" t="s">
        <v>76</v>
      </c>
      <c r="M108" t="s"/>
      <c r="N108" t="s">
        <v>264</v>
      </c>
      <c r="O108" t="s">
        <v>78</v>
      </c>
      <c r="P108" t="s">
        <v>255</v>
      </c>
      <c r="Q108" t="s"/>
      <c r="R108" t="s">
        <v>159</v>
      </c>
      <c r="S108" t="s">
        <v>267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HYPERLINK("https://hotelmonitor-cachepage.eclerx.com/savepage/tk_1543415246983188_sr_2057.html","info")</f>
        <v/>
      </c>
      <c r="AA108" t="n">
        <v>276469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482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2173721</v>
      </c>
      <c r="AZ108" t="s">
        <v>257</v>
      </c>
      <c r="BA108" t="s"/>
      <c r="BB108" t="n">
        <v>631698</v>
      </c>
      <c r="BC108" t="n">
        <v>13.326508</v>
      </c>
      <c r="BD108" t="n">
        <v>52.507985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253</v>
      </c>
      <c r="F109" t="n">
        <v>1759935</v>
      </c>
      <c r="G109" t="s">
        <v>74</v>
      </c>
      <c r="H109" t="s">
        <v>75</v>
      </c>
      <c r="I109" t="s"/>
      <c r="J109" t="s">
        <v>74</v>
      </c>
      <c r="K109" t="n">
        <v>283.5</v>
      </c>
      <c r="L109" t="s">
        <v>76</v>
      </c>
      <c r="M109" t="s"/>
      <c r="N109" t="s">
        <v>264</v>
      </c>
      <c r="O109" t="s">
        <v>78</v>
      </c>
      <c r="P109" t="s">
        <v>255</v>
      </c>
      <c r="Q109" t="s"/>
      <c r="R109" t="s">
        <v>159</v>
      </c>
      <c r="S109" t="s">
        <v>268</v>
      </c>
      <c r="T109" t="s">
        <v>82</v>
      </c>
      <c r="U109" t="s"/>
      <c r="V109" t="s">
        <v>83</v>
      </c>
      <c r="W109" t="s">
        <v>112</v>
      </c>
      <c r="X109" t="s"/>
      <c r="Y109" t="s">
        <v>85</v>
      </c>
      <c r="Z109">
        <f>HYPERLINK("https://hotelmonitor-cachepage.eclerx.com/savepage/tk_1543415246983188_sr_2057.html","info")</f>
        <v/>
      </c>
      <c r="AA109" t="n">
        <v>276469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482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2173721</v>
      </c>
      <c r="AZ109" t="s">
        <v>257</v>
      </c>
      <c r="BA109" t="s"/>
      <c r="BB109" t="n">
        <v>631698</v>
      </c>
      <c r="BC109" t="n">
        <v>13.326508</v>
      </c>
      <c r="BD109" t="n">
        <v>52.507985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253</v>
      </c>
      <c r="F110" t="n">
        <v>1759935</v>
      </c>
      <c r="G110" t="s">
        <v>74</v>
      </c>
      <c r="H110" t="s">
        <v>75</v>
      </c>
      <c r="I110" t="s"/>
      <c r="J110" t="s">
        <v>74</v>
      </c>
      <c r="K110" t="n">
        <v>357</v>
      </c>
      <c r="L110" t="s">
        <v>76</v>
      </c>
      <c r="M110" t="s"/>
      <c r="N110" t="s">
        <v>258</v>
      </c>
      <c r="O110" t="s">
        <v>78</v>
      </c>
      <c r="P110" t="s">
        <v>255</v>
      </c>
      <c r="Q110" t="s"/>
      <c r="R110" t="s">
        <v>159</v>
      </c>
      <c r="S110" t="s">
        <v>269</v>
      </c>
      <c r="T110" t="s">
        <v>82</v>
      </c>
      <c r="U110" t="s"/>
      <c r="V110" t="s">
        <v>83</v>
      </c>
      <c r="W110" t="s">
        <v>112</v>
      </c>
      <c r="X110" t="s"/>
      <c r="Y110" t="s">
        <v>85</v>
      </c>
      <c r="Z110">
        <f>HYPERLINK("https://hotelmonitor-cachepage.eclerx.com/savepage/tk_1543415246983188_sr_2057.html","info")</f>
        <v/>
      </c>
      <c r="AA110" t="n">
        <v>276469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482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2173721</v>
      </c>
      <c r="AZ110" t="s">
        <v>257</v>
      </c>
      <c r="BA110" t="s"/>
      <c r="BB110" t="n">
        <v>631698</v>
      </c>
      <c r="BC110" t="n">
        <v>13.326508</v>
      </c>
      <c r="BD110" t="n">
        <v>52.507985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253</v>
      </c>
      <c r="F111" t="n">
        <v>1759935</v>
      </c>
      <c r="G111" t="s">
        <v>74</v>
      </c>
      <c r="H111" t="s">
        <v>75</v>
      </c>
      <c r="I111" t="s"/>
      <c r="J111" t="s">
        <v>74</v>
      </c>
      <c r="K111" t="n">
        <v>389.03</v>
      </c>
      <c r="L111" t="s">
        <v>76</v>
      </c>
      <c r="M111" t="s"/>
      <c r="N111" t="s">
        <v>270</v>
      </c>
      <c r="O111" t="s">
        <v>78</v>
      </c>
      <c r="P111" t="s">
        <v>255</v>
      </c>
      <c r="Q111" t="s"/>
      <c r="R111" t="s">
        <v>159</v>
      </c>
      <c r="S111" t="s">
        <v>271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HYPERLINK("https://hotelmonitor-cachepage.eclerx.com/savepage/tk_1543415246983188_sr_2057.html","info")</f>
        <v/>
      </c>
      <c r="AA111" t="n">
        <v>276469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482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2173721</v>
      </c>
      <c r="AZ111" t="s">
        <v>257</v>
      </c>
      <c r="BA111" t="s"/>
      <c r="BB111" t="n">
        <v>631698</v>
      </c>
      <c r="BC111" t="n">
        <v>13.326508</v>
      </c>
      <c r="BD111" t="n">
        <v>52.507985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253</v>
      </c>
      <c r="F112" t="n">
        <v>1759935</v>
      </c>
      <c r="G112" t="s">
        <v>74</v>
      </c>
      <c r="H112" t="s">
        <v>75</v>
      </c>
      <c r="I112" t="s"/>
      <c r="J112" t="s">
        <v>74</v>
      </c>
      <c r="K112" t="n">
        <v>409.5</v>
      </c>
      <c r="L112" t="s">
        <v>76</v>
      </c>
      <c r="M112" t="s"/>
      <c r="N112" t="s">
        <v>270</v>
      </c>
      <c r="O112" t="s">
        <v>78</v>
      </c>
      <c r="P112" t="s">
        <v>255</v>
      </c>
      <c r="Q112" t="s"/>
      <c r="R112" t="s">
        <v>159</v>
      </c>
      <c r="S112" t="s">
        <v>272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HYPERLINK("https://hotelmonitor-cachepage.eclerx.com/savepage/tk_1543415246983188_sr_2057.html","info")</f>
        <v/>
      </c>
      <c r="AA112" t="n">
        <v>276469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482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2173721</v>
      </c>
      <c r="AZ112" t="s">
        <v>257</v>
      </c>
      <c r="BA112" t="s"/>
      <c r="BB112" t="n">
        <v>631698</v>
      </c>
      <c r="BC112" t="n">
        <v>13.326508</v>
      </c>
      <c r="BD112" t="n">
        <v>52.507985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253</v>
      </c>
      <c r="F113" t="n">
        <v>1759935</v>
      </c>
      <c r="G113" t="s">
        <v>74</v>
      </c>
      <c r="H113" t="s">
        <v>75</v>
      </c>
      <c r="I113" t="s"/>
      <c r="J113" t="s">
        <v>74</v>
      </c>
      <c r="K113" t="n">
        <v>441</v>
      </c>
      <c r="L113" t="s">
        <v>76</v>
      </c>
      <c r="M113" t="s"/>
      <c r="N113" t="s">
        <v>270</v>
      </c>
      <c r="O113" t="s">
        <v>78</v>
      </c>
      <c r="P113" t="s">
        <v>255</v>
      </c>
      <c r="Q113" t="s"/>
      <c r="R113" t="s">
        <v>159</v>
      </c>
      <c r="S113" t="s">
        <v>273</v>
      </c>
      <c r="T113" t="s">
        <v>82</v>
      </c>
      <c r="U113" t="s"/>
      <c r="V113" t="s">
        <v>83</v>
      </c>
      <c r="W113" t="s">
        <v>112</v>
      </c>
      <c r="X113" t="s"/>
      <c r="Y113" t="s">
        <v>85</v>
      </c>
      <c r="Z113">
        <f>HYPERLINK("https://hotelmonitor-cachepage.eclerx.com/savepage/tk_1543415246983188_sr_2057.html","info")</f>
        <v/>
      </c>
      <c r="AA113" t="n">
        <v>276469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482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2173721</v>
      </c>
      <c r="AZ113" t="s">
        <v>257</v>
      </c>
      <c r="BA113" t="s"/>
      <c r="BB113" t="n">
        <v>631698</v>
      </c>
      <c r="BC113" t="n">
        <v>13.326508</v>
      </c>
      <c r="BD113" t="n">
        <v>52.507985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274</v>
      </c>
      <c r="F114" t="n">
        <v>277724</v>
      </c>
      <c r="G114" t="s">
        <v>74</v>
      </c>
      <c r="H114" t="s">
        <v>75</v>
      </c>
      <c r="I114" t="s"/>
      <c r="J114" t="s">
        <v>74</v>
      </c>
      <c r="K114" t="n">
        <v>62.1</v>
      </c>
      <c r="L114" t="s">
        <v>76</v>
      </c>
      <c r="M114" t="s"/>
      <c r="N114" t="s">
        <v>93</v>
      </c>
      <c r="O114" t="s">
        <v>78</v>
      </c>
      <c r="P114" t="s">
        <v>275</v>
      </c>
      <c r="Q114" t="s"/>
      <c r="R114" t="s">
        <v>102</v>
      </c>
      <c r="S114" t="s">
        <v>276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HYPERLINK("https://hotelmonitor-cachepage.eclerx.com/savepage/tk_15434151626522844_sr_2057.html","info")</f>
        <v/>
      </c>
      <c r="AA114" t="n">
        <v>17975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455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955114</v>
      </c>
      <c r="AZ114" t="s">
        <v>277</v>
      </c>
      <c r="BA114" t="s"/>
      <c r="BB114" t="n">
        <v>10155</v>
      </c>
      <c r="BC114" t="n">
        <v>13.331715</v>
      </c>
      <c r="BD114" t="n">
        <v>52.504718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274</v>
      </c>
      <c r="F115" t="n">
        <v>277724</v>
      </c>
      <c r="G115" t="s">
        <v>74</v>
      </c>
      <c r="H115" t="s">
        <v>75</v>
      </c>
      <c r="I115" t="s"/>
      <c r="J115" t="s">
        <v>74</v>
      </c>
      <c r="K115" t="n">
        <v>71.09999999999999</v>
      </c>
      <c r="L115" t="s">
        <v>76</v>
      </c>
      <c r="M115" t="s"/>
      <c r="N115" t="s">
        <v>95</v>
      </c>
      <c r="O115" t="s">
        <v>78</v>
      </c>
      <c r="P115" t="s">
        <v>275</v>
      </c>
      <c r="Q115" t="s"/>
      <c r="R115" t="s">
        <v>102</v>
      </c>
      <c r="S115" t="s">
        <v>278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HYPERLINK("https://hotelmonitor-cachepage.eclerx.com/savepage/tk_15434151626522844_sr_2057.html","info")</f>
        <v/>
      </c>
      <c r="AA115" t="n">
        <v>17975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455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955114</v>
      </c>
      <c r="AZ115" t="s">
        <v>277</v>
      </c>
      <c r="BA115" t="s"/>
      <c r="BB115" t="n">
        <v>10155</v>
      </c>
      <c r="BC115" t="n">
        <v>13.331715</v>
      </c>
      <c r="BD115" t="n">
        <v>52.504718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274</v>
      </c>
      <c r="F116" t="n">
        <v>277724</v>
      </c>
      <c r="G116" t="s">
        <v>74</v>
      </c>
      <c r="H116" t="s">
        <v>75</v>
      </c>
      <c r="I116" t="s"/>
      <c r="J116" t="s">
        <v>74</v>
      </c>
      <c r="K116" t="n">
        <v>99</v>
      </c>
      <c r="L116" t="s">
        <v>76</v>
      </c>
      <c r="M116" t="s"/>
      <c r="N116" t="s">
        <v>279</v>
      </c>
      <c r="O116" t="s">
        <v>78</v>
      </c>
      <c r="P116" t="s">
        <v>275</v>
      </c>
      <c r="Q116" t="s"/>
      <c r="R116" t="s">
        <v>102</v>
      </c>
      <c r="S116" t="s">
        <v>280</v>
      </c>
      <c r="T116" t="s">
        <v>82</v>
      </c>
      <c r="U116" t="s"/>
      <c r="V116" t="s">
        <v>83</v>
      </c>
      <c r="W116" t="s">
        <v>112</v>
      </c>
      <c r="X116" t="s"/>
      <c r="Y116" t="s">
        <v>85</v>
      </c>
      <c r="Z116">
        <f>HYPERLINK("https://hotelmonitor-cachepage.eclerx.com/savepage/tk_15434151626522844_sr_2057.html","info")</f>
        <v/>
      </c>
      <c r="AA116" t="n">
        <v>17975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455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955114</v>
      </c>
      <c r="AZ116" t="s">
        <v>277</v>
      </c>
      <c r="BA116" t="s"/>
      <c r="BB116" t="n">
        <v>10155</v>
      </c>
      <c r="BC116" t="n">
        <v>13.331715</v>
      </c>
      <c r="BD116" t="n">
        <v>52.504718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281</v>
      </c>
      <c r="F117" t="n">
        <v>1609507</v>
      </c>
      <c r="G117" t="s">
        <v>74</v>
      </c>
      <c r="H117" t="s">
        <v>75</v>
      </c>
      <c r="I117" t="s"/>
      <c r="J117" t="s">
        <v>74</v>
      </c>
      <c r="K117" t="n">
        <v>94.05</v>
      </c>
      <c r="L117" t="s">
        <v>76</v>
      </c>
      <c r="M117" t="s"/>
      <c r="N117" t="s">
        <v>77</v>
      </c>
      <c r="O117" t="s">
        <v>78</v>
      </c>
      <c r="P117" t="s">
        <v>282</v>
      </c>
      <c r="Q117" t="s"/>
      <c r="R117" t="s">
        <v>102</v>
      </c>
      <c r="S117" t="s">
        <v>283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HYPERLINK("https://hotelmonitor-cachepage.eclerx.com/savepage/tk_15434142044125075_sr_2057.html","info")</f>
        <v/>
      </c>
      <c r="AA117" t="n">
        <v>256947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137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1213840</v>
      </c>
      <c r="AZ117" t="s">
        <v>284</v>
      </c>
      <c r="BA117" t="s"/>
      <c r="BB117" t="n">
        <v>52198</v>
      </c>
      <c r="BC117" t="n">
        <v>13.399965</v>
      </c>
      <c r="BD117" t="n">
        <v>52.523037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281</v>
      </c>
      <c r="F118" t="n">
        <v>1609507</v>
      </c>
      <c r="G118" t="s">
        <v>74</v>
      </c>
      <c r="H118" t="s">
        <v>75</v>
      </c>
      <c r="I118" t="s"/>
      <c r="J118" t="s">
        <v>74</v>
      </c>
      <c r="K118" t="n">
        <v>99</v>
      </c>
      <c r="L118" t="s">
        <v>76</v>
      </c>
      <c r="M118" t="s"/>
      <c r="N118" t="s">
        <v>93</v>
      </c>
      <c r="O118" t="s">
        <v>78</v>
      </c>
      <c r="P118" t="s">
        <v>282</v>
      </c>
      <c r="Q118" t="s"/>
      <c r="R118" t="s">
        <v>102</v>
      </c>
      <c r="S118" t="s">
        <v>280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HYPERLINK("https://hotelmonitor-cachepage.eclerx.com/savepage/tk_15434142044125075_sr_2057.html","info")</f>
        <v/>
      </c>
      <c r="AA118" t="n">
        <v>256947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137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1213840</v>
      </c>
      <c r="AZ118" t="s">
        <v>284</v>
      </c>
      <c r="BA118" t="s"/>
      <c r="BB118" t="n">
        <v>52198</v>
      </c>
      <c r="BC118" t="n">
        <v>13.399965</v>
      </c>
      <c r="BD118" t="n">
        <v>52.523037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281</v>
      </c>
      <c r="F119" t="n">
        <v>1609507</v>
      </c>
      <c r="G119" t="s">
        <v>74</v>
      </c>
      <c r="H119" t="s">
        <v>75</v>
      </c>
      <c r="I119" t="s"/>
      <c r="J119" t="s">
        <v>74</v>
      </c>
      <c r="K119" t="n">
        <v>198.55</v>
      </c>
      <c r="L119" t="s">
        <v>76</v>
      </c>
      <c r="M119" t="s"/>
      <c r="N119" t="s">
        <v>285</v>
      </c>
      <c r="O119" t="s">
        <v>78</v>
      </c>
      <c r="P119" t="s">
        <v>282</v>
      </c>
      <c r="Q119" t="s"/>
      <c r="R119" t="s">
        <v>102</v>
      </c>
      <c r="S119" t="s">
        <v>286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HYPERLINK("https://hotelmonitor-cachepage.eclerx.com/savepage/tk_15434142044125075_sr_2057.html","info")</f>
        <v/>
      </c>
      <c r="AA119" t="n">
        <v>256947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137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1213840</v>
      </c>
      <c r="AZ119" t="s">
        <v>284</v>
      </c>
      <c r="BA119" t="s"/>
      <c r="BB119" t="n">
        <v>52198</v>
      </c>
      <c r="BC119" t="n">
        <v>13.399965</v>
      </c>
      <c r="BD119" t="n">
        <v>52.523037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281</v>
      </c>
      <c r="F120" t="n">
        <v>1609507</v>
      </c>
      <c r="G120" t="s">
        <v>74</v>
      </c>
      <c r="H120" t="s">
        <v>75</v>
      </c>
      <c r="I120" t="s"/>
      <c r="J120" t="s">
        <v>74</v>
      </c>
      <c r="K120" t="n">
        <v>209</v>
      </c>
      <c r="L120" t="s">
        <v>76</v>
      </c>
      <c r="M120" t="s"/>
      <c r="N120" t="s">
        <v>287</v>
      </c>
      <c r="O120" t="s">
        <v>78</v>
      </c>
      <c r="P120" t="s">
        <v>282</v>
      </c>
      <c r="Q120" t="s"/>
      <c r="R120" t="s">
        <v>102</v>
      </c>
      <c r="S120" t="s">
        <v>288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HYPERLINK("https://hotelmonitor-cachepage.eclerx.com/savepage/tk_15434142044125075_sr_2057.html","info")</f>
        <v/>
      </c>
      <c r="AA120" t="n">
        <v>256947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137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1213840</v>
      </c>
      <c r="AZ120" t="s">
        <v>284</v>
      </c>
      <c r="BA120" t="s"/>
      <c r="BB120" t="n">
        <v>52198</v>
      </c>
      <c r="BC120" t="n">
        <v>13.399965</v>
      </c>
      <c r="BD120" t="n">
        <v>52.523037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289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56.05</v>
      </c>
      <c r="L121" t="s">
        <v>76</v>
      </c>
      <c r="M121" t="s"/>
      <c r="N121" t="s">
        <v>290</v>
      </c>
      <c r="O121" t="s">
        <v>78</v>
      </c>
      <c r="P121" t="s">
        <v>289</v>
      </c>
      <c r="Q121" t="s"/>
      <c r="R121" t="s">
        <v>102</v>
      </c>
      <c r="S121" t="s">
        <v>291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HYPERLINK("https://hotelmonitor-cachepage.eclerx.com/savepage/tk_15434152149044788_sr_2057.html","info")</f>
        <v/>
      </c>
      <c r="AA121" t="n">
        <v>-2071759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472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2071759</v>
      </c>
      <c r="AZ121" t="s">
        <v>292</v>
      </c>
      <c r="BA121" t="s"/>
      <c r="BB121" t="n">
        <v>455985</v>
      </c>
      <c r="BC121" t="n">
        <v>13.447984</v>
      </c>
      <c r="BD121" t="n">
        <v>52.502793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289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59</v>
      </c>
      <c r="L122" t="s">
        <v>76</v>
      </c>
      <c r="M122" t="s"/>
      <c r="N122" t="s">
        <v>293</v>
      </c>
      <c r="O122" t="s">
        <v>78</v>
      </c>
      <c r="P122" t="s">
        <v>289</v>
      </c>
      <c r="Q122" t="s"/>
      <c r="R122" t="s">
        <v>102</v>
      </c>
      <c r="S122" t="s">
        <v>294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HYPERLINK("https://hotelmonitor-cachepage.eclerx.com/savepage/tk_15434152149044788_sr_2057.html","info")</f>
        <v/>
      </c>
      <c r="AA122" t="n">
        <v>-2071759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472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2071759</v>
      </c>
      <c r="AZ122" t="s">
        <v>292</v>
      </c>
      <c r="BA122" t="s"/>
      <c r="BB122" t="n">
        <v>455985</v>
      </c>
      <c r="BC122" t="n">
        <v>13.447984</v>
      </c>
      <c r="BD122" t="n">
        <v>52.502793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289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98.8</v>
      </c>
      <c r="L123" t="s">
        <v>76</v>
      </c>
      <c r="M123" t="s"/>
      <c r="N123" t="s">
        <v>295</v>
      </c>
      <c r="O123" t="s">
        <v>78</v>
      </c>
      <c r="P123" t="s">
        <v>289</v>
      </c>
      <c r="Q123" t="s"/>
      <c r="R123" t="s">
        <v>102</v>
      </c>
      <c r="S123" t="s">
        <v>296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HYPERLINK("https://hotelmonitor-cachepage.eclerx.com/savepage/tk_15434152149044788_sr_2057.html","info")</f>
        <v/>
      </c>
      <c r="AA123" t="n">
        <v>-2071759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472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2071759</v>
      </c>
      <c r="AZ123" t="s">
        <v>292</v>
      </c>
      <c r="BA123" t="s"/>
      <c r="BB123" t="n">
        <v>455985</v>
      </c>
      <c r="BC123" t="n">
        <v>13.447984</v>
      </c>
      <c r="BD123" t="n">
        <v>52.502793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289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104</v>
      </c>
      <c r="L124" t="s">
        <v>76</v>
      </c>
      <c r="M124" t="s"/>
      <c r="N124" t="s">
        <v>295</v>
      </c>
      <c r="O124" t="s">
        <v>78</v>
      </c>
      <c r="P124" t="s">
        <v>289</v>
      </c>
      <c r="Q124" t="s"/>
      <c r="R124" t="s">
        <v>102</v>
      </c>
      <c r="S124" t="s">
        <v>297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HYPERLINK("https://hotelmonitor-cachepage.eclerx.com/savepage/tk_15434152149044788_sr_2057.html","info")</f>
        <v/>
      </c>
      <c r="AA124" t="n">
        <v>-2071759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472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2071759</v>
      </c>
      <c r="AZ124" t="s">
        <v>292</v>
      </c>
      <c r="BA124" t="s"/>
      <c r="BB124" t="n">
        <v>455985</v>
      </c>
      <c r="BC124" t="n">
        <v>13.447984</v>
      </c>
      <c r="BD124" t="n">
        <v>52.502793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298</v>
      </c>
      <c r="F125" t="n">
        <v>1603081</v>
      </c>
      <c r="G125" t="s">
        <v>74</v>
      </c>
      <c r="H125" t="s">
        <v>75</v>
      </c>
      <c r="I125" t="s"/>
      <c r="J125" t="s">
        <v>74</v>
      </c>
      <c r="K125" t="n">
        <v>57.6</v>
      </c>
      <c r="L125" t="s">
        <v>76</v>
      </c>
      <c r="M125" t="s"/>
      <c r="N125" t="s">
        <v>299</v>
      </c>
      <c r="O125" t="s">
        <v>78</v>
      </c>
      <c r="P125" t="s">
        <v>300</v>
      </c>
      <c r="Q125" t="s"/>
      <c r="R125" t="s">
        <v>102</v>
      </c>
      <c r="S125" t="s">
        <v>301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HYPERLINK("https://hotelmonitor-cachepage.eclerx.com/savepage/tk_15434147114396853_sr_2057.html","info")</f>
        <v/>
      </c>
      <c r="AA125" t="n">
        <v>255629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305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937982</v>
      </c>
      <c r="AZ125" t="s">
        <v>302</v>
      </c>
      <c r="BA125" t="s"/>
      <c r="BB125" t="n">
        <v>545770</v>
      </c>
      <c r="BC125" t="n">
        <v>13.420961</v>
      </c>
      <c r="BD125" t="n">
        <v>52.495216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298</v>
      </c>
      <c r="F126" t="n">
        <v>1603081</v>
      </c>
      <c r="G126" t="s">
        <v>74</v>
      </c>
      <c r="H126" t="s">
        <v>75</v>
      </c>
      <c r="I126" t="s"/>
      <c r="J126" t="s">
        <v>74</v>
      </c>
      <c r="K126" t="n">
        <v>60.3</v>
      </c>
      <c r="L126" t="s">
        <v>76</v>
      </c>
      <c r="M126" t="s"/>
      <c r="N126" t="s">
        <v>93</v>
      </c>
      <c r="O126" t="s">
        <v>78</v>
      </c>
      <c r="P126" t="s">
        <v>300</v>
      </c>
      <c r="Q126" t="s"/>
      <c r="R126" t="s">
        <v>102</v>
      </c>
      <c r="S126" t="s">
        <v>303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HYPERLINK("https://hotelmonitor-cachepage.eclerx.com/savepage/tk_15434147114396853_sr_2057.html","info")</f>
        <v/>
      </c>
      <c r="AA126" t="n">
        <v>255629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305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937982</v>
      </c>
      <c r="AZ126" t="s">
        <v>302</v>
      </c>
      <c r="BA126" t="s"/>
      <c r="BB126" t="n">
        <v>545770</v>
      </c>
      <c r="BC126" t="n">
        <v>13.420961</v>
      </c>
      <c r="BD126" t="n">
        <v>52.495216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298</v>
      </c>
      <c r="F127" t="n">
        <v>1603081</v>
      </c>
      <c r="G127" t="s">
        <v>74</v>
      </c>
      <c r="H127" t="s">
        <v>75</v>
      </c>
      <c r="I127" t="s"/>
      <c r="J127" t="s">
        <v>74</v>
      </c>
      <c r="K127" t="n">
        <v>70.2</v>
      </c>
      <c r="L127" t="s">
        <v>76</v>
      </c>
      <c r="M127" t="s"/>
      <c r="N127" t="s">
        <v>95</v>
      </c>
      <c r="O127" t="s">
        <v>78</v>
      </c>
      <c r="P127" t="s">
        <v>300</v>
      </c>
      <c r="Q127" t="s"/>
      <c r="R127" t="s">
        <v>102</v>
      </c>
      <c r="S127" t="s">
        <v>304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HYPERLINK("https://hotelmonitor-cachepage.eclerx.com/savepage/tk_15434147114396853_sr_2057.html","info")</f>
        <v/>
      </c>
      <c r="AA127" t="n">
        <v>255629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305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937982</v>
      </c>
      <c r="AZ127" t="s">
        <v>302</v>
      </c>
      <c r="BA127" t="s"/>
      <c r="BB127" t="n">
        <v>545770</v>
      </c>
      <c r="BC127" t="n">
        <v>13.420961</v>
      </c>
      <c r="BD127" t="n">
        <v>52.495216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298</v>
      </c>
      <c r="F128" t="n">
        <v>1603081</v>
      </c>
      <c r="G128" t="s">
        <v>74</v>
      </c>
      <c r="H128" t="s">
        <v>75</v>
      </c>
      <c r="I128" t="s"/>
      <c r="J128" t="s">
        <v>74</v>
      </c>
      <c r="K128" t="n">
        <v>89.5</v>
      </c>
      <c r="L128" t="s">
        <v>76</v>
      </c>
      <c r="M128" t="s"/>
      <c r="N128" t="s">
        <v>305</v>
      </c>
      <c r="O128" t="s">
        <v>78</v>
      </c>
      <c r="P128" t="s">
        <v>300</v>
      </c>
      <c r="Q128" t="s"/>
      <c r="R128" t="s">
        <v>102</v>
      </c>
      <c r="S128" t="s">
        <v>306</v>
      </c>
      <c r="T128" t="s">
        <v>82</v>
      </c>
      <c r="U128" t="s"/>
      <c r="V128" t="s">
        <v>83</v>
      </c>
      <c r="W128" t="s">
        <v>112</v>
      </c>
      <c r="X128" t="s"/>
      <c r="Y128" t="s">
        <v>85</v>
      </c>
      <c r="Z128">
        <f>HYPERLINK("https://hotelmonitor-cachepage.eclerx.com/savepage/tk_15434147114396853_sr_2057.html","info")</f>
        <v/>
      </c>
      <c r="AA128" t="n">
        <v>255629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305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937982</v>
      </c>
      <c r="AZ128" t="s">
        <v>302</v>
      </c>
      <c r="BA128" t="s"/>
      <c r="BB128" t="n">
        <v>545770</v>
      </c>
      <c r="BC128" t="n">
        <v>13.420961</v>
      </c>
      <c r="BD128" t="n">
        <v>52.495216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298</v>
      </c>
      <c r="F129" t="n">
        <v>1603081</v>
      </c>
      <c r="G129" t="s">
        <v>74</v>
      </c>
      <c r="H129" t="s">
        <v>75</v>
      </c>
      <c r="I129" t="s"/>
      <c r="J129" t="s">
        <v>74</v>
      </c>
      <c r="K129" t="n">
        <v>95</v>
      </c>
      <c r="L129" t="s">
        <v>76</v>
      </c>
      <c r="M129" t="s"/>
      <c r="N129" t="s">
        <v>305</v>
      </c>
      <c r="O129" t="s">
        <v>78</v>
      </c>
      <c r="P129" t="s">
        <v>300</v>
      </c>
      <c r="Q129" t="s"/>
      <c r="R129" t="s">
        <v>102</v>
      </c>
      <c r="S129" t="s">
        <v>307</v>
      </c>
      <c r="T129" t="s">
        <v>82</v>
      </c>
      <c r="U129" t="s"/>
      <c r="V129" t="s">
        <v>83</v>
      </c>
      <c r="W129" t="s">
        <v>112</v>
      </c>
      <c r="X129" t="s"/>
      <c r="Y129" t="s">
        <v>85</v>
      </c>
      <c r="Z129">
        <f>HYPERLINK("https://hotelmonitor-cachepage.eclerx.com/savepage/tk_15434147114396853_sr_2057.html","info")</f>
        <v/>
      </c>
      <c r="AA129" t="n">
        <v>255629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305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937982</v>
      </c>
      <c r="AZ129" t="s">
        <v>302</v>
      </c>
      <c r="BA129" t="s"/>
      <c r="BB129" t="n">
        <v>545770</v>
      </c>
      <c r="BC129" t="n">
        <v>13.420961</v>
      </c>
      <c r="BD129" t="n">
        <v>52.495216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308</v>
      </c>
      <c r="F130" t="n">
        <v>1029828</v>
      </c>
      <c r="G130" t="s">
        <v>74</v>
      </c>
      <c r="H130" t="s">
        <v>75</v>
      </c>
      <c r="I130" t="s"/>
      <c r="J130" t="s">
        <v>74</v>
      </c>
      <c r="K130" t="n">
        <v>95.8</v>
      </c>
      <c r="L130" t="s">
        <v>76</v>
      </c>
      <c r="M130" t="s"/>
      <c r="N130" t="s">
        <v>77</v>
      </c>
      <c r="O130" t="s">
        <v>78</v>
      </c>
      <c r="P130" t="s">
        <v>309</v>
      </c>
      <c r="Q130" t="s"/>
      <c r="R130" t="s">
        <v>102</v>
      </c>
      <c r="S130" t="s">
        <v>310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HYPERLINK("https://hotelmonitor-cachepage.eclerx.com/savepage/tk_15434144764625068_sr_2057.html","info")</f>
        <v/>
      </c>
      <c r="AA130" t="n">
        <v>173848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228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937838</v>
      </c>
      <c r="AZ130" t="s">
        <v>311</v>
      </c>
      <c r="BA130" t="s"/>
      <c r="BB130" t="n">
        <v>455056</v>
      </c>
      <c r="BC130" t="n">
        <v>13.389098</v>
      </c>
      <c r="BD130" t="n">
        <v>52.535693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308</v>
      </c>
      <c r="F131" t="n">
        <v>1029828</v>
      </c>
      <c r="G131" t="s">
        <v>74</v>
      </c>
      <c r="H131" t="s">
        <v>75</v>
      </c>
      <c r="I131" t="s"/>
      <c r="J131" t="s">
        <v>74</v>
      </c>
      <c r="K131" t="n">
        <v>106</v>
      </c>
      <c r="L131" t="s">
        <v>76</v>
      </c>
      <c r="M131" t="s"/>
      <c r="N131" t="s">
        <v>93</v>
      </c>
      <c r="O131" t="s">
        <v>78</v>
      </c>
      <c r="P131" t="s">
        <v>309</v>
      </c>
      <c r="Q131" t="s"/>
      <c r="R131" t="s">
        <v>102</v>
      </c>
      <c r="S131" t="s">
        <v>312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HYPERLINK("https://hotelmonitor-cachepage.eclerx.com/savepage/tk_15434144764625068_sr_2057.html","info")</f>
        <v/>
      </c>
      <c r="AA131" t="n">
        <v>173848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228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937838</v>
      </c>
      <c r="AZ131" t="s">
        <v>311</v>
      </c>
      <c r="BA131" t="s"/>
      <c r="BB131" t="n">
        <v>455056</v>
      </c>
      <c r="BC131" t="n">
        <v>13.389098</v>
      </c>
      <c r="BD131" t="n">
        <v>52.535693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308</v>
      </c>
      <c r="F132" t="n">
        <v>1029828</v>
      </c>
      <c r="G132" t="s">
        <v>74</v>
      </c>
      <c r="H132" t="s">
        <v>75</v>
      </c>
      <c r="I132" t="s"/>
      <c r="J132" t="s">
        <v>74</v>
      </c>
      <c r="K132" t="n">
        <v>116</v>
      </c>
      <c r="L132" t="s">
        <v>76</v>
      </c>
      <c r="M132" t="s"/>
      <c r="N132" t="s">
        <v>97</v>
      </c>
      <c r="O132" t="s">
        <v>78</v>
      </c>
      <c r="P132" t="s">
        <v>309</v>
      </c>
      <c r="Q132" t="s"/>
      <c r="R132" t="s">
        <v>102</v>
      </c>
      <c r="S132" t="s">
        <v>313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HYPERLINK("https://hotelmonitor-cachepage.eclerx.com/savepage/tk_15434144764625068_sr_2057.html","info")</f>
        <v/>
      </c>
      <c r="AA132" t="n">
        <v>173848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228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937838</v>
      </c>
      <c r="AZ132" t="s">
        <v>311</v>
      </c>
      <c r="BA132" t="s"/>
      <c r="BB132" t="n">
        <v>455056</v>
      </c>
      <c r="BC132" t="n">
        <v>13.389098</v>
      </c>
      <c r="BD132" t="n">
        <v>52.535693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308</v>
      </c>
      <c r="F133" t="n">
        <v>1029828</v>
      </c>
      <c r="G133" t="s">
        <v>74</v>
      </c>
      <c r="H133" t="s">
        <v>75</v>
      </c>
      <c r="I133" t="s"/>
      <c r="J133" t="s">
        <v>74</v>
      </c>
      <c r="K133" t="n">
        <v>126</v>
      </c>
      <c r="L133" t="s">
        <v>76</v>
      </c>
      <c r="M133" t="s"/>
      <c r="N133" t="s">
        <v>152</v>
      </c>
      <c r="O133" t="s">
        <v>78</v>
      </c>
      <c r="P133" t="s">
        <v>309</v>
      </c>
      <c r="Q133" t="s"/>
      <c r="R133" t="s">
        <v>102</v>
      </c>
      <c r="S133" t="s">
        <v>314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HYPERLINK("https://hotelmonitor-cachepage.eclerx.com/savepage/tk_15434144764625068_sr_2057.html","info")</f>
        <v/>
      </c>
      <c r="AA133" t="n">
        <v>173848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228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937838</v>
      </c>
      <c r="AZ133" t="s">
        <v>311</v>
      </c>
      <c r="BA133" t="s"/>
      <c r="BB133" t="n">
        <v>455056</v>
      </c>
      <c r="BC133" t="n">
        <v>13.389098</v>
      </c>
      <c r="BD133" t="n">
        <v>52.535693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315</v>
      </c>
      <c r="F134" t="n">
        <v>1781401</v>
      </c>
      <c r="G134" t="s">
        <v>74</v>
      </c>
      <c r="H134" t="s">
        <v>75</v>
      </c>
      <c r="I134" t="s"/>
      <c r="J134" t="s">
        <v>74</v>
      </c>
      <c r="K134" t="n">
        <v>106.25</v>
      </c>
      <c r="L134" t="s">
        <v>76</v>
      </c>
      <c r="M134" t="s"/>
      <c r="N134" t="s">
        <v>77</v>
      </c>
      <c r="O134" t="s">
        <v>78</v>
      </c>
      <c r="P134" t="s">
        <v>316</v>
      </c>
      <c r="Q134" t="s"/>
      <c r="R134" t="s">
        <v>80</v>
      </c>
      <c r="S134" t="s">
        <v>317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HYPERLINK("https://hotelmonitor-cachepage.eclerx.com/savepage/tk_15434152664503593_sr_2057.html","info")</f>
        <v/>
      </c>
      <c r="AA134" t="n">
        <v>203225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488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1838397</v>
      </c>
      <c r="AZ134" t="s">
        <v>318</v>
      </c>
      <c r="BA134" t="s"/>
      <c r="BB134" t="n">
        <v>24123</v>
      </c>
      <c r="BC134" t="n">
        <v>13.333686</v>
      </c>
      <c r="BD134" t="n">
        <v>52.50078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315</v>
      </c>
      <c r="F135" t="n">
        <v>1781401</v>
      </c>
      <c r="G135" t="s">
        <v>74</v>
      </c>
      <c r="H135" t="s">
        <v>75</v>
      </c>
      <c r="I135" t="s"/>
      <c r="J135" t="s">
        <v>74</v>
      </c>
      <c r="K135" t="n">
        <v>125</v>
      </c>
      <c r="L135" t="s">
        <v>76</v>
      </c>
      <c r="M135" t="s"/>
      <c r="N135" t="s">
        <v>93</v>
      </c>
      <c r="O135" t="s">
        <v>78</v>
      </c>
      <c r="P135" t="s">
        <v>316</v>
      </c>
      <c r="Q135" t="s"/>
      <c r="R135" t="s">
        <v>80</v>
      </c>
      <c r="S135" t="s">
        <v>124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HYPERLINK("https://hotelmonitor-cachepage.eclerx.com/savepage/tk_15434152664503593_sr_2057.html","info")</f>
        <v/>
      </c>
      <c r="AA135" t="n">
        <v>203225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488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1838397</v>
      </c>
      <c r="AZ135" t="s">
        <v>318</v>
      </c>
      <c r="BA135" t="s"/>
      <c r="BB135" t="n">
        <v>24123</v>
      </c>
      <c r="BC135" t="n">
        <v>13.333686</v>
      </c>
      <c r="BD135" t="n">
        <v>52.50078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315</v>
      </c>
      <c r="F136" t="n">
        <v>1781401</v>
      </c>
      <c r="G136" t="s">
        <v>74</v>
      </c>
      <c r="H136" t="s">
        <v>75</v>
      </c>
      <c r="I136" t="s"/>
      <c r="J136" t="s">
        <v>74</v>
      </c>
      <c r="K136" t="n">
        <v>155</v>
      </c>
      <c r="L136" t="s">
        <v>76</v>
      </c>
      <c r="M136" t="s"/>
      <c r="N136" t="s">
        <v>319</v>
      </c>
      <c r="O136" t="s">
        <v>78</v>
      </c>
      <c r="P136" t="s">
        <v>316</v>
      </c>
      <c r="Q136" t="s"/>
      <c r="R136" t="s">
        <v>80</v>
      </c>
      <c r="S136" t="s">
        <v>320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HYPERLINK("https://hotelmonitor-cachepage.eclerx.com/savepage/tk_15434152664503593_sr_2057.html","info")</f>
        <v/>
      </c>
      <c r="AA136" t="n">
        <v>203225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488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1838397</v>
      </c>
      <c r="AZ136" t="s">
        <v>318</v>
      </c>
      <c r="BA136" t="s"/>
      <c r="BB136" t="n">
        <v>24123</v>
      </c>
      <c r="BC136" t="n">
        <v>13.333686</v>
      </c>
      <c r="BD136" t="n">
        <v>52.50078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315</v>
      </c>
      <c r="F137" t="n">
        <v>1781401</v>
      </c>
      <c r="G137" t="s">
        <v>74</v>
      </c>
      <c r="H137" t="s">
        <v>75</v>
      </c>
      <c r="I137" t="s"/>
      <c r="J137" t="s">
        <v>74</v>
      </c>
      <c r="K137" t="n">
        <v>225</v>
      </c>
      <c r="L137" t="s">
        <v>76</v>
      </c>
      <c r="M137" t="s"/>
      <c r="N137" t="s">
        <v>321</v>
      </c>
      <c r="O137" t="s">
        <v>78</v>
      </c>
      <c r="P137" t="s">
        <v>316</v>
      </c>
      <c r="Q137" t="s"/>
      <c r="R137" t="s">
        <v>80</v>
      </c>
      <c r="S137" t="s">
        <v>322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HYPERLINK("https://hotelmonitor-cachepage.eclerx.com/savepage/tk_15434152664503593_sr_2057.html","info")</f>
        <v/>
      </c>
      <c r="AA137" t="n">
        <v>203225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488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1838397</v>
      </c>
      <c r="AZ137" t="s">
        <v>318</v>
      </c>
      <c r="BA137" t="s"/>
      <c r="BB137" t="n">
        <v>24123</v>
      </c>
      <c r="BC137" t="n">
        <v>13.333686</v>
      </c>
      <c r="BD137" t="n">
        <v>52.50078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323</v>
      </c>
      <c r="F138" t="n">
        <v>755294</v>
      </c>
      <c r="G138" t="s">
        <v>74</v>
      </c>
      <c r="H138" t="s">
        <v>75</v>
      </c>
      <c r="I138" t="s"/>
      <c r="J138" t="s">
        <v>74</v>
      </c>
      <c r="K138" t="n">
        <v>57.49</v>
      </c>
      <c r="L138" t="s">
        <v>76</v>
      </c>
      <c r="M138" t="s"/>
      <c r="N138" t="s">
        <v>77</v>
      </c>
      <c r="O138" t="s">
        <v>78</v>
      </c>
      <c r="P138" t="s">
        <v>324</v>
      </c>
      <c r="Q138" t="s"/>
      <c r="R138" t="s">
        <v>80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HYPERLINK("https://hotelmonitor-cachepage.eclerx.com/savepage/tk_15434142789897282_sr_2057.html","info")</f>
        <v/>
      </c>
      <c r="AA138" t="n">
        <v>147674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162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2641027</v>
      </c>
      <c r="AZ138" t="s">
        <v>326</v>
      </c>
      <c r="BA138" t="s"/>
      <c r="BB138" t="n">
        <v>411208</v>
      </c>
      <c r="BC138" t="n">
        <v>13.477686</v>
      </c>
      <c r="BD138" t="n">
        <v>52.533572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323</v>
      </c>
      <c r="F139" t="n">
        <v>755294</v>
      </c>
      <c r="G139" t="s">
        <v>74</v>
      </c>
      <c r="H139" t="s">
        <v>75</v>
      </c>
      <c r="I139" t="s"/>
      <c r="J139" t="s">
        <v>74</v>
      </c>
      <c r="K139" t="n">
        <v>76.65000000000001</v>
      </c>
      <c r="L139" t="s">
        <v>76</v>
      </c>
      <c r="M139" t="s"/>
      <c r="N139" t="s">
        <v>93</v>
      </c>
      <c r="O139" t="s">
        <v>78</v>
      </c>
      <c r="P139" t="s">
        <v>324</v>
      </c>
      <c r="Q139" t="s"/>
      <c r="R139" t="s">
        <v>80</v>
      </c>
      <c r="S139" t="s">
        <v>327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HYPERLINK("https://hotelmonitor-cachepage.eclerx.com/savepage/tk_15434142789897282_sr_2057.html","info")</f>
        <v/>
      </c>
      <c r="AA139" t="n">
        <v>147674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162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2641027</v>
      </c>
      <c r="AZ139" t="s">
        <v>326</v>
      </c>
      <c r="BA139" t="s"/>
      <c r="BB139" t="n">
        <v>411208</v>
      </c>
      <c r="BC139" t="n">
        <v>13.477686</v>
      </c>
      <c r="BD139" t="n">
        <v>52.533572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323</v>
      </c>
      <c r="F140" t="n">
        <v>755294</v>
      </c>
      <c r="G140" t="s">
        <v>74</v>
      </c>
      <c r="H140" t="s">
        <v>75</v>
      </c>
      <c r="I140" t="s"/>
      <c r="J140" t="s">
        <v>74</v>
      </c>
      <c r="K140" t="n">
        <v>93.65000000000001</v>
      </c>
      <c r="L140" t="s">
        <v>76</v>
      </c>
      <c r="M140" t="s"/>
      <c r="N140" t="s">
        <v>110</v>
      </c>
      <c r="O140" t="s">
        <v>78</v>
      </c>
      <c r="P140" t="s">
        <v>324</v>
      </c>
      <c r="Q140" t="s"/>
      <c r="R140" t="s">
        <v>80</v>
      </c>
      <c r="S140" t="s">
        <v>328</v>
      </c>
      <c r="T140" t="s">
        <v>82</v>
      </c>
      <c r="U140" t="s"/>
      <c r="V140" t="s">
        <v>83</v>
      </c>
      <c r="W140" t="s">
        <v>112</v>
      </c>
      <c r="X140" t="s"/>
      <c r="Y140" t="s">
        <v>85</v>
      </c>
      <c r="Z140">
        <f>HYPERLINK("https://hotelmonitor-cachepage.eclerx.com/savepage/tk_15434142789897282_sr_2057.html","info")</f>
        <v/>
      </c>
      <c r="AA140" t="n">
        <v>147674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162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2641027</v>
      </c>
      <c r="AZ140" t="s">
        <v>326</v>
      </c>
      <c r="BA140" t="s"/>
      <c r="BB140" t="n">
        <v>411208</v>
      </c>
      <c r="BC140" t="n">
        <v>13.477686</v>
      </c>
      <c r="BD140" t="n">
        <v>52.533572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329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49.5</v>
      </c>
      <c r="L141" t="s">
        <v>76</v>
      </c>
      <c r="M141" t="s"/>
      <c r="N141" t="s">
        <v>330</v>
      </c>
      <c r="O141" t="s">
        <v>78</v>
      </c>
      <c r="P141" t="s">
        <v>329</v>
      </c>
      <c r="Q141" t="s"/>
      <c r="R141" t="s">
        <v>180</v>
      </c>
      <c r="S141" t="s">
        <v>331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HYPERLINK("https://hotelmonitor-cachepage.eclerx.com/savepage/tk_1543415200218515_sr_2057.html","info")</f>
        <v/>
      </c>
      <c r="AA141" t="n">
        <v>-2204314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467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2204314</v>
      </c>
      <c r="AZ141" t="s">
        <v>332</v>
      </c>
      <c r="BA141" t="s"/>
      <c r="BB141" t="n">
        <v>689816</v>
      </c>
      <c r="BC141" t="n">
        <v>13.52618</v>
      </c>
      <c r="BD141" t="n">
        <v>52.51459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329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59</v>
      </c>
      <c r="L142" t="s">
        <v>76</v>
      </c>
      <c r="M142" t="s"/>
      <c r="N142" t="s">
        <v>333</v>
      </c>
      <c r="O142" t="s">
        <v>78</v>
      </c>
      <c r="P142" t="s">
        <v>329</v>
      </c>
      <c r="Q142" t="s"/>
      <c r="R142" t="s">
        <v>180</v>
      </c>
      <c r="S142" t="s">
        <v>294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HYPERLINK("https://hotelmonitor-cachepage.eclerx.com/savepage/tk_1543415200218515_sr_2057.html","info")</f>
        <v/>
      </c>
      <c r="AA142" t="n">
        <v>-2204314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467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2204314</v>
      </c>
      <c r="AZ142" t="s">
        <v>332</v>
      </c>
      <c r="BA142" t="s"/>
      <c r="BB142" t="n">
        <v>689816</v>
      </c>
      <c r="BC142" t="n">
        <v>13.52618</v>
      </c>
      <c r="BD142" t="n">
        <v>52.51459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334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131.65</v>
      </c>
      <c r="L143" t="s">
        <v>76</v>
      </c>
      <c r="M143" t="s"/>
      <c r="N143" t="s">
        <v>77</v>
      </c>
      <c r="O143" t="s">
        <v>78</v>
      </c>
      <c r="P143" t="s">
        <v>334</v>
      </c>
      <c r="Q143" t="s"/>
      <c r="R143" t="s">
        <v>80</v>
      </c>
      <c r="S143" t="s">
        <v>335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HYPERLINK("https://hotelmonitor-cachepage.eclerx.com/savepage/tk_1543414139220723_sr_2057.html","info")</f>
        <v/>
      </c>
      <c r="AA143" t="n">
        <v>-6796933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116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6796933</v>
      </c>
      <c r="AZ143" t="s"/>
      <c r="BA143" t="s"/>
      <c r="BB143" t="n">
        <v>407747</v>
      </c>
      <c r="BC143" t="n">
        <v>13.569209</v>
      </c>
      <c r="BD143" t="n">
        <v>52.444108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334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132.75</v>
      </c>
      <c r="L144" t="s">
        <v>76</v>
      </c>
      <c r="M144" t="s"/>
      <c r="N144" t="s">
        <v>336</v>
      </c>
      <c r="O144" t="s">
        <v>78</v>
      </c>
      <c r="P144" t="s">
        <v>334</v>
      </c>
      <c r="Q144" t="s"/>
      <c r="R144" t="s">
        <v>80</v>
      </c>
      <c r="S144" t="s">
        <v>337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HYPERLINK("https://hotelmonitor-cachepage.eclerx.com/savepage/tk_1543414139220723_sr_2057.html","info")</f>
        <v/>
      </c>
      <c r="AA144" t="n">
        <v>-6796933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116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6796933</v>
      </c>
      <c r="AZ144" t="s"/>
      <c r="BA144" t="s"/>
      <c r="BB144" t="n">
        <v>407747</v>
      </c>
      <c r="BC144" t="n">
        <v>13.569209</v>
      </c>
      <c r="BD144" t="n">
        <v>52.444108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334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145.38</v>
      </c>
      <c r="L145" t="s">
        <v>76</v>
      </c>
      <c r="M145" t="s"/>
      <c r="N145" t="s">
        <v>336</v>
      </c>
      <c r="O145" t="s">
        <v>78</v>
      </c>
      <c r="P145" t="s">
        <v>334</v>
      </c>
      <c r="Q145" t="s"/>
      <c r="R145" t="s">
        <v>80</v>
      </c>
      <c r="S145" t="s">
        <v>338</v>
      </c>
      <c r="T145" t="s">
        <v>82</v>
      </c>
      <c r="U145" t="s"/>
      <c r="V145" t="s">
        <v>83</v>
      </c>
      <c r="W145" t="s">
        <v>112</v>
      </c>
      <c r="X145" t="s"/>
      <c r="Y145" t="s">
        <v>85</v>
      </c>
      <c r="Z145">
        <f>HYPERLINK("https://hotelmonitor-cachepage.eclerx.com/savepage/tk_1543414139220723_sr_2057.html","info")</f>
        <v/>
      </c>
      <c r="AA145" t="n">
        <v>-6796933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116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6796933</v>
      </c>
      <c r="AZ145" t="s"/>
      <c r="BA145" t="s"/>
      <c r="BB145" t="n">
        <v>407747</v>
      </c>
      <c r="BC145" t="n">
        <v>13.569209</v>
      </c>
      <c r="BD145" t="n">
        <v>52.444108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334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174.88</v>
      </c>
      <c r="L146" t="s">
        <v>76</v>
      </c>
      <c r="M146" t="s"/>
      <c r="N146" t="s">
        <v>339</v>
      </c>
      <c r="O146" t="s">
        <v>78</v>
      </c>
      <c r="P146" t="s">
        <v>334</v>
      </c>
      <c r="Q146" t="s"/>
      <c r="R146" t="s">
        <v>80</v>
      </c>
      <c r="S146" t="s">
        <v>340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HYPERLINK("https://hotelmonitor-cachepage.eclerx.com/savepage/tk_1543414139220723_sr_2057.html","info")</f>
        <v/>
      </c>
      <c r="AA146" t="n">
        <v>-6796933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116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6796933</v>
      </c>
      <c r="AZ146" t="s"/>
      <c r="BA146" t="s"/>
      <c r="BB146" t="n">
        <v>407747</v>
      </c>
      <c r="BC146" t="n">
        <v>13.569209</v>
      </c>
      <c r="BD146" t="n">
        <v>52.444108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341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85.88</v>
      </c>
      <c r="L147" t="s">
        <v>76</v>
      </c>
      <c r="M147" t="s"/>
      <c r="N147" t="s">
        <v>227</v>
      </c>
      <c r="O147" t="s">
        <v>78</v>
      </c>
      <c r="P147" t="s">
        <v>341</v>
      </c>
      <c r="Q147" t="s"/>
      <c r="R147" t="s">
        <v>180</v>
      </c>
      <c r="S147" t="s">
        <v>342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HYPERLINK("https://hotelmonitor-cachepage.eclerx.com/savepage/tk_15434153330574374_sr_2057.html","info")</f>
        <v/>
      </c>
      <c r="AA147" t="n">
        <v>-4319385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509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4319385</v>
      </c>
      <c r="AZ147" t="s">
        <v>343</v>
      </c>
      <c r="BA147" t="s"/>
      <c r="BB147" t="n">
        <v>402821</v>
      </c>
      <c r="BC147" t="n">
        <v>13.444309</v>
      </c>
      <c r="BD147" t="n">
        <v>52.502945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341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96.47</v>
      </c>
      <c r="L148" t="s">
        <v>76</v>
      </c>
      <c r="M148" t="s"/>
      <c r="N148" t="s">
        <v>183</v>
      </c>
      <c r="O148" t="s">
        <v>78</v>
      </c>
      <c r="P148" t="s">
        <v>341</v>
      </c>
      <c r="Q148" t="s"/>
      <c r="R148" t="s">
        <v>180</v>
      </c>
      <c r="S148" t="s">
        <v>344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HYPERLINK("https://hotelmonitor-cachepage.eclerx.com/savepage/tk_15434153330574374_sr_2057.html","info")</f>
        <v/>
      </c>
      <c r="AA148" t="n">
        <v>-4319385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509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4319385</v>
      </c>
      <c r="AZ148" t="s">
        <v>343</v>
      </c>
      <c r="BA148" t="s"/>
      <c r="BB148" t="n">
        <v>402821</v>
      </c>
      <c r="BC148" t="n">
        <v>13.444309</v>
      </c>
      <c r="BD148" t="n">
        <v>52.502945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345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51.5</v>
      </c>
      <c r="L149" t="s">
        <v>76</v>
      </c>
      <c r="M149" t="s"/>
      <c r="N149" t="s">
        <v>77</v>
      </c>
      <c r="O149" t="s">
        <v>78</v>
      </c>
      <c r="P149" t="s">
        <v>345</v>
      </c>
      <c r="Q149" t="s"/>
      <c r="R149" t="s">
        <v>102</v>
      </c>
      <c r="S149" t="s">
        <v>346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HYPERLINK("https://hotelmonitor-cachepage.eclerx.com/savepage/tk_15434143079613101_sr_2057.html","info")</f>
        <v/>
      </c>
      <c r="AA149" t="n">
        <v>-2071510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172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2071510</v>
      </c>
      <c r="AZ149" t="s">
        <v>347</v>
      </c>
      <c r="BA149" t="s"/>
      <c r="BB149" t="n">
        <v>448882</v>
      </c>
      <c r="BC149" t="n">
        <v>13.3154</v>
      </c>
      <c r="BD149" t="n">
        <v>52.50569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348</v>
      </c>
      <c r="F150" t="n">
        <v>2346723</v>
      </c>
      <c r="G150" t="s">
        <v>74</v>
      </c>
      <c r="H150" t="s">
        <v>75</v>
      </c>
      <c r="I150" t="s"/>
      <c r="J150" t="s">
        <v>74</v>
      </c>
      <c r="K150" t="n">
        <v>71.09999999999999</v>
      </c>
      <c r="L150" t="s">
        <v>76</v>
      </c>
      <c r="M150" t="s"/>
      <c r="N150" t="s">
        <v>77</v>
      </c>
      <c r="O150" t="s">
        <v>78</v>
      </c>
      <c r="P150" t="s">
        <v>349</v>
      </c>
      <c r="Q150" t="s"/>
      <c r="R150" t="s">
        <v>102</v>
      </c>
      <c r="S150" t="s">
        <v>278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HYPERLINK("https://hotelmonitor-cachepage.eclerx.com/savepage/tk_1543415028642804_sr_2057.html","info")</f>
        <v/>
      </c>
      <c r="AA150" t="n">
        <v>273915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410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2071769</v>
      </c>
      <c r="AZ150" t="s">
        <v>350</v>
      </c>
      <c r="BA150" t="s"/>
      <c r="BB150" t="n">
        <v>524549</v>
      </c>
      <c r="BC150" t="n">
        <v>13.404275</v>
      </c>
      <c r="BD150" t="n">
        <v>52.510262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348</v>
      </c>
      <c r="F151" t="n">
        <v>2346723</v>
      </c>
      <c r="G151" t="s">
        <v>74</v>
      </c>
      <c r="H151" t="s">
        <v>75</v>
      </c>
      <c r="I151" t="s"/>
      <c r="J151" t="s">
        <v>74</v>
      </c>
      <c r="K151" t="n">
        <v>79</v>
      </c>
      <c r="L151" t="s">
        <v>76</v>
      </c>
      <c r="M151" t="s"/>
      <c r="N151" t="s">
        <v>93</v>
      </c>
      <c r="O151" t="s">
        <v>78</v>
      </c>
      <c r="P151" t="s">
        <v>349</v>
      </c>
      <c r="Q151" t="s"/>
      <c r="R151" t="s">
        <v>102</v>
      </c>
      <c r="S151" t="s">
        <v>231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HYPERLINK("https://hotelmonitor-cachepage.eclerx.com/savepage/tk_1543415028642804_sr_2057.html","info")</f>
        <v/>
      </c>
      <c r="AA151" t="n">
        <v>273915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410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2071769</v>
      </c>
      <c r="AZ151" t="s">
        <v>350</v>
      </c>
      <c r="BA151" t="s"/>
      <c r="BB151" t="n">
        <v>524549</v>
      </c>
      <c r="BC151" t="n">
        <v>13.404275</v>
      </c>
      <c r="BD151" t="n">
        <v>52.510262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348</v>
      </c>
      <c r="F152" t="n">
        <v>2346723</v>
      </c>
      <c r="G152" t="s">
        <v>74</v>
      </c>
      <c r="H152" t="s">
        <v>75</v>
      </c>
      <c r="I152" t="s"/>
      <c r="J152" t="s">
        <v>74</v>
      </c>
      <c r="K152" t="n">
        <v>89</v>
      </c>
      <c r="L152" t="s">
        <v>76</v>
      </c>
      <c r="M152" t="s"/>
      <c r="N152" t="s">
        <v>97</v>
      </c>
      <c r="O152" t="s">
        <v>78</v>
      </c>
      <c r="P152" t="s">
        <v>349</v>
      </c>
      <c r="Q152" t="s"/>
      <c r="R152" t="s">
        <v>102</v>
      </c>
      <c r="S152" t="s">
        <v>351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HYPERLINK("https://hotelmonitor-cachepage.eclerx.com/savepage/tk_1543415028642804_sr_2057.html","info")</f>
        <v/>
      </c>
      <c r="AA152" t="n">
        <v>273915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410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2071769</v>
      </c>
      <c r="AZ152" t="s">
        <v>350</v>
      </c>
      <c r="BA152" t="s"/>
      <c r="BB152" t="n">
        <v>524549</v>
      </c>
      <c r="BC152" t="n">
        <v>13.404275</v>
      </c>
      <c r="BD152" t="n">
        <v>52.510262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348</v>
      </c>
      <c r="F153" t="n">
        <v>2346723</v>
      </c>
      <c r="G153" t="s">
        <v>74</v>
      </c>
      <c r="H153" t="s">
        <v>75</v>
      </c>
      <c r="I153" t="s"/>
      <c r="J153" t="s">
        <v>74</v>
      </c>
      <c r="K153" t="n">
        <v>99</v>
      </c>
      <c r="L153" t="s">
        <v>76</v>
      </c>
      <c r="M153" t="s"/>
      <c r="N153" t="s">
        <v>95</v>
      </c>
      <c r="O153" t="s">
        <v>78</v>
      </c>
      <c r="P153" t="s">
        <v>349</v>
      </c>
      <c r="Q153" t="s"/>
      <c r="R153" t="s">
        <v>102</v>
      </c>
      <c r="S153" t="s">
        <v>280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HYPERLINK("https://hotelmonitor-cachepage.eclerx.com/savepage/tk_1543415028642804_sr_2057.html","info")</f>
        <v/>
      </c>
      <c r="AA153" t="n">
        <v>273915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410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2071769</v>
      </c>
      <c r="AZ153" t="s">
        <v>350</v>
      </c>
      <c r="BA153" t="s"/>
      <c r="BB153" t="n">
        <v>524549</v>
      </c>
      <c r="BC153" t="n">
        <v>13.404275</v>
      </c>
      <c r="BD153" t="n">
        <v>52.510262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352</v>
      </c>
      <c r="F154" t="n">
        <v>514926</v>
      </c>
      <c r="G154" t="s">
        <v>74</v>
      </c>
      <c r="H154" t="s">
        <v>75</v>
      </c>
      <c r="I154" t="s"/>
      <c r="J154" t="s">
        <v>74</v>
      </c>
      <c r="K154" t="n">
        <v>70</v>
      </c>
      <c r="L154" t="s">
        <v>76</v>
      </c>
      <c r="M154" t="s"/>
      <c r="N154" t="s">
        <v>353</v>
      </c>
      <c r="O154" t="s">
        <v>78</v>
      </c>
      <c r="P154" t="s">
        <v>354</v>
      </c>
      <c r="Q154" t="s"/>
      <c r="R154" t="s">
        <v>80</v>
      </c>
      <c r="S154" t="s">
        <v>355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HYPERLINK("https://hotelmonitor-cachepage.eclerx.com/savepage/tk_1543415057847087_sr_2057.html","info")</f>
        <v/>
      </c>
      <c r="AA154" t="n">
        <v>124043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420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2229945</v>
      </c>
      <c r="AZ154" t="s">
        <v>356</v>
      </c>
      <c r="BA154" t="s"/>
      <c r="BB154" t="n">
        <v>431026</v>
      </c>
      <c r="BC154" t="n">
        <v>13.321487</v>
      </c>
      <c r="BD154" t="n">
        <v>52.499813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352</v>
      </c>
      <c r="F155" t="n">
        <v>514926</v>
      </c>
      <c r="G155" t="s">
        <v>74</v>
      </c>
      <c r="H155" t="s">
        <v>75</v>
      </c>
      <c r="I155" t="s"/>
      <c r="J155" t="s">
        <v>74</v>
      </c>
      <c r="K155" t="n">
        <v>88</v>
      </c>
      <c r="L155" t="s">
        <v>76</v>
      </c>
      <c r="M155" t="s"/>
      <c r="N155" t="s">
        <v>357</v>
      </c>
      <c r="O155" t="s">
        <v>78</v>
      </c>
      <c r="P155" t="s">
        <v>354</v>
      </c>
      <c r="Q155" t="s"/>
      <c r="R155" t="s">
        <v>80</v>
      </c>
      <c r="S155" t="s">
        <v>358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HYPERLINK("https://hotelmonitor-cachepage.eclerx.com/savepage/tk_1543415057847087_sr_2057.html","info")</f>
        <v/>
      </c>
      <c r="AA155" t="n">
        <v>124043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420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2229945</v>
      </c>
      <c r="AZ155" t="s">
        <v>356</v>
      </c>
      <c r="BA155" t="s"/>
      <c r="BB155" t="n">
        <v>431026</v>
      </c>
      <c r="BC155" t="n">
        <v>13.321487</v>
      </c>
      <c r="BD155" t="n">
        <v>52.499813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352</v>
      </c>
      <c r="F156" t="n">
        <v>514926</v>
      </c>
      <c r="G156" t="s">
        <v>74</v>
      </c>
      <c r="H156" t="s">
        <v>75</v>
      </c>
      <c r="I156" t="s"/>
      <c r="J156" t="s">
        <v>74</v>
      </c>
      <c r="K156" t="n">
        <v>78</v>
      </c>
      <c r="L156" t="s">
        <v>76</v>
      </c>
      <c r="M156" t="s"/>
      <c r="N156" t="s">
        <v>359</v>
      </c>
      <c r="O156" t="s">
        <v>78</v>
      </c>
      <c r="P156" t="s">
        <v>354</v>
      </c>
      <c r="Q156" t="s"/>
      <c r="R156" t="s">
        <v>80</v>
      </c>
      <c r="S156" t="s">
        <v>360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HYPERLINK("https://hotelmonitor-cachepage.eclerx.com/savepage/tk_1543415057847087_sr_2057.html","info")</f>
        <v/>
      </c>
      <c r="AA156" t="n">
        <v>124043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420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2229945</v>
      </c>
      <c r="AZ156" t="s">
        <v>356</v>
      </c>
      <c r="BA156" t="s"/>
      <c r="BB156" t="n">
        <v>431026</v>
      </c>
      <c r="BC156" t="n">
        <v>13.321487</v>
      </c>
      <c r="BD156" t="n">
        <v>52.499813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352</v>
      </c>
      <c r="F157" t="n">
        <v>514926</v>
      </c>
      <c r="G157" t="s">
        <v>74</v>
      </c>
      <c r="H157" t="s">
        <v>75</v>
      </c>
      <c r="I157" t="s"/>
      <c r="J157" t="s">
        <v>74</v>
      </c>
      <c r="K157" t="n">
        <v>94</v>
      </c>
      <c r="L157" t="s">
        <v>76</v>
      </c>
      <c r="M157" t="s"/>
      <c r="N157" t="s">
        <v>359</v>
      </c>
      <c r="O157" t="s">
        <v>78</v>
      </c>
      <c r="P157" t="s">
        <v>354</v>
      </c>
      <c r="Q157" t="s"/>
      <c r="R157" t="s">
        <v>80</v>
      </c>
      <c r="S157" t="s">
        <v>361</v>
      </c>
      <c r="T157" t="s">
        <v>82</v>
      </c>
      <c r="U157" t="s"/>
      <c r="V157" t="s">
        <v>83</v>
      </c>
      <c r="W157" t="s">
        <v>112</v>
      </c>
      <c r="X157" t="s"/>
      <c r="Y157" t="s">
        <v>85</v>
      </c>
      <c r="Z157">
        <f>HYPERLINK("https://hotelmonitor-cachepage.eclerx.com/savepage/tk_1543415057847087_sr_2057.html","info")</f>
        <v/>
      </c>
      <c r="AA157" t="n">
        <v>124043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420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2229945</v>
      </c>
      <c r="AZ157" t="s">
        <v>356</v>
      </c>
      <c r="BA157" t="s"/>
      <c r="BB157" t="n">
        <v>431026</v>
      </c>
      <c r="BC157" t="n">
        <v>13.321487</v>
      </c>
      <c r="BD157" t="n">
        <v>52.499813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352</v>
      </c>
      <c r="F158" t="n">
        <v>514926</v>
      </c>
      <c r="G158" t="s">
        <v>74</v>
      </c>
      <c r="H158" t="s">
        <v>75</v>
      </c>
      <c r="I158" t="s"/>
      <c r="J158" t="s">
        <v>74</v>
      </c>
      <c r="K158" t="n">
        <v>106</v>
      </c>
      <c r="L158" t="s">
        <v>76</v>
      </c>
      <c r="M158" t="s"/>
      <c r="N158" t="s">
        <v>357</v>
      </c>
      <c r="O158" t="s">
        <v>78</v>
      </c>
      <c r="P158" t="s">
        <v>354</v>
      </c>
      <c r="Q158" t="s"/>
      <c r="R158" t="s">
        <v>80</v>
      </c>
      <c r="S158" t="s">
        <v>312</v>
      </c>
      <c r="T158" t="s">
        <v>82</v>
      </c>
      <c r="U158" t="s"/>
      <c r="V158" t="s">
        <v>83</v>
      </c>
      <c r="W158" t="s">
        <v>112</v>
      </c>
      <c r="X158" t="s"/>
      <c r="Y158" t="s">
        <v>85</v>
      </c>
      <c r="Z158">
        <f>HYPERLINK("https://hotelmonitor-cachepage.eclerx.com/savepage/tk_1543415057847087_sr_2057.html","info")</f>
        <v/>
      </c>
      <c r="AA158" t="n">
        <v>124043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420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2229945</v>
      </c>
      <c r="AZ158" t="s">
        <v>356</v>
      </c>
      <c r="BA158" t="s"/>
      <c r="BB158" t="n">
        <v>431026</v>
      </c>
      <c r="BC158" t="n">
        <v>13.321487</v>
      </c>
      <c r="BD158" t="n">
        <v>52.499813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352</v>
      </c>
      <c r="F159" t="n">
        <v>514926</v>
      </c>
      <c r="G159" t="s">
        <v>74</v>
      </c>
      <c r="H159" t="s">
        <v>75</v>
      </c>
      <c r="I159" t="s"/>
      <c r="J159" t="s">
        <v>74</v>
      </c>
      <c r="K159" t="n">
        <v>138</v>
      </c>
      <c r="L159" t="s">
        <v>76</v>
      </c>
      <c r="M159" t="s"/>
      <c r="N159" t="s">
        <v>362</v>
      </c>
      <c r="O159" t="s">
        <v>78</v>
      </c>
      <c r="P159" t="s">
        <v>354</v>
      </c>
      <c r="Q159" t="s"/>
      <c r="R159" t="s">
        <v>80</v>
      </c>
      <c r="S159" t="s">
        <v>144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HYPERLINK("https://hotelmonitor-cachepage.eclerx.com/savepage/tk_1543415057847087_sr_2057.html","info")</f>
        <v/>
      </c>
      <c r="AA159" t="n">
        <v>124043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420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2229945</v>
      </c>
      <c r="AZ159" t="s">
        <v>356</v>
      </c>
      <c r="BA159" t="s"/>
      <c r="BB159" t="n">
        <v>431026</v>
      </c>
      <c r="BC159" t="n">
        <v>13.321487</v>
      </c>
      <c r="BD159" t="n">
        <v>52.499813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352</v>
      </c>
      <c r="F160" t="n">
        <v>514926</v>
      </c>
      <c r="G160" t="s">
        <v>74</v>
      </c>
      <c r="H160" t="s">
        <v>75</v>
      </c>
      <c r="I160" t="s"/>
      <c r="J160" t="s">
        <v>74</v>
      </c>
      <c r="K160" t="n">
        <v>148</v>
      </c>
      <c r="L160" t="s">
        <v>76</v>
      </c>
      <c r="M160" t="s"/>
      <c r="N160" t="s">
        <v>363</v>
      </c>
      <c r="O160" t="s">
        <v>78</v>
      </c>
      <c r="P160" t="s">
        <v>354</v>
      </c>
      <c r="Q160" t="s"/>
      <c r="R160" t="s">
        <v>80</v>
      </c>
      <c r="S160" t="s">
        <v>364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HYPERLINK("https://hotelmonitor-cachepage.eclerx.com/savepage/tk_1543415057847087_sr_2057.html","info")</f>
        <v/>
      </c>
      <c r="AA160" t="n">
        <v>124043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420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2229945</v>
      </c>
      <c r="AZ160" t="s">
        <v>356</v>
      </c>
      <c r="BA160" t="s"/>
      <c r="BB160" t="n">
        <v>431026</v>
      </c>
      <c r="BC160" t="n">
        <v>13.321487</v>
      </c>
      <c r="BD160" t="n">
        <v>52.499813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352</v>
      </c>
      <c r="F161" t="n">
        <v>514926</v>
      </c>
      <c r="G161" t="s">
        <v>74</v>
      </c>
      <c r="H161" t="s">
        <v>75</v>
      </c>
      <c r="I161" t="s"/>
      <c r="J161" t="s">
        <v>74</v>
      </c>
      <c r="K161" t="n">
        <v>154</v>
      </c>
      <c r="L161" t="s">
        <v>76</v>
      </c>
      <c r="M161" t="s"/>
      <c r="N161" t="s">
        <v>362</v>
      </c>
      <c r="O161" t="s">
        <v>78</v>
      </c>
      <c r="P161" t="s">
        <v>354</v>
      </c>
      <c r="Q161" t="s"/>
      <c r="R161" t="s">
        <v>80</v>
      </c>
      <c r="S161" t="s">
        <v>365</v>
      </c>
      <c r="T161" t="s">
        <v>82</v>
      </c>
      <c r="U161" t="s"/>
      <c r="V161" t="s">
        <v>83</v>
      </c>
      <c r="W161" t="s">
        <v>112</v>
      </c>
      <c r="X161" t="s"/>
      <c r="Y161" t="s">
        <v>85</v>
      </c>
      <c r="Z161">
        <f>HYPERLINK("https://hotelmonitor-cachepage.eclerx.com/savepage/tk_1543415057847087_sr_2057.html","info")</f>
        <v/>
      </c>
      <c r="AA161" t="n">
        <v>124043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420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2229945</v>
      </c>
      <c r="AZ161" t="s">
        <v>356</v>
      </c>
      <c r="BA161" t="s"/>
      <c r="BB161" t="n">
        <v>431026</v>
      </c>
      <c r="BC161" t="n">
        <v>13.321487</v>
      </c>
      <c r="BD161" t="n">
        <v>52.499813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352</v>
      </c>
      <c r="F162" t="n">
        <v>514926</v>
      </c>
      <c r="G162" t="s">
        <v>74</v>
      </c>
      <c r="H162" t="s">
        <v>75</v>
      </c>
      <c r="I162" t="s"/>
      <c r="J162" t="s">
        <v>74</v>
      </c>
      <c r="K162" t="n">
        <v>166</v>
      </c>
      <c r="L162" t="s">
        <v>76</v>
      </c>
      <c r="M162" t="s"/>
      <c r="N162" t="s">
        <v>363</v>
      </c>
      <c r="O162" t="s">
        <v>78</v>
      </c>
      <c r="P162" t="s">
        <v>354</v>
      </c>
      <c r="Q162" t="s"/>
      <c r="R162" t="s">
        <v>80</v>
      </c>
      <c r="S162" t="s">
        <v>366</v>
      </c>
      <c r="T162" t="s">
        <v>82</v>
      </c>
      <c r="U162" t="s"/>
      <c r="V162" t="s">
        <v>83</v>
      </c>
      <c r="W162" t="s">
        <v>112</v>
      </c>
      <c r="X162" t="s"/>
      <c r="Y162" t="s">
        <v>85</v>
      </c>
      <c r="Z162">
        <f>HYPERLINK("https://hotelmonitor-cachepage.eclerx.com/savepage/tk_1543415057847087_sr_2057.html","info")</f>
        <v/>
      </c>
      <c r="AA162" t="n">
        <v>124043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420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2229945</v>
      </c>
      <c r="AZ162" t="s">
        <v>356</v>
      </c>
      <c r="BA162" t="s"/>
      <c r="BB162" t="n">
        <v>431026</v>
      </c>
      <c r="BC162" t="n">
        <v>13.321487</v>
      </c>
      <c r="BD162" t="n">
        <v>52.499813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367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86.7</v>
      </c>
      <c r="L163" t="s">
        <v>76</v>
      </c>
      <c r="M163" t="s"/>
      <c r="N163" t="s">
        <v>77</v>
      </c>
      <c r="O163" t="s">
        <v>78</v>
      </c>
      <c r="P163" t="s">
        <v>367</v>
      </c>
      <c r="Q163" t="s"/>
      <c r="R163" t="s">
        <v>80</v>
      </c>
      <c r="S163" t="s">
        <v>368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HYPERLINK("https://hotelmonitor-cachepage.eclerx.com/savepage/tk_15434139468182316_sr_2057.html","info")</f>
        <v/>
      </c>
      <c r="AA163" t="n">
        <v>-4481133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52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4481133</v>
      </c>
      <c r="AZ163" t="s">
        <v>369</v>
      </c>
      <c r="BA163" t="s"/>
      <c r="BB163" t="n">
        <v>543026</v>
      </c>
      <c r="BC163" t="n">
        <v>13.20905</v>
      </c>
      <c r="BD163" t="n">
        <v>52.53292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367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102</v>
      </c>
      <c r="L164" t="s">
        <v>76</v>
      </c>
      <c r="M164" t="s"/>
      <c r="N164" t="s">
        <v>93</v>
      </c>
      <c r="O164" t="s">
        <v>78</v>
      </c>
      <c r="P164" t="s">
        <v>367</v>
      </c>
      <c r="Q164" t="s"/>
      <c r="R164" t="s">
        <v>80</v>
      </c>
      <c r="S164" t="s">
        <v>191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HYPERLINK("https://hotelmonitor-cachepage.eclerx.com/savepage/tk_15434139468182316_sr_2057.html","info")</f>
        <v/>
      </c>
      <c r="AA164" t="n">
        <v>-4481133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52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4481133</v>
      </c>
      <c r="AZ164" t="s">
        <v>369</v>
      </c>
      <c r="BA164" t="s"/>
      <c r="BB164" t="n">
        <v>543026</v>
      </c>
      <c r="BC164" t="n">
        <v>13.20905</v>
      </c>
      <c r="BD164" t="n">
        <v>52.53292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367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112</v>
      </c>
      <c r="L165" t="s">
        <v>76</v>
      </c>
      <c r="M165" t="s"/>
      <c r="N165" t="s">
        <v>95</v>
      </c>
      <c r="O165" t="s">
        <v>78</v>
      </c>
      <c r="P165" t="s">
        <v>367</v>
      </c>
      <c r="Q165" t="s"/>
      <c r="R165" t="s">
        <v>80</v>
      </c>
      <c r="S165" t="s">
        <v>370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HYPERLINK("https://hotelmonitor-cachepage.eclerx.com/savepage/tk_15434139468182316_sr_2057.html","info")</f>
        <v/>
      </c>
      <c r="AA165" t="n">
        <v>-4481133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52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4481133</v>
      </c>
      <c r="AZ165" t="s">
        <v>369</v>
      </c>
      <c r="BA165" t="s"/>
      <c r="BB165" t="n">
        <v>543026</v>
      </c>
      <c r="BC165" t="n">
        <v>13.20905</v>
      </c>
      <c r="BD165" t="n">
        <v>52.53292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371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110</v>
      </c>
      <c r="L166" t="s">
        <v>76</v>
      </c>
      <c r="M166" t="s"/>
      <c r="N166" t="s">
        <v>110</v>
      </c>
      <c r="O166" t="s">
        <v>78</v>
      </c>
      <c r="P166" t="s">
        <v>371</v>
      </c>
      <c r="Q166" t="s"/>
      <c r="R166" t="s">
        <v>80</v>
      </c>
      <c r="S166" t="s">
        <v>372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HYPERLINK("https://hotelmonitor-cachepage.eclerx.com/savepage/tk_1543414270274029_sr_2057.html","info")</f>
        <v/>
      </c>
      <c r="AA166" t="n">
        <v>-2071697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159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2071697</v>
      </c>
      <c r="AZ166" t="s">
        <v>373</v>
      </c>
      <c r="BA166" t="s"/>
      <c r="BB166" t="n">
        <v>220789</v>
      </c>
      <c r="BC166" t="n">
        <v>13.424734</v>
      </c>
      <c r="BD166" t="n">
        <v>52.529649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371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135</v>
      </c>
      <c r="L167" t="s">
        <v>76</v>
      </c>
      <c r="M167" t="s"/>
      <c r="N167" t="s">
        <v>374</v>
      </c>
      <c r="O167" t="s">
        <v>78</v>
      </c>
      <c r="P167" t="s">
        <v>371</v>
      </c>
      <c r="Q167" t="s"/>
      <c r="R167" t="s">
        <v>80</v>
      </c>
      <c r="S167" t="s">
        <v>375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HYPERLINK("https://hotelmonitor-cachepage.eclerx.com/savepage/tk_1543414270274029_sr_2057.html","info")</f>
        <v/>
      </c>
      <c r="AA167" t="n">
        <v>-2071697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159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2071697</v>
      </c>
      <c r="AZ167" t="s">
        <v>373</v>
      </c>
      <c r="BA167" t="s"/>
      <c r="BB167" t="n">
        <v>220789</v>
      </c>
      <c r="BC167" t="n">
        <v>13.424734</v>
      </c>
      <c r="BD167" t="n">
        <v>52.529649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371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160</v>
      </c>
      <c r="L168" t="s">
        <v>76</v>
      </c>
      <c r="M168" t="s"/>
      <c r="N168" t="s">
        <v>219</v>
      </c>
      <c r="O168" t="s">
        <v>78</v>
      </c>
      <c r="P168" t="s">
        <v>371</v>
      </c>
      <c r="Q168" t="s"/>
      <c r="R168" t="s">
        <v>80</v>
      </c>
      <c r="S168" t="s">
        <v>376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HYPERLINK("https://hotelmonitor-cachepage.eclerx.com/savepage/tk_1543414270274029_sr_2057.html","info")</f>
        <v/>
      </c>
      <c r="AA168" t="n">
        <v>-2071697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159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2071697</v>
      </c>
      <c r="AZ168" t="s">
        <v>373</v>
      </c>
      <c r="BA168" t="s"/>
      <c r="BB168" t="n">
        <v>220789</v>
      </c>
      <c r="BC168" t="n">
        <v>13.424734</v>
      </c>
      <c r="BD168" t="n">
        <v>52.529649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377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99.98999999999999</v>
      </c>
      <c r="L169" t="s">
        <v>76</v>
      </c>
      <c r="M169" t="s"/>
      <c r="N169" t="s">
        <v>93</v>
      </c>
      <c r="O169" t="s">
        <v>78</v>
      </c>
      <c r="P169" t="s">
        <v>377</v>
      </c>
      <c r="Q169" t="s"/>
      <c r="R169" t="s">
        <v>180</v>
      </c>
      <c r="S169" t="s">
        <v>378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HYPERLINK("https://hotelmonitor-cachepage.eclerx.com/savepage/tk_15434150543549018_sr_2057.html","info")</f>
        <v/>
      </c>
      <c r="AA169" t="n">
        <v>-6657648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419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6657648</v>
      </c>
      <c r="AZ169" t="s">
        <v>379</v>
      </c>
      <c r="BA169" t="s"/>
      <c r="BB169" t="n">
        <v>960360</v>
      </c>
      <c r="BC169" t="n">
        <v>13.3606</v>
      </c>
      <c r="BD169" t="n">
        <v>52.49386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380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62</v>
      </c>
      <c r="L170" t="s">
        <v>76</v>
      </c>
      <c r="M170" t="s"/>
      <c r="N170" t="s">
        <v>77</v>
      </c>
      <c r="O170" t="s">
        <v>78</v>
      </c>
      <c r="P170" t="s">
        <v>380</v>
      </c>
      <c r="Q170" t="s"/>
      <c r="R170" t="s">
        <v>102</v>
      </c>
      <c r="S170" t="s">
        <v>241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HYPERLINK("https://hotelmonitor-cachepage.eclerx.com/savepage/tk_15434141127505577_sr_2057.html","info")</f>
        <v/>
      </c>
      <c r="AA170" t="n">
        <v>-2071815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108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2071815</v>
      </c>
      <c r="AZ170" t="s">
        <v>381</v>
      </c>
      <c r="BA170" t="s"/>
      <c r="BB170" t="n">
        <v>397077</v>
      </c>
      <c r="BC170" t="n">
        <v>13.333707</v>
      </c>
      <c r="BD170" t="n">
        <v>52.498856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380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69.52</v>
      </c>
      <c r="L171" t="s">
        <v>76</v>
      </c>
      <c r="M171" t="s"/>
      <c r="N171" t="s">
        <v>382</v>
      </c>
      <c r="O171" t="s">
        <v>78</v>
      </c>
      <c r="P171" t="s">
        <v>380</v>
      </c>
      <c r="Q171" t="s"/>
      <c r="R171" t="s">
        <v>102</v>
      </c>
      <c r="S171" t="s">
        <v>383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HYPERLINK("https://hotelmonitor-cachepage.eclerx.com/savepage/tk_15434141127505577_sr_2057.html","info")</f>
        <v/>
      </c>
      <c r="AA171" t="n">
        <v>-2071815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108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2071815</v>
      </c>
      <c r="AZ171" t="s">
        <v>381</v>
      </c>
      <c r="BA171" t="s"/>
      <c r="BB171" t="n">
        <v>397077</v>
      </c>
      <c r="BC171" t="n">
        <v>13.333707</v>
      </c>
      <c r="BD171" t="n">
        <v>52.498856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380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79</v>
      </c>
      <c r="L172" t="s">
        <v>76</v>
      </c>
      <c r="M172" t="s"/>
      <c r="N172" t="s">
        <v>95</v>
      </c>
      <c r="O172" t="s">
        <v>78</v>
      </c>
      <c r="P172" t="s">
        <v>380</v>
      </c>
      <c r="Q172" t="s"/>
      <c r="R172" t="s">
        <v>102</v>
      </c>
      <c r="S172" t="s">
        <v>231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HYPERLINK("https://hotelmonitor-cachepage.eclerx.com/savepage/tk_15434141127505577_sr_2057.html","info")</f>
        <v/>
      </c>
      <c r="AA172" t="n">
        <v>-2071815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108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2071815</v>
      </c>
      <c r="AZ172" t="s">
        <v>381</v>
      </c>
      <c r="BA172" t="s"/>
      <c r="BB172" t="n">
        <v>397077</v>
      </c>
      <c r="BC172" t="n">
        <v>13.333707</v>
      </c>
      <c r="BD172" t="n">
        <v>52.498856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380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87.12</v>
      </c>
      <c r="L173" t="s">
        <v>76</v>
      </c>
      <c r="M173" t="s"/>
      <c r="N173" t="s">
        <v>384</v>
      </c>
      <c r="O173" t="s">
        <v>78</v>
      </c>
      <c r="P173" t="s">
        <v>380</v>
      </c>
      <c r="Q173" t="s"/>
      <c r="R173" t="s">
        <v>102</v>
      </c>
      <c r="S173" t="s">
        <v>385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HYPERLINK("https://hotelmonitor-cachepage.eclerx.com/savepage/tk_15434141127505577_sr_2057.html","info")</f>
        <v/>
      </c>
      <c r="AA173" t="n">
        <v>-2071815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108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2071815</v>
      </c>
      <c r="AZ173" t="s">
        <v>381</v>
      </c>
      <c r="BA173" t="s"/>
      <c r="BB173" t="n">
        <v>397077</v>
      </c>
      <c r="BC173" t="n">
        <v>13.333707</v>
      </c>
      <c r="BD173" t="n">
        <v>52.498856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380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99</v>
      </c>
      <c r="L174" t="s">
        <v>76</v>
      </c>
      <c r="M174" t="s"/>
      <c r="N174" t="s">
        <v>386</v>
      </c>
      <c r="O174" t="s">
        <v>78</v>
      </c>
      <c r="P174" t="s">
        <v>380</v>
      </c>
      <c r="Q174" t="s"/>
      <c r="R174" t="s">
        <v>102</v>
      </c>
      <c r="S174" t="s">
        <v>280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HYPERLINK("https://hotelmonitor-cachepage.eclerx.com/savepage/tk_15434141127505577_sr_2057.html","info")</f>
        <v/>
      </c>
      <c r="AA174" t="n">
        <v>-2071815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108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2071815</v>
      </c>
      <c r="AZ174" t="s">
        <v>381</v>
      </c>
      <c r="BA174" t="s"/>
      <c r="BB174" t="n">
        <v>397077</v>
      </c>
      <c r="BC174" t="n">
        <v>13.333707</v>
      </c>
      <c r="BD174" t="n">
        <v>52.498856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387</v>
      </c>
      <c r="F175" t="n">
        <v>297115</v>
      </c>
      <c r="G175" t="s">
        <v>74</v>
      </c>
      <c r="H175" t="s">
        <v>75</v>
      </c>
      <c r="I175" t="s"/>
      <c r="J175" t="s">
        <v>74</v>
      </c>
      <c r="K175" t="n">
        <v>55.98</v>
      </c>
      <c r="L175" t="s">
        <v>76</v>
      </c>
      <c r="M175" t="s"/>
      <c r="N175" t="s">
        <v>93</v>
      </c>
      <c r="O175" t="s">
        <v>78</v>
      </c>
      <c r="P175" t="s">
        <v>388</v>
      </c>
      <c r="Q175" t="s"/>
      <c r="R175" t="s">
        <v>180</v>
      </c>
      <c r="S175" t="s">
        <v>389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HYPERLINK("https://hotelmonitor-cachepage.eclerx.com/savepage/tk_15434148581360574_sr_2057.html","info")</f>
        <v/>
      </c>
      <c r="AA175" t="n">
        <v>19767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353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3738727</v>
      </c>
      <c r="AZ175" t="s">
        <v>390</v>
      </c>
      <c r="BA175" t="s"/>
      <c r="BB175" t="n">
        <v>88924</v>
      </c>
      <c r="BC175" t="n">
        <v>13.468965</v>
      </c>
      <c r="BD175" t="n">
        <v>52.506916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387</v>
      </c>
      <c r="F176" t="n">
        <v>297115</v>
      </c>
      <c r="G176" t="s">
        <v>74</v>
      </c>
      <c r="H176" t="s">
        <v>75</v>
      </c>
      <c r="I176" t="s"/>
      <c r="J176" t="s">
        <v>74</v>
      </c>
      <c r="K176" t="n">
        <v>56.98</v>
      </c>
      <c r="L176" t="s">
        <v>76</v>
      </c>
      <c r="M176" t="s"/>
      <c r="N176" t="s">
        <v>391</v>
      </c>
      <c r="O176" t="s">
        <v>78</v>
      </c>
      <c r="P176" t="s">
        <v>388</v>
      </c>
      <c r="Q176" t="s"/>
      <c r="R176" t="s">
        <v>180</v>
      </c>
      <c r="S176" t="s">
        <v>392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HYPERLINK("https://hotelmonitor-cachepage.eclerx.com/savepage/tk_15434148581360574_sr_2057.html","info")</f>
        <v/>
      </c>
      <c r="AA176" t="n">
        <v>19767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353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3738727</v>
      </c>
      <c r="AZ176" t="s">
        <v>390</v>
      </c>
      <c r="BA176" t="s"/>
      <c r="BB176" t="n">
        <v>88924</v>
      </c>
      <c r="BC176" t="n">
        <v>13.468965</v>
      </c>
      <c r="BD176" t="n">
        <v>52.506916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393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70</v>
      </c>
      <c r="L177" t="s">
        <v>76</v>
      </c>
      <c r="M177" t="s"/>
      <c r="N177" t="s">
        <v>93</v>
      </c>
      <c r="O177" t="s">
        <v>78</v>
      </c>
      <c r="P177" t="s">
        <v>393</v>
      </c>
      <c r="Q177" t="s"/>
      <c r="R177" t="s">
        <v>102</v>
      </c>
      <c r="S177" t="s">
        <v>355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HYPERLINK("https://hotelmonitor-cachepage.eclerx.com/savepage/tk_1543414451393288_sr_2057.html","info")</f>
        <v/>
      </c>
      <c r="AA177" t="n">
        <v>-2071756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220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2071756</v>
      </c>
      <c r="AZ177" t="s">
        <v>394</v>
      </c>
      <c r="BA177" t="s"/>
      <c r="BB177" t="n">
        <v>60798</v>
      </c>
      <c r="BC177" t="n">
        <v>13.305216</v>
      </c>
      <c r="BD177" t="n">
        <v>52.432205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395</v>
      </c>
      <c r="F178" t="n">
        <v>529931</v>
      </c>
      <c r="G178" t="s">
        <v>74</v>
      </c>
      <c r="H178" t="s">
        <v>75</v>
      </c>
      <c r="I178" t="s"/>
      <c r="J178" t="s">
        <v>74</v>
      </c>
      <c r="K178" t="n">
        <v>364</v>
      </c>
      <c r="L178" t="s">
        <v>76</v>
      </c>
      <c r="M178" t="s"/>
      <c r="N178" t="s">
        <v>396</v>
      </c>
      <c r="O178" t="s">
        <v>78</v>
      </c>
      <c r="P178" t="s">
        <v>397</v>
      </c>
      <c r="Q178" t="s"/>
      <c r="R178" t="s">
        <v>159</v>
      </c>
      <c r="S178" t="s">
        <v>398</v>
      </c>
      <c r="T178" t="s">
        <v>82</v>
      </c>
      <c r="U178" t="s"/>
      <c r="V178" t="s">
        <v>83</v>
      </c>
      <c r="W178" t="s">
        <v>112</v>
      </c>
      <c r="X178" t="s"/>
      <c r="Y178" t="s">
        <v>85</v>
      </c>
      <c r="Z178">
        <f>HYPERLINK("https://hotelmonitor-cachepage.eclerx.com/savepage/tk_15434147290478926_sr_2057.html","info")</f>
        <v/>
      </c>
      <c r="AA178" t="n">
        <v>8818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311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163078</v>
      </c>
      <c r="AZ178" t="s">
        <v>399</v>
      </c>
      <c r="BA178" t="s"/>
      <c r="BB178" t="n">
        <v>55646</v>
      </c>
      <c r="BC178" t="n">
        <v>13.37258</v>
      </c>
      <c r="BD178" t="n">
        <v>52.50773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395</v>
      </c>
      <c r="F179" t="n">
        <v>529931</v>
      </c>
      <c r="G179" t="s">
        <v>74</v>
      </c>
      <c r="H179" t="s">
        <v>75</v>
      </c>
      <c r="I179" t="s"/>
      <c r="J179" t="s">
        <v>74</v>
      </c>
      <c r="K179" t="n">
        <v>369</v>
      </c>
      <c r="L179" t="s">
        <v>76</v>
      </c>
      <c r="M179" t="s"/>
      <c r="N179" t="s">
        <v>400</v>
      </c>
      <c r="O179" t="s">
        <v>78</v>
      </c>
      <c r="P179" t="s">
        <v>397</v>
      </c>
      <c r="Q179" t="s"/>
      <c r="R179" t="s">
        <v>159</v>
      </c>
      <c r="S179" t="s">
        <v>401</v>
      </c>
      <c r="T179" t="s">
        <v>82</v>
      </c>
      <c r="U179" t="s"/>
      <c r="V179" t="s">
        <v>83</v>
      </c>
      <c r="W179" t="s">
        <v>112</v>
      </c>
      <c r="X179" t="s"/>
      <c r="Y179" t="s">
        <v>85</v>
      </c>
      <c r="Z179">
        <f>HYPERLINK("https://hotelmonitor-cachepage.eclerx.com/savepage/tk_15434147290478926_sr_2057.html","info")</f>
        <v/>
      </c>
      <c r="AA179" t="n">
        <v>8818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311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163078</v>
      </c>
      <c r="AZ179" t="s">
        <v>399</v>
      </c>
      <c r="BA179" t="s"/>
      <c r="BB179" t="n">
        <v>55646</v>
      </c>
      <c r="BC179" t="n">
        <v>13.37258</v>
      </c>
      <c r="BD179" t="n">
        <v>52.50773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395</v>
      </c>
      <c r="F180" t="n">
        <v>529931</v>
      </c>
      <c r="G180" t="s">
        <v>74</v>
      </c>
      <c r="H180" t="s">
        <v>75</v>
      </c>
      <c r="I180" t="s"/>
      <c r="J180" t="s">
        <v>74</v>
      </c>
      <c r="K180" t="n">
        <v>419</v>
      </c>
      <c r="L180" t="s">
        <v>76</v>
      </c>
      <c r="M180" t="s"/>
      <c r="N180" t="s">
        <v>400</v>
      </c>
      <c r="O180" t="s">
        <v>78</v>
      </c>
      <c r="P180" t="s">
        <v>397</v>
      </c>
      <c r="Q180" t="s"/>
      <c r="R180" t="s">
        <v>159</v>
      </c>
      <c r="S180" t="s">
        <v>402</v>
      </c>
      <c r="T180" t="s">
        <v>82</v>
      </c>
      <c r="U180" t="s"/>
      <c r="V180" t="s">
        <v>83</v>
      </c>
      <c r="W180" t="s">
        <v>112</v>
      </c>
      <c r="X180" t="s"/>
      <c r="Y180" t="s">
        <v>85</v>
      </c>
      <c r="Z180">
        <f>HYPERLINK("https://hotelmonitor-cachepage.eclerx.com/savepage/tk_15434147290478926_sr_2057.html","info")</f>
        <v/>
      </c>
      <c r="AA180" t="n">
        <v>8818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311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163078</v>
      </c>
      <c r="AZ180" t="s">
        <v>399</v>
      </c>
      <c r="BA180" t="s"/>
      <c r="BB180" t="n">
        <v>55646</v>
      </c>
      <c r="BC180" t="n">
        <v>13.37258</v>
      </c>
      <c r="BD180" t="n">
        <v>52.50773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395</v>
      </c>
      <c r="F181" t="n">
        <v>529931</v>
      </c>
      <c r="G181" t="s">
        <v>74</v>
      </c>
      <c r="H181" t="s">
        <v>75</v>
      </c>
      <c r="I181" t="s"/>
      <c r="J181" t="s">
        <v>74</v>
      </c>
      <c r="K181" t="n">
        <v>419</v>
      </c>
      <c r="L181" t="s">
        <v>76</v>
      </c>
      <c r="M181" t="s"/>
      <c r="N181" t="s">
        <v>403</v>
      </c>
      <c r="O181" t="s">
        <v>78</v>
      </c>
      <c r="P181" t="s">
        <v>397</v>
      </c>
      <c r="Q181" t="s"/>
      <c r="R181" t="s">
        <v>159</v>
      </c>
      <c r="S181" t="s">
        <v>402</v>
      </c>
      <c r="T181" t="s">
        <v>82</v>
      </c>
      <c r="U181" t="s"/>
      <c r="V181" t="s">
        <v>83</v>
      </c>
      <c r="W181" t="s">
        <v>112</v>
      </c>
      <c r="X181" t="s"/>
      <c r="Y181" t="s">
        <v>85</v>
      </c>
      <c r="Z181">
        <f>HYPERLINK("https://hotelmonitor-cachepage.eclerx.com/savepage/tk_15434147290478926_sr_2057.html","info")</f>
        <v/>
      </c>
      <c r="AA181" t="n">
        <v>8818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311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163078</v>
      </c>
      <c r="AZ181" t="s">
        <v>399</v>
      </c>
      <c r="BA181" t="s"/>
      <c r="BB181" t="n">
        <v>55646</v>
      </c>
      <c r="BC181" t="n">
        <v>13.37258</v>
      </c>
      <c r="BD181" t="n">
        <v>52.50773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395</v>
      </c>
      <c r="F182" t="n">
        <v>529931</v>
      </c>
      <c r="G182" t="s">
        <v>74</v>
      </c>
      <c r="H182" t="s">
        <v>75</v>
      </c>
      <c r="I182" t="s"/>
      <c r="J182" t="s">
        <v>74</v>
      </c>
      <c r="K182" t="n">
        <v>484</v>
      </c>
      <c r="L182" t="s">
        <v>76</v>
      </c>
      <c r="M182" t="s"/>
      <c r="N182" t="s">
        <v>404</v>
      </c>
      <c r="O182" t="s">
        <v>78</v>
      </c>
      <c r="P182" t="s">
        <v>397</v>
      </c>
      <c r="Q182" t="s"/>
      <c r="R182" t="s">
        <v>159</v>
      </c>
      <c r="S182" t="s">
        <v>405</v>
      </c>
      <c r="T182" t="s">
        <v>82</v>
      </c>
      <c r="U182" t="s"/>
      <c r="V182" t="s">
        <v>83</v>
      </c>
      <c r="W182" t="s">
        <v>112</v>
      </c>
      <c r="X182" t="s"/>
      <c r="Y182" t="s">
        <v>85</v>
      </c>
      <c r="Z182">
        <f>HYPERLINK("https://hotelmonitor-cachepage.eclerx.com/savepage/tk_15434147290478926_sr_2057.html","info")</f>
        <v/>
      </c>
      <c r="AA182" t="n">
        <v>8818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311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163078</v>
      </c>
      <c r="AZ182" t="s">
        <v>399</v>
      </c>
      <c r="BA182" t="s"/>
      <c r="BB182" t="n">
        <v>55646</v>
      </c>
      <c r="BC182" t="n">
        <v>13.37258</v>
      </c>
      <c r="BD182" t="n">
        <v>52.50773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395</v>
      </c>
      <c r="F183" t="n">
        <v>529931</v>
      </c>
      <c r="G183" t="s">
        <v>74</v>
      </c>
      <c r="H183" t="s">
        <v>75</v>
      </c>
      <c r="I183" t="s"/>
      <c r="J183" t="s">
        <v>74</v>
      </c>
      <c r="K183" t="n">
        <v>509</v>
      </c>
      <c r="L183" t="s">
        <v>76</v>
      </c>
      <c r="M183" t="s"/>
      <c r="N183" t="s">
        <v>406</v>
      </c>
      <c r="O183" t="s">
        <v>78</v>
      </c>
      <c r="P183" t="s">
        <v>397</v>
      </c>
      <c r="Q183" t="s"/>
      <c r="R183" t="s">
        <v>159</v>
      </c>
      <c r="S183" t="s">
        <v>407</v>
      </c>
      <c r="T183" t="s">
        <v>82</v>
      </c>
      <c r="U183" t="s"/>
      <c r="V183" t="s">
        <v>83</v>
      </c>
      <c r="W183" t="s">
        <v>112</v>
      </c>
      <c r="X183" t="s"/>
      <c r="Y183" t="s">
        <v>85</v>
      </c>
      <c r="Z183">
        <f>HYPERLINK("https://hotelmonitor-cachepage.eclerx.com/savepage/tk_15434147290478926_sr_2057.html","info")</f>
        <v/>
      </c>
      <c r="AA183" t="n">
        <v>8818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311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163078</v>
      </c>
      <c r="AZ183" t="s">
        <v>399</v>
      </c>
      <c r="BA183" t="s"/>
      <c r="BB183" t="n">
        <v>55646</v>
      </c>
      <c r="BC183" t="n">
        <v>13.37258</v>
      </c>
      <c r="BD183" t="n">
        <v>52.50773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395</v>
      </c>
      <c r="F184" t="n">
        <v>529931</v>
      </c>
      <c r="G184" t="s">
        <v>74</v>
      </c>
      <c r="H184" t="s">
        <v>75</v>
      </c>
      <c r="I184" t="s"/>
      <c r="J184" t="s">
        <v>74</v>
      </c>
      <c r="K184" t="n">
        <v>579</v>
      </c>
      <c r="L184" t="s">
        <v>76</v>
      </c>
      <c r="M184" t="s"/>
      <c r="N184" t="s">
        <v>408</v>
      </c>
      <c r="O184" t="s">
        <v>78</v>
      </c>
      <c r="P184" t="s">
        <v>397</v>
      </c>
      <c r="Q184" t="s"/>
      <c r="R184" t="s">
        <v>159</v>
      </c>
      <c r="S184" t="s">
        <v>409</v>
      </c>
      <c r="T184" t="s">
        <v>82</v>
      </c>
      <c r="U184" t="s"/>
      <c r="V184" t="s">
        <v>83</v>
      </c>
      <c r="W184" t="s">
        <v>112</v>
      </c>
      <c r="X184" t="s"/>
      <c r="Y184" t="s">
        <v>85</v>
      </c>
      <c r="Z184">
        <f>HYPERLINK("https://hotelmonitor-cachepage.eclerx.com/savepage/tk_15434147290478926_sr_2057.html","info")</f>
        <v/>
      </c>
      <c r="AA184" t="n">
        <v>8818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311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163078</v>
      </c>
      <c r="AZ184" t="s">
        <v>399</v>
      </c>
      <c r="BA184" t="s"/>
      <c r="BB184" t="n">
        <v>55646</v>
      </c>
      <c r="BC184" t="n">
        <v>13.37258</v>
      </c>
      <c r="BD184" t="n">
        <v>52.50773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395</v>
      </c>
      <c r="F185" t="n">
        <v>529931</v>
      </c>
      <c r="G185" t="s">
        <v>74</v>
      </c>
      <c r="H185" t="s">
        <v>75</v>
      </c>
      <c r="I185" t="s"/>
      <c r="J185" t="s">
        <v>74</v>
      </c>
      <c r="K185" t="n">
        <v>979</v>
      </c>
      <c r="L185" t="s">
        <v>76</v>
      </c>
      <c r="M185" t="s"/>
      <c r="N185" t="s">
        <v>410</v>
      </c>
      <c r="O185" t="s">
        <v>78</v>
      </c>
      <c r="P185" t="s">
        <v>397</v>
      </c>
      <c r="Q185" t="s"/>
      <c r="R185" t="s">
        <v>159</v>
      </c>
      <c r="S185" t="s">
        <v>411</v>
      </c>
      <c r="T185" t="s">
        <v>82</v>
      </c>
      <c r="U185" t="s"/>
      <c r="V185" t="s">
        <v>83</v>
      </c>
      <c r="W185" t="s">
        <v>112</v>
      </c>
      <c r="X185" t="s"/>
      <c r="Y185" t="s">
        <v>85</v>
      </c>
      <c r="Z185">
        <f>HYPERLINK("https://hotelmonitor-cachepage.eclerx.com/savepage/tk_15434147290478926_sr_2057.html","info")</f>
        <v/>
      </c>
      <c r="AA185" t="n">
        <v>8818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311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163078</v>
      </c>
      <c r="AZ185" t="s">
        <v>399</v>
      </c>
      <c r="BA185" t="s"/>
      <c r="BB185" t="n">
        <v>55646</v>
      </c>
      <c r="BC185" t="n">
        <v>13.37258</v>
      </c>
      <c r="BD185" t="n">
        <v>52.50773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412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122</v>
      </c>
      <c r="L186" t="s">
        <v>76</v>
      </c>
      <c r="M186" t="s"/>
      <c r="N186" t="s">
        <v>93</v>
      </c>
      <c r="O186" t="s">
        <v>78</v>
      </c>
      <c r="P186" t="s">
        <v>412</v>
      </c>
      <c r="Q186" t="s"/>
      <c r="R186" t="s">
        <v>80</v>
      </c>
      <c r="S186" t="s">
        <v>200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HYPERLINK("https://hotelmonitor-cachepage.eclerx.com/savepage/tk_15434148609871361_sr_2057.html","info")</f>
        <v/>
      </c>
      <c r="AA186" t="n">
        <v>-2071565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354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2071565</v>
      </c>
      <c r="AZ186" t="s">
        <v>413</v>
      </c>
      <c r="BA186" t="s"/>
      <c r="BB186" t="n">
        <v>27350</v>
      </c>
      <c r="BC186" t="n">
        <v>13.384725</v>
      </c>
      <c r="BD186" t="n">
        <v>52.493229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412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137</v>
      </c>
      <c r="L187" t="s">
        <v>76</v>
      </c>
      <c r="M187" t="s"/>
      <c r="N187" t="s">
        <v>95</v>
      </c>
      <c r="O187" t="s">
        <v>78</v>
      </c>
      <c r="P187" t="s">
        <v>412</v>
      </c>
      <c r="Q187" t="s"/>
      <c r="R187" t="s">
        <v>80</v>
      </c>
      <c r="S187" t="s">
        <v>414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HYPERLINK("https://hotelmonitor-cachepage.eclerx.com/savepage/tk_15434148609871361_sr_2057.html","info")</f>
        <v/>
      </c>
      <c r="AA187" t="n">
        <v>-2071565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354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2071565</v>
      </c>
      <c r="AZ187" t="s">
        <v>413</v>
      </c>
      <c r="BA187" t="s"/>
      <c r="BB187" t="n">
        <v>27350</v>
      </c>
      <c r="BC187" t="n">
        <v>13.384725</v>
      </c>
      <c r="BD187" t="n">
        <v>52.493229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412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156.8</v>
      </c>
      <c r="L188" t="s">
        <v>76</v>
      </c>
      <c r="M188" t="s"/>
      <c r="N188" t="s">
        <v>382</v>
      </c>
      <c r="O188" t="s">
        <v>78</v>
      </c>
      <c r="P188" t="s">
        <v>412</v>
      </c>
      <c r="Q188" t="s"/>
      <c r="R188" t="s">
        <v>80</v>
      </c>
      <c r="S188" t="s">
        <v>415</v>
      </c>
      <c r="T188" t="s">
        <v>82</v>
      </c>
      <c r="U188" t="s"/>
      <c r="V188" t="s">
        <v>83</v>
      </c>
      <c r="W188" t="s">
        <v>112</v>
      </c>
      <c r="X188" t="s"/>
      <c r="Y188" t="s">
        <v>85</v>
      </c>
      <c r="Z188">
        <f>HYPERLINK("https://hotelmonitor-cachepage.eclerx.com/savepage/tk_15434148609871361_sr_2057.html","info")</f>
        <v/>
      </c>
      <c r="AA188" t="n">
        <v>-2071565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354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2071565</v>
      </c>
      <c r="AZ188" t="s">
        <v>413</v>
      </c>
      <c r="BA188" t="s"/>
      <c r="BB188" t="n">
        <v>27350</v>
      </c>
      <c r="BC188" t="n">
        <v>13.384725</v>
      </c>
      <c r="BD188" t="n">
        <v>52.493229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416</v>
      </c>
      <c r="F189" t="n">
        <v>3598193</v>
      </c>
      <c r="G189" t="s">
        <v>74</v>
      </c>
      <c r="H189" t="s">
        <v>75</v>
      </c>
      <c r="I189" t="s"/>
      <c r="J189" t="s">
        <v>74</v>
      </c>
      <c r="K189" t="n">
        <v>77.08</v>
      </c>
      <c r="L189" t="s">
        <v>76</v>
      </c>
      <c r="M189" t="s"/>
      <c r="N189" t="s">
        <v>183</v>
      </c>
      <c r="O189" t="s">
        <v>78</v>
      </c>
      <c r="P189" t="s">
        <v>417</v>
      </c>
      <c r="Q189" t="s"/>
      <c r="R189" t="s">
        <v>418</v>
      </c>
      <c r="S189" t="s">
        <v>419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HYPERLINK("https://hotelmonitor-cachepage.eclerx.com/savepage/tk_15434153377920604_sr_2057.html","info")</f>
        <v/>
      </c>
      <c r="AA189" t="n">
        <v>273636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510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2071774</v>
      </c>
      <c r="AZ189" t="s">
        <v>420</v>
      </c>
      <c r="BA189" t="s"/>
      <c r="BB189" t="n">
        <v>414449</v>
      </c>
      <c r="BC189" t="n">
        <v>13.42535</v>
      </c>
      <c r="BD189" t="n">
        <v>52.51666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421</v>
      </c>
      <c r="F190" t="n">
        <v>1765649</v>
      </c>
      <c r="G190" t="s">
        <v>74</v>
      </c>
      <c r="H190" t="s">
        <v>75</v>
      </c>
      <c r="I190" t="s"/>
      <c r="J190" t="s">
        <v>74</v>
      </c>
      <c r="K190" t="n">
        <v>161.18</v>
      </c>
      <c r="L190" t="s">
        <v>76</v>
      </c>
      <c r="M190" t="s"/>
      <c r="N190" t="s">
        <v>77</v>
      </c>
      <c r="O190" t="s">
        <v>78</v>
      </c>
      <c r="P190" t="s">
        <v>421</v>
      </c>
      <c r="Q190" t="s"/>
      <c r="R190" t="s">
        <v>80</v>
      </c>
      <c r="S190" t="s">
        <v>422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HYPERLINK("https://hotelmonitor-cachepage.eclerx.com/savepage/tk_15434148837128382_sr_2057.html","info")</f>
        <v/>
      </c>
      <c r="AA190" t="n">
        <v>360997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361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2982593</v>
      </c>
      <c r="AZ190" t="s">
        <v>423</v>
      </c>
      <c r="BA190" t="s"/>
      <c r="BB190" t="n">
        <v>536416</v>
      </c>
      <c r="BC190" t="n">
        <v>13.349118</v>
      </c>
      <c r="BD190" t="n">
        <v>52.508392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421</v>
      </c>
      <c r="F191" t="n">
        <v>1765649</v>
      </c>
      <c r="G191" t="s">
        <v>74</v>
      </c>
      <c r="H191" t="s">
        <v>75</v>
      </c>
      <c r="I191" t="s"/>
      <c r="J191" t="s">
        <v>74</v>
      </c>
      <c r="K191" t="n">
        <v>180.6</v>
      </c>
      <c r="L191" t="s">
        <v>76</v>
      </c>
      <c r="M191" t="s"/>
      <c r="N191" t="s">
        <v>183</v>
      </c>
      <c r="O191" t="s">
        <v>78</v>
      </c>
      <c r="P191" t="s">
        <v>421</v>
      </c>
      <c r="Q191" t="s"/>
      <c r="R191" t="s">
        <v>80</v>
      </c>
      <c r="S191" t="s">
        <v>424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HYPERLINK("https://hotelmonitor-cachepage.eclerx.com/savepage/tk_15434148837128382_sr_2057.html","info")</f>
        <v/>
      </c>
      <c r="AA191" t="n">
        <v>360997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361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2982593</v>
      </c>
      <c r="AZ191" t="s">
        <v>423</v>
      </c>
      <c r="BA191" t="s"/>
      <c r="BB191" t="n">
        <v>536416</v>
      </c>
      <c r="BC191" t="n">
        <v>13.349118</v>
      </c>
      <c r="BD191" t="n">
        <v>52.508392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421</v>
      </c>
      <c r="F192" t="n">
        <v>1765649</v>
      </c>
      <c r="G192" t="s">
        <v>74</v>
      </c>
      <c r="H192" t="s">
        <v>75</v>
      </c>
      <c r="I192" t="s"/>
      <c r="J192" t="s">
        <v>74</v>
      </c>
      <c r="K192" t="n">
        <v>200.6</v>
      </c>
      <c r="L192" t="s">
        <v>76</v>
      </c>
      <c r="M192" t="s"/>
      <c r="N192" t="s">
        <v>374</v>
      </c>
      <c r="O192" t="s">
        <v>78</v>
      </c>
      <c r="P192" t="s">
        <v>421</v>
      </c>
      <c r="Q192" t="s"/>
      <c r="R192" t="s">
        <v>80</v>
      </c>
      <c r="S192" t="s">
        <v>425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HYPERLINK("https://hotelmonitor-cachepage.eclerx.com/savepage/tk_15434148837128382_sr_2057.html","info")</f>
        <v/>
      </c>
      <c r="AA192" t="n">
        <v>360997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361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2982593</v>
      </c>
      <c r="AZ192" t="s">
        <v>423</v>
      </c>
      <c r="BA192" t="s"/>
      <c r="BB192" t="n">
        <v>536416</v>
      </c>
      <c r="BC192" t="n">
        <v>13.349118</v>
      </c>
      <c r="BD192" t="n">
        <v>52.508392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421</v>
      </c>
      <c r="F193" t="n">
        <v>1765649</v>
      </c>
      <c r="G193" t="s">
        <v>74</v>
      </c>
      <c r="H193" t="s">
        <v>75</v>
      </c>
      <c r="I193" t="s"/>
      <c r="J193" t="s">
        <v>74</v>
      </c>
      <c r="K193" t="n">
        <v>201.6</v>
      </c>
      <c r="L193" t="s">
        <v>76</v>
      </c>
      <c r="M193" t="s"/>
      <c r="N193" t="s">
        <v>426</v>
      </c>
      <c r="O193" t="s">
        <v>78</v>
      </c>
      <c r="P193" t="s">
        <v>421</v>
      </c>
      <c r="Q193" t="s"/>
      <c r="R193" t="s">
        <v>80</v>
      </c>
      <c r="S193" t="s">
        <v>427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HYPERLINK("https://hotelmonitor-cachepage.eclerx.com/savepage/tk_15434148837128382_sr_2057.html","info")</f>
        <v/>
      </c>
      <c r="AA193" t="n">
        <v>360997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361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2982593</v>
      </c>
      <c r="AZ193" t="s">
        <v>423</v>
      </c>
      <c r="BA193" t="s"/>
      <c r="BB193" t="n">
        <v>536416</v>
      </c>
      <c r="BC193" t="n">
        <v>13.349118</v>
      </c>
      <c r="BD193" t="n">
        <v>52.508392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421</v>
      </c>
      <c r="F194" t="n">
        <v>1765649</v>
      </c>
      <c r="G194" t="s">
        <v>74</v>
      </c>
      <c r="H194" t="s">
        <v>75</v>
      </c>
      <c r="I194" t="s"/>
      <c r="J194" t="s">
        <v>74</v>
      </c>
      <c r="K194" t="n">
        <v>226.38</v>
      </c>
      <c r="L194" t="s">
        <v>76</v>
      </c>
      <c r="M194" t="s"/>
      <c r="N194" t="s">
        <v>428</v>
      </c>
      <c r="O194" t="s">
        <v>78</v>
      </c>
      <c r="P194" t="s">
        <v>421</v>
      </c>
      <c r="Q194" t="s"/>
      <c r="R194" t="s">
        <v>80</v>
      </c>
      <c r="S194" t="s">
        <v>429</v>
      </c>
      <c r="T194" t="s">
        <v>82</v>
      </c>
      <c r="U194" t="s"/>
      <c r="V194" t="s">
        <v>83</v>
      </c>
      <c r="W194" t="s">
        <v>112</v>
      </c>
      <c r="X194" t="s"/>
      <c r="Y194" t="s">
        <v>85</v>
      </c>
      <c r="Z194">
        <f>HYPERLINK("https://hotelmonitor-cachepage.eclerx.com/savepage/tk_15434148837128382_sr_2057.html","info")</f>
        <v/>
      </c>
      <c r="AA194" t="n">
        <v>360997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361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2982593</v>
      </c>
      <c r="AZ194" t="s">
        <v>423</v>
      </c>
      <c r="BA194" t="s"/>
      <c r="BB194" t="n">
        <v>536416</v>
      </c>
      <c r="BC194" t="n">
        <v>13.349118</v>
      </c>
      <c r="BD194" t="n">
        <v>52.508392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421</v>
      </c>
      <c r="F195" t="n">
        <v>1765649</v>
      </c>
      <c r="G195" t="s">
        <v>74</v>
      </c>
      <c r="H195" t="s">
        <v>75</v>
      </c>
      <c r="I195" t="s"/>
      <c r="J195" t="s">
        <v>74</v>
      </c>
      <c r="K195" t="n">
        <v>230.6</v>
      </c>
      <c r="L195" t="s">
        <v>76</v>
      </c>
      <c r="M195" t="s"/>
      <c r="N195" t="s">
        <v>430</v>
      </c>
      <c r="O195" t="s">
        <v>78</v>
      </c>
      <c r="P195" t="s">
        <v>421</v>
      </c>
      <c r="Q195" t="s"/>
      <c r="R195" t="s">
        <v>80</v>
      </c>
      <c r="S195" t="s">
        <v>431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HYPERLINK("https://hotelmonitor-cachepage.eclerx.com/savepage/tk_15434148837128382_sr_2057.html","info")</f>
        <v/>
      </c>
      <c r="AA195" t="n">
        <v>360997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361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2982593</v>
      </c>
      <c r="AZ195" t="s">
        <v>423</v>
      </c>
      <c r="BA195" t="s"/>
      <c r="BB195" t="n">
        <v>536416</v>
      </c>
      <c r="BC195" t="n">
        <v>13.349118</v>
      </c>
      <c r="BD195" t="n">
        <v>52.508392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432</v>
      </c>
      <c r="F196" t="n">
        <v>743239</v>
      </c>
      <c r="G196" t="s">
        <v>74</v>
      </c>
      <c r="H196" t="s">
        <v>75</v>
      </c>
      <c r="I196" t="s"/>
      <c r="J196" t="s">
        <v>74</v>
      </c>
      <c r="K196" t="n">
        <v>83.25</v>
      </c>
      <c r="L196" t="s">
        <v>76</v>
      </c>
      <c r="M196" t="s"/>
      <c r="N196" t="s">
        <v>77</v>
      </c>
      <c r="O196" t="s">
        <v>78</v>
      </c>
      <c r="P196" t="s">
        <v>433</v>
      </c>
      <c r="Q196" t="s"/>
      <c r="R196" t="s">
        <v>80</v>
      </c>
      <c r="S196" t="s">
        <v>434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HYPERLINK("https://hotelmonitor-cachepage.eclerx.com/savepage/tk_1543414604295492_sr_2057.html","info")</f>
        <v/>
      </c>
      <c r="AA196" t="n">
        <v>147293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270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1003460</v>
      </c>
      <c r="AZ196" t="s">
        <v>435</v>
      </c>
      <c r="BA196" t="s"/>
      <c r="BB196" t="n">
        <v>513747</v>
      </c>
      <c r="BC196" t="n">
        <v>13.33418</v>
      </c>
      <c r="BD196" t="n">
        <v>52.49901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432</v>
      </c>
      <c r="F197" t="n">
        <v>743239</v>
      </c>
      <c r="G197" t="s">
        <v>74</v>
      </c>
      <c r="H197" t="s">
        <v>75</v>
      </c>
      <c r="I197" t="s"/>
      <c r="J197" t="s">
        <v>74</v>
      </c>
      <c r="K197" t="n">
        <v>92.5</v>
      </c>
      <c r="L197" t="s">
        <v>76</v>
      </c>
      <c r="M197" t="s"/>
      <c r="N197" t="s">
        <v>93</v>
      </c>
      <c r="O197" t="s">
        <v>78</v>
      </c>
      <c r="P197" t="s">
        <v>433</v>
      </c>
      <c r="Q197" t="s"/>
      <c r="R197" t="s">
        <v>80</v>
      </c>
      <c r="S197" t="s">
        <v>436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HYPERLINK("https://hotelmonitor-cachepage.eclerx.com/savepage/tk_1543414604295492_sr_2057.html","info")</f>
        <v/>
      </c>
      <c r="AA197" t="n">
        <v>147293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270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1003460</v>
      </c>
      <c r="AZ197" t="s">
        <v>435</v>
      </c>
      <c r="BA197" t="s"/>
      <c r="BB197" t="n">
        <v>513747</v>
      </c>
      <c r="BC197" t="n">
        <v>13.33418</v>
      </c>
      <c r="BD197" t="n">
        <v>52.49901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432</v>
      </c>
      <c r="F198" t="n">
        <v>743239</v>
      </c>
      <c r="G198" t="s">
        <v>74</v>
      </c>
      <c r="H198" t="s">
        <v>75</v>
      </c>
      <c r="I198" t="s"/>
      <c r="J198" t="s">
        <v>74</v>
      </c>
      <c r="K198" t="n">
        <v>110.25</v>
      </c>
      <c r="L198" t="s">
        <v>76</v>
      </c>
      <c r="M198" t="s"/>
      <c r="N198" t="s">
        <v>437</v>
      </c>
      <c r="O198" t="s">
        <v>78</v>
      </c>
      <c r="P198" t="s">
        <v>433</v>
      </c>
      <c r="Q198" t="s"/>
      <c r="R198" t="s">
        <v>80</v>
      </c>
      <c r="S198" t="s">
        <v>438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HYPERLINK("https://hotelmonitor-cachepage.eclerx.com/savepage/tk_1543414604295492_sr_2057.html","info")</f>
        <v/>
      </c>
      <c r="AA198" t="n">
        <v>147293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270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1003460</v>
      </c>
      <c r="AZ198" t="s">
        <v>435</v>
      </c>
      <c r="BA198" t="s"/>
      <c r="BB198" t="n">
        <v>513747</v>
      </c>
      <c r="BC198" t="n">
        <v>13.33418</v>
      </c>
      <c r="BD198" t="n">
        <v>52.49901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432</v>
      </c>
      <c r="F199" t="n">
        <v>743239</v>
      </c>
      <c r="G199" t="s">
        <v>74</v>
      </c>
      <c r="H199" t="s">
        <v>75</v>
      </c>
      <c r="I199" t="s"/>
      <c r="J199" t="s">
        <v>74</v>
      </c>
      <c r="K199" t="n">
        <v>115.65</v>
      </c>
      <c r="L199" t="s">
        <v>76</v>
      </c>
      <c r="M199" t="s"/>
      <c r="N199" t="s">
        <v>439</v>
      </c>
      <c r="O199" t="s">
        <v>78</v>
      </c>
      <c r="P199" t="s">
        <v>433</v>
      </c>
      <c r="Q199" t="s"/>
      <c r="R199" t="s">
        <v>80</v>
      </c>
      <c r="S199" t="s">
        <v>440</v>
      </c>
      <c r="T199" t="s">
        <v>82</v>
      </c>
      <c r="U199" t="s"/>
      <c r="V199" t="s">
        <v>83</v>
      </c>
      <c r="W199" t="s">
        <v>112</v>
      </c>
      <c r="X199" t="s"/>
      <c r="Y199" t="s">
        <v>85</v>
      </c>
      <c r="Z199">
        <f>HYPERLINK("https://hotelmonitor-cachepage.eclerx.com/savepage/tk_1543414604295492_sr_2057.html","info")</f>
        <v/>
      </c>
      <c r="AA199" t="n">
        <v>147293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270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1003460</v>
      </c>
      <c r="AZ199" t="s">
        <v>435</v>
      </c>
      <c r="BA199" t="s"/>
      <c r="BB199" t="n">
        <v>513747</v>
      </c>
      <c r="BC199" t="n">
        <v>13.33418</v>
      </c>
      <c r="BD199" t="n">
        <v>52.49901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432</v>
      </c>
      <c r="F200" t="n">
        <v>743239</v>
      </c>
      <c r="G200" t="s">
        <v>74</v>
      </c>
      <c r="H200" t="s">
        <v>75</v>
      </c>
      <c r="I200" t="s"/>
      <c r="J200" t="s">
        <v>74</v>
      </c>
      <c r="K200" t="n">
        <v>119.25</v>
      </c>
      <c r="L200" t="s">
        <v>76</v>
      </c>
      <c r="M200" t="s"/>
      <c r="N200" t="s">
        <v>441</v>
      </c>
      <c r="O200" t="s">
        <v>78</v>
      </c>
      <c r="P200" t="s">
        <v>433</v>
      </c>
      <c r="Q200" t="s"/>
      <c r="R200" t="s">
        <v>80</v>
      </c>
      <c r="S200" t="s">
        <v>442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HYPERLINK("https://hotelmonitor-cachepage.eclerx.com/savepage/tk_1543414604295492_sr_2057.html","info")</f>
        <v/>
      </c>
      <c r="AA200" t="n">
        <v>147293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270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1003460</v>
      </c>
      <c r="AZ200" t="s">
        <v>435</v>
      </c>
      <c r="BA200" t="s"/>
      <c r="BB200" t="n">
        <v>513747</v>
      </c>
      <c r="BC200" t="n">
        <v>13.33418</v>
      </c>
      <c r="BD200" t="n">
        <v>52.49901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432</v>
      </c>
      <c r="F201" t="n">
        <v>743239</v>
      </c>
      <c r="G201" t="s">
        <v>74</v>
      </c>
      <c r="H201" t="s">
        <v>75</v>
      </c>
      <c r="I201" t="s"/>
      <c r="J201" t="s">
        <v>74</v>
      </c>
      <c r="K201" t="n">
        <v>122.5</v>
      </c>
      <c r="L201" t="s">
        <v>76</v>
      </c>
      <c r="M201" t="s"/>
      <c r="N201" t="s">
        <v>154</v>
      </c>
      <c r="O201" t="s">
        <v>78</v>
      </c>
      <c r="P201" t="s">
        <v>433</v>
      </c>
      <c r="Q201" t="s"/>
      <c r="R201" t="s">
        <v>80</v>
      </c>
      <c r="S201" t="s">
        <v>443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HYPERLINK("https://hotelmonitor-cachepage.eclerx.com/savepage/tk_1543414604295492_sr_2057.html","info")</f>
        <v/>
      </c>
      <c r="AA201" t="n">
        <v>147293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270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1003460</v>
      </c>
      <c r="AZ201" t="s">
        <v>435</v>
      </c>
      <c r="BA201" t="s"/>
      <c r="BB201" t="n">
        <v>513747</v>
      </c>
      <c r="BC201" t="n">
        <v>13.33418</v>
      </c>
      <c r="BD201" t="n">
        <v>52.49901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432</v>
      </c>
      <c r="F202" t="n">
        <v>743239</v>
      </c>
      <c r="G202" t="s">
        <v>74</v>
      </c>
      <c r="H202" t="s">
        <v>75</v>
      </c>
      <c r="I202" t="s"/>
      <c r="J202" t="s">
        <v>74</v>
      </c>
      <c r="K202" t="n">
        <v>128.5</v>
      </c>
      <c r="L202" t="s">
        <v>76</v>
      </c>
      <c r="M202" t="s"/>
      <c r="N202" t="s">
        <v>439</v>
      </c>
      <c r="O202" t="s">
        <v>78</v>
      </c>
      <c r="P202" t="s">
        <v>433</v>
      </c>
      <c r="Q202" t="s"/>
      <c r="R202" t="s">
        <v>80</v>
      </c>
      <c r="S202" t="s">
        <v>444</v>
      </c>
      <c r="T202" t="s">
        <v>82</v>
      </c>
      <c r="U202" t="s"/>
      <c r="V202" t="s">
        <v>83</v>
      </c>
      <c r="W202" t="s">
        <v>112</v>
      </c>
      <c r="X202" t="s"/>
      <c r="Y202" t="s">
        <v>85</v>
      </c>
      <c r="Z202">
        <f>HYPERLINK("https://hotelmonitor-cachepage.eclerx.com/savepage/tk_1543414604295492_sr_2057.html","info")</f>
        <v/>
      </c>
      <c r="AA202" t="n">
        <v>147293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270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1003460</v>
      </c>
      <c r="AZ202" t="s">
        <v>435</v>
      </c>
      <c r="BA202" t="s"/>
      <c r="BB202" t="n">
        <v>513747</v>
      </c>
      <c r="BC202" t="n">
        <v>13.33418</v>
      </c>
      <c r="BD202" t="n">
        <v>52.49901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432</v>
      </c>
      <c r="F203" t="n">
        <v>743239</v>
      </c>
      <c r="G203" t="s">
        <v>74</v>
      </c>
      <c r="H203" t="s">
        <v>75</v>
      </c>
      <c r="I203" t="s"/>
      <c r="J203" t="s">
        <v>74</v>
      </c>
      <c r="K203" t="n">
        <v>132.5</v>
      </c>
      <c r="L203" t="s">
        <v>76</v>
      </c>
      <c r="M203" t="s"/>
      <c r="N203" t="s">
        <v>99</v>
      </c>
      <c r="O203" t="s">
        <v>78</v>
      </c>
      <c r="P203" t="s">
        <v>433</v>
      </c>
      <c r="Q203" t="s"/>
      <c r="R203" t="s">
        <v>80</v>
      </c>
      <c r="S203" t="s">
        <v>445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HYPERLINK("https://hotelmonitor-cachepage.eclerx.com/savepage/tk_1543414604295492_sr_2057.html","info")</f>
        <v/>
      </c>
      <c r="AA203" t="n">
        <v>147293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270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1003460</v>
      </c>
      <c r="AZ203" t="s">
        <v>435</v>
      </c>
      <c r="BA203" t="s"/>
      <c r="BB203" t="n">
        <v>513747</v>
      </c>
      <c r="BC203" t="n">
        <v>13.33418</v>
      </c>
      <c r="BD203" t="n">
        <v>52.49901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432</v>
      </c>
      <c r="F204" t="n">
        <v>743239</v>
      </c>
      <c r="G204" t="s">
        <v>74</v>
      </c>
      <c r="H204" t="s">
        <v>75</v>
      </c>
      <c r="I204" t="s"/>
      <c r="J204" t="s">
        <v>74</v>
      </c>
      <c r="K204" t="n">
        <v>149.85</v>
      </c>
      <c r="L204" t="s">
        <v>76</v>
      </c>
      <c r="M204" t="s"/>
      <c r="N204" t="s">
        <v>446</v>
      </c>
      <c r="O204" t="s">
        <v>78</v>
      </c>
      <c r="P204" t="s">
        <v>433</v>
      </c>
      <c r="Q204" t="s"/>
      <c r="R204" t="s">
        <v>80</v>
      </c>
      <c r="S204" t="s">
        <v>447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HYPERLINK("https://hotelmonitor-cachepage.eclerx.com/savepage/tk_1543414604295492_sr_2057.html","info")</f>
        <v/>
      </c>
      <c r="AA204" t="n">
        <v>147293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270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1003460</v>
      </c>
      <c r="AZ204" t="s">
        <v>435</v>
      </c>
      <c r="BA204" t="s"/>
      <c r="BB204" t="n">
        <v>513747</v>
      </c>
      <c r="BC204" t="n">
        <v>13.33418</v>
      </c>
      <c r="BD204" t="n">
        <v>52.49901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432</v>
      </c>
      <c r="F205" t="n">
        <v>743239</v>
      </c>
      <c r="G205" t="s">
        <v>74</v>
      </c>
      <c r="H205" t="s">
        <v>75</v>
      </c>
      <c r="I205" t="s"/>
      <c r="J205" t="s">
        <v>74</v>
      </c>
      <c r="K205" t="n">
        <v>151.65</v>
      </c>
      <c r="L205" t="s">
        <v>76</v>
      </c>
      <c r="M205" t="s"/>
      <c r="N205" t="s">
        <v>441</v>
      </c>
      <c r="O205" t="s">
        <v>78</v>
      </c>
      <c r="P205" t="s">
        <v>433</v>
      </c>
      <c r="Q205" t="s"/>
      <c r="R205" t="s">
        <v>80</v>
      </c>
      <c r="S205" t="s">
        <v>448</v>
      </c>
      <c r="T205" t="s">
        <v>82</v>
      </c>
      <c r="U205" t="s"/>
      <c r="V205" t="s">
        <v>83</v>
      </c>
      <c r="W205" t="s">
        <v>112</v>
      </c>
      <c r="X205" t="s"/>
      <c r="Y205" t="s">
        <v>85</v>
      </c>
      <c r="Z205">
        <f>HYPERLINK("https://hotelmonitor-cachepage.eclerx.com/savepage/tk_1543414604295492_sr_2057.html","info")</f>
        <v/>
      </c>
      <c r="AA205" t="n">
        <v>147293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270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1003460</v>
      </c>
      <c r="AZ205" t="s">
        <v>435</v>
      </c>
      <c r="BA205" t="s"/>
      <c r="BB205" t="n">
        <v>513747</v>
      </c>
      <c r="BC205" t="n">
        <v>13.33418</v>
      </c>
      <c r="BD205" t="n">
        <v>52.49901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432</v>
      </c>
      <c r="F206" t="n">
        <v>743239</v>
      </c>
      <c r="G206" t="s">
        <v>74</v>
      </c>
      <c r="H206" t="s">
        <v>75</v>
      </c>
      <c r="I206" t="s"/>
      <c r="J206" t="s">
        <v>74</v>
      </c>
      <c r="K206" t="n">
        <v>155.25</v>
      </c>
      <c r="L206" t="s">
        <v>76</v>
      </c>
      <c r="M206" t="s"/>
      <c r="N206" t="s">
        <v>449</v>
      </c>
      <c r="O206" t="s">
        <v>78</v>
      </c>
      <c r="P206" t="s">
        <v>433</v>
      </c>
      <c r="Q206" t="s"/>
      <c r="R206" t="s">
        <v>80</v>
      </c>
      <c r="S206" t="s">
        <v>450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HYPERLINK("https://hotelmonitor-cachepage.eclerx.com/savepage/tk_1543414604295492_sr_2057.html","info")</f>
        <v/>
      </c>
      <c r="AA206" t="n">
        <v>147293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270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1003460</v>
      </c>
      <c r="AZ206" t="s">
        <v>435</v>
      </c>
      <c r="BA206" t="s"/>
      <c r="BB206" t="n">
        <v>513747</v>
      </c>
      <c r="BC206" t="n">
        <v>13.33418</v>
      </c>
      <c r="BD206" t="n">
        <v>52.49901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432</v>
      </c>
      <c r="F207" t="n">
        <v>743239</v>
      </c>
      <c r="G207" t="s">
        <v>74</v>
      </c>
      <c r="H207" t="s">
        <v>75</v>
      </c>
      <c r="I207" t="s"/>
      <c r="J207" t="s">
        <v>74</v>
      </c>
      <c r="K207" t="n">
        <v>172.5</v>
      </c>
      <c r="L207" t="s">
        <v>76</v>
      </c>
      <c r="M207" t="s"/>
      <c r="N207" t="s">
        <v>449</v>
      </c>
      <c r="O207" t="s">
        <v>78</v>
      </c>
      <c r="P207" t="s">
        <v>433</v>
      </c>
      <c r="Q207" t="s"/>
      <c r="R207" t="s">
        <v>80</v>
      </c>
      <c r="S207" t="s">
        <v>451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HYPERLINK("https://hotelmonitor-cachepage.eclerx.com/savepage/tk_1543414604295492_sr_2057.html","info")</f>
        <v/>
      </c>
      <c r="AA207" t="n">
        <v>147293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270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1003460</v>
      </c>
      <c r="AZ207" t="s">
        <v>435</v>
      </c>
      <c r="BA207" t="s"/>
      <c r="BB207" t="n">
        <v>513747</v>
      </c>
      <c r="BC207" t="n">
        <v>13.33418</v>
      </c>
      <c r="BD207" t="n">
        <v>52.49901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432</v>
      </c>
      <c r="F208" t="n">
        <v>743239</v>
      </c>
      <c r="G208" t="s">
        <v>74</v>
      </c>
      <c r="H208" t="s">
        <v>75</v>
      </c>
      <c r="I208" t="s"/>
      <c r="J208" t="s">
        <v>74</v>
      </c>
      <c r="K208" t="n">
        <v>185</v>
      </c>
      <c r="L208" t="s">
        <v>76</v>
      </c>
      <c r="M208" t="s"/>
      <c r="N208" t="s">
        <v>446</v>
      </c>
      <c r="O208" t="s">
        <v>78</v>
      </c>
      <c r="P208" t="s">
        <v>433</v>
      </c>
      <c r="Q208" t="s"/>
      <c r="R208" t="s">
        <v>80</v>
      </c>
      <c r="S208" t="s">
        <v>452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HYPERLINK("https://hotelmonitor-cachepage.eclerx.com/savepage/tk_1543414604295492_sr_2057.html","info")</f>
        <v/>
      </c>
      <c r="AA208" t="n">
        <v>147293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270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1003460</v>
      </c>
      <c r="AZ208" t="s">
        <v>435</v>
      </c>
      <c r="BA208" t="s"/>
      <c r="BB208" t="n">
        <v>513747</v>
      </c>
      <c r="BC208" t="n">
        <v>13.33418</v>
      </c>
      <c r="BD208" t="n">
        <v>52.49901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432</v>
      </c>
      <c r="F209" t="n">
        <v>743239</v>
      </c>
      <c r="G209" t="s">
        <v>74</v>
      </c>
      <c r="H209" t="s">
        <v>75</v>
      </c>
      <c r="I209" t="s"/>
      <c r="J209" t="s">
        <v>74</v>
      </c>
      <c r="K209" t="n">
        <v>208.17</v>
      </c>
      <c r="L209" t="s">
        <v>76</v>
      </c>
      <c r="M209" t="s"/>
      <c r="N209" t="s">
        <v>446</v>
      </c>
      <c r="O209" t="s">
        <v>78</v>
      </c>
      <c r="P209" t="s">
        <v>433</v>
      </c>
      <c r="Q209" t="s"/>
      <c r="R209" t="s">
        <v>80</v>
      </c>
      <c r="S209" t="s">
        <v>453</v>
      </c>
      <c r="T209" t="s">
        <v>82</v>
      </c>
      <c r="U209" t="s"/>
      <c r="V209" t="s">
        <v>83</v>
      </c>
      <c r="W209" t="s">
        <v>112</v>
      </c>
      <c r="X209" t="s"/>
      <c r="Y209" t="s">
        <v>85</v>
      </c>
      <c r="Z209">
        <f>HYPERLINK("https://hotelmonitor-cachepage.eclerx.com/savepage/tk_1543414604295492_sr_2057.html","info")</f>
        <v/>
      </c>
      <c r="AA209" t="n">
        <v>147293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270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1003460</v>
      </c>
      <c r="AZ209" t="s">
        <v>435</v>
      </c>
      <c r="BA209" t="s"/>
      <c r="BB209" t="n">
        <v>513747</v>
      </c>
      <c r="BC209" t="n">
        <v>13.33418</v>
      </c>
      <c r="BD209" t="n">
        <v>52.49901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432</v>
      </c>
      <c r="F210" t="n">
        <v>743239</v>
      </c>
      <c r="G210" t="s">
        <v>74</v>
      </c>
      <c r="H210" t="s">
        <v>75</v>
      </c>
      <c r="I210" t="s"/>
      <c r="J210" t="s">
        <v>74</v>
      </c>
      <c r="K210" t="n">
        <v>257</v>
      </c>
      <c r="L210" t="s">
        <v>76</v>
      </c>
      <c r="M210" t="s"/>
      <c r="N210" t="s">
        <v>446</v>
      </c>
      <c r="O210" t="s">
        <v>78</v>
      </c>
      <c r="P210" t="s">
        <v>433</v>
      </c>
      <c r="Q210" t="s"/>
      <c r="R210" t="s">
        <v>80</v>
      </c>
      <c r="S210" t="s">
        <v>454</v>
      </c>
      <c r="T210" t="s">
        <v>82</v>
      </c>
      <c r="U210" t="s"/>
      <c r="V210" t="s">
        <v>83</v>
      </c>
      <c r="W210" t="s">
        <v>112</v>
      </c>
      <c r="X210" t="s"/>
      <c r="Y210" t="s">
        <v>85</v>
      </c>
      <c r="Z210">
        <f>HYPERLINK("https://hotelmonitor-cachepage.eclerx.com/savepage/tk_1543414604295492_sr_2057.html","info")</f>
        <v/>
      </c>
      <c r="AA210" t="n">
        <v>147293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270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1003460</v>
      </c>
      <c r="AZ210" t="s">
        <v>435</v>
      </c>
      <c r="BA210" t="s"/>
      <c r="BB210" t="n">
        <v>513747</v>
      </c>
      <c r="BC210" t="n">
        <v>13.33418</v>
      </c>
      <c r="BD210" t="n">
        <v>52.49901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455</v>
      </c>
      <c r="F211" t="n">
        <v>1471166</v>
      </c>
      <c r="G211" t="s">
        <v>74</v>
      </c>
      <c r="H211" t="s">
        <v>75</v>
      </c>
      <c r="I211" t="s"/>
      <c r="J211" t="s">
        <v>74</v>
      </c>
      <c r="K211" t="n">
        <v>97.28</v>
      </c>
      <c r="L211" t="s">
        <v>76</v>
      </c>
      <c r="M211" t="s"/>
      <c r="N211" t="s">
        <v>77</v>
      </c>
      <c r="O211" t="s">
        <v>78</v>
      </c>
      <c r="P211" t="s">
        <v>456</v>
      </c>
      <c r="Q211" t="s"/>
      <c r="R211" t="s">
        <v>80</v>
      </c>
      <c r="S211" t="s">
        <v>457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HYPERLINK("https://hotelmonitor-cachepage.eclerx.com/savepage/tk_1543413842014598_sr_2057.html","info")</f>
        <v/>
      </c>
      <c r="AA211" t="n">
        <v>217112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16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1603240</v>
      </c>
      <c r="AZ211" t="s">
        <v>458</v>
      </c>
      <c r="BA211" t="s"/>
      <c r="BB211" t="n">
        <v>572146</v>
      </c>
      <c r="BC211" t="n">
        <v>13.366987</v>
      </c>
      <c r="BD211" t="n">
        <v>52.523409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455</v>
      </c>
      <c r="F212" t="n">
        <v>1471166</v>
      </c>
      <c r="G212" t="s">
        <v>74</v>
      </c>
      <c r="H212" t="s">
        <v>75</v>
      </c>
      <c r="I212" t="s"/>
      <c r="J212" t="s">
        <v>74</v>
      </c>
      <c r="K212" t="n">
        <v>114.45</v>
      </c>
      <c r="L212" t="s">
        <v>76</v>
      </c>
      <c r="M212" t="s"/>
      <c r="N212" t="s">
        <v>93</v>
      </c>
      <c r="O212" t="s">
        <v>78</v>
      </c>
      <c r="P212" t="s">
        <v>456</v>
      </c>
      <c r="Q212" t="s"/>
      <c r="R212" t="s">
        <v>80</v>
      </c>
      <c r="S212" t="s">
        <v>459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HYPERLINK("https://hotelmonitor-cachepage.eclerx.com/savepage/tk_1543413842014598_sr_2057.html","info")</f>
        <v/>
      </c>
      <c r="AA212" t="n">
        <v>217112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16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1603240</v>
      </c>
      <c r="AZ212" t="s">
        <v>458</v>
      </c>
      <c r="BA212" t="s"/>
      <c r="BB212" t="n">
        <v>572146</v>
      </c>
      <c r="BC212" t="n">
        <v>13.366987</v>
      </c>
      <c r="BD212" t="n">
        <v>52.523409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455</v>
      </c>
      <c r="F213" t="n">
        <v>1471166</v>
      </c>
      <c r="G213" t="s">
        <v>74</v>
      </c>
      <c r="H213" t="s">
        <v>75</v>
      </c>
      <c r="I213" t="s"/>
      <c r="J213" t="s">
        <v>74</v>
      </c>
      <c r="K213" t="n">
        <v>124.95</v>
      </c>
      <c r="L213" t="s">
        <v>76</v>
      </c>
      <c r="M213" t="s"/>
      <c r="N213" t="s">
        <v>97</v>
      </c>
      <c r="O213" t="s">
        <v>78</v>
      </c>
      <c r="P213" t="s">
        <v>456</v>
      </c>
      <c r="Q213" t="s"/>
      <c r="R213" t="s">
        <v>80</v>
      </c>
      <c r="S213" t="s">
        <v>151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HYPERLINK("https://hotelmonitor-cachepage.eclerx.com/savepage/tk_1543413842014598_sr_2057.html","info")</f>
        <v/>
      </c>
      <c r="AA213" t="n">
        <v>217112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16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1603240</v>
      </c>
      <c r="AZ213" t="s">
        <v>458</v>
      </c>
      <c r="BA213" t="s"/>
      <c r="BB213" t="n">
        <v>572146</v>
      </c>
      <c r="BC213" t="n">
        <v>13.366987</v>
      </c>
      <c r="BD213" t="n">
        <v>52.523409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460</v>
      </c>
      <c r="F214" t="n">
        <v>2347019</v>
      </c>
      <c r="G214" t="s">
        <v>74</v>
      </c>
      <c r="H214" t="s">
        <v>75</v>
      </c>
      <c r="I214" t="s"/>
      <c r="J214" t="s">
        <v>74</v>
      </c>
      <c r="K214" t="n">
        <v>101</v>
      </c>
      <c r="L214" t="s">
        <v>76</v>
      </c>
      <c r="M214" t="s"/>
      <c r="N214" t="s">
        <v>93</v>
      </c>
      <c r="O214" t="s">
        <v>78</v>
      </c>
      <c r="P214" t="s">
        <v>461</v>
      </c>
      <c r="Q214" t="s"/>
      <c r="R214" t="s">
        <v>102</v>
      </c>
      <c r="S214" t="s">
        <v>462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HYPERLINK("https://hotelmonitor-cachepage.eclerx.com/savepage/tk_15434146961138444_sr_2057.html","info")</f>
        <v/>
      </c>
      <c r="AA214" t="n">
        <v>278187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300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2071648</v>
      </c>
      <c r="AZ214" t="s">
        <v>463</v>
      </c>
      <c r="BA214" t="s"/>
      <c r="BB214" t="n">
        <v>66513</v>
      </c>
      <c r="BC214" t="n">
        <v>13.379768</v>
      </c>
      <c r="BD214" t="n">
        <v>52.529445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464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83</v>
      </c>
      <c r="L215" t="s">
        <v>76</v>
      </c>
      <c r="M215" t="s"/>
      <c r="N215" t="s">
        <v>77</v>
      </c>
      <c r="O215" t="s">
        <v>78</v>
      </c>
      <c r="P215" t="s">
        <v>464</v>
      </c>
      <c r="Q215" t="s"/>
      <c r="R215" t="s">
        <v>102</v>
      </c>
      <c r="S215" t="s">
        <v>465</v>
      </c>
      <c r="T215" t="s">
        <v>82</v>
      </c>
      <c r="U215" t="s"/>
      <c r="V215" t="s">
        <v>83</v>
      </c>
      <c r="W215" t="s">
        <v>112</v>
      </c>
      <c r="X215" t="s"/>
      <c r="Y215" t="s">
        <v>85</v>
      </c>
      <c r="Z215">
        <f>HYPERLINK("https://hotelmonitor-cachepage.eclerx.com/savepage/tk_15434143022153003_sr_2057.html","info")</f>
        <v/>
      </c>
      <c r="AA215" t="n">
        <v>-2071656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170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2071656</v>
      </c>
      <c r="AZ215" t="s">
        <v>466</v>
      </c>
      <c r="BA215" t="s"/>
      <c r="BB215" t="n">
        <v>5871</v>
      </c>
      <c r="BC215" t="n">
        <v>13.31168</v>
      </c>
      <c r="BD215" t="n">
        <v>52.48983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464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98</v>
      </c>
      <c r="L216" t="s">
        <v>76</v>
      </c>
      <c r="M216" t="s"/>
      <c r="N216" t="s">
        <v>93</v>
      </c>
      <c r="O216" t="s">
        <v>78</v>
      </c>
      <c r="P216" t="s">
        <v>464</v>
      </c>
      <c r="Q216" t="s"/>
      <c r="R216" t="s">
        <v>102</v>
      </c>
      <c r="S216" t="s">
        <v>467</v>
      </c>
      <c r="T216" t="s">
        <v>82</v>
      </c>
      <c r="U216" t="s"/>
      <c r="V216" t="s">
        <v>83</v>
      </c>
      <c r="W216" t="s">
        <v>112</v>
      </c>
      <c r="X216" t="s"/>
      <c r="Y216" t="s">
        <v>85</v>
      </c>
      <c r="Z216">
        <f>HYPERLINK("https://hotelmonitor-cachepage.eclerx.com/savepage/tk_15434143022153003_sr_2057.html","info")</f>
        <v/>
      </c>
      <c r="AA216" t="n">
        <v>-2071656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170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2071656</v>
      </c>
      <c r="AZ216" t="s">
        <v>466</v>
      </c>
      <c r="BA216" t="s"/>
      <c r="BB216" t="n">
        <v>5871</v>
      </c>
      <c r="BC216" t="n">
        <v>13.31168</v>
      </c>
      <c r="BD216" t="n">
        <v>52.48983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464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102</v>
      </c>
      <c r="L217" t="s">
        <v>76</v>
      </c>
      <c r="M217" t="s"/>
      <c r="N217" t="s">
        <v>468</v>
      </c>
      <c r="O217" t="s">
        <v>78</v>
      </c>
      <c r="P217" t="s">
        <v>464</v>
      </c>
      <c r="Q217" t="s"/>
      <c r="R217" t="s">
        <v>102</v>
      </c>
      <c r="S217" t="s">
        <v>191</v>
      </c>
      <c r="T217" t="s">
        <v>82</v>
      </c>
      <c r="U217" t="s"/>
      <c r="V217" t="s">
        <v>83</v>
      </c>
      <c r="W217" t="s">
        <v>112</v>
      </c>
      <c r="X217" t="s"/>
      <c r="Y217" t="s">
        <v>85</v>
      </c>
      <c r="Z217">
        <f>HYPERLINK("https://hotelmonitor-cachepage.eclerx.com/savepage/tk_15434143022153003_sr_2057.html","info")</f>
        <v/>
      </c>
      <c r="AA217" t="n">
        <v>-2071656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170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2071656</v>
      </c>
      <c r="AZ217" t="s">
        <v>466</v>
      </c>
      <c r="BA217" t="s"/>
      <c r="BB217" t="n">
        <v>5871</v>
      </c>
      <c r="BC217" t="n">
        <v>13.31168</v>
      </c>
      <c r="BD217" t="n">
        <v>52.48983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464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120</v>
      </c>
      <c r="L218" t="s">
        <v>76</v>
      </c>
      <c r="M218" t="s"/>
      <c r="N218" t="s">
        <v>95</v>
      </c>
      <c r="O218" t="s">
        <v>78</v>
      </c>
      <c r="P218" t="s">
        <v>464</v>
      </c>
      <c r="Q218" t="s"/>
      <c r="R218" t="s">
        <v>102</v>
      </c>
      <c r="S218" t="s">
        <v>469</v>
      </c>
      <c r="T218" t="s">
        <v>82</v>
      </c>
      <c r="U218" t="s"/>
      <c r="V218" t="s">
        <v>83</v>
      </c>
      <c r="W218" t="s">
        <v>112</v>
      </c>
      <c r="X218" t="s"/>
      <c r="Y218" t="s">
        <v>85</v>
      </c>
      <c r="Z218">
        <f>HYPERLINK("https://hotelmonitor-cachepage.eclerx.com/savepage/tk_15434143022153003_sr_2057.html","info")</f>
        <v/>
      </c>
      <c r="AA218" t="n">
        <v>-2071656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170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2071656</v>
      </c>
      <c r="AZ218" t="s">
        <v>466</v>
      </c>
      <c r="BA218" t="s"/>
      <c r="BB218" t="n">
        <v>5871</v>
      </c>
      <c r="BC218" t="n">
        <v>13.31168</v>
      </c>
      <c r="BD218" t="n">
        <v>52.48983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470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54.5</v>
      </c>
      <c r="L219" t="s">
        <v>76</v>
      </c>
      <c r="M219" t="s"/>
      <c r="N219" t="s">
        <v>93</v>
      </c>
      <c r="O219" t="s">
        <v>78</v>
      </c>
      <c r="P219" t="s">
        <v>470</v>
      </c>
      <c r="Q219" t="s"/>
      <c r="R219" t="s">
        <v>471</v>
      </c>
      <c r="S219" t="s">
        <v>472</v>
      </c>
      <c r="T219" t="s">
        <v>82</v>
      </c>
      <c r="U219" t="s"/>
      <c r="V219" t="s">
        <v>83</v>
      </c>
      <c r="W219" t="s">
        <v>112</v>
      </c>
      <c r="X219" t="s"/>
      <c r="Y219" t="s">
        <v>85</v>
      </c>
      <c r="Z219">
        <f>HYPERLINK("https://hotelmonitor-cachepage.eclerx.com/savepage/tk_15434151744999523_sr_2057.html","info")</f>
        <v/>
      </c>
      <c r="AA219" t="n">
        <v>-4674575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459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4674575</v>
      </c>
      <c r="AZ219" t="s">
        <v>473</v>
      </c>
      <c r="BA219" t="s"/>
      <c r="BB219" t="n">
        <v>252913</v>
      </c>
      <c r="BC219" t="n">
        <v>13.30079</v>
      </c>
      <c r="BD219" t="n">
        <v>52.50531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474</v>
      </c>
      <c r="F220" t="n">
        <v>3430013</v>
      </c>
      <c r="G220" t="s">
        <v>74</v>
      </c>
      <c r="H220" t="s">
        <v>75</v>
      </c>
      <c r="I220" t="s"/>
      <c r="J220" t="s">
        <v>74</v>
      </c>
      <c r="K220" t="n">
        <v>120.6</v>
      </c>
      <c r="L220" t="s">
        <v>76</v>
      </c>
      <c r="M220" t="s"/>
      <c r="N220" t="s">
        <v>77</v>
      </c>
      <c r="O220" t="s">
        <v>78</v>
      </c>
      <c r="P220" t="s">
        <v>475</v>
      </c>
      <c r="Q220" t="s"/>
      <c r="R220" t="s">
        <v>80</v>
      </c>
      <c r="S220" t="s">
        <v>476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HYPERLINK("https://hotelmonitor-cachepage.eclerx.com/savepage/tk_15434146191041794_sr_2057.html","info")</f>
        <v/>
      </c>
      <c r="AA220" t="n">
        <v>518941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275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2336561</v>
      </c>
      <c r="AZ220" t="s">
        <v>477</v>
      </c>
      <c r="BA220" t="s"/>
      <c r="BB220" t="n">
        <v>699596</v>
      </c>
      <c r="BC220" t="n">
        <v>13.38143</v>
      </c>
      <c r="BD220" t="n">
        <v>52.5323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474</v>
      </c>
      <c r="F221" t="n">
        <v>3430013</v>
      </c>
      <c r="G221" t="s">
        <v>74</v>
      </c>
      <c r="H221" t="s">
        <v>75</v>
      </c>
      <c r="I221" t="s"/>
      <c r="J221" t="s">
        <v>74</v>
      </c>
      <c r="K221" t="n">
        <v>134</v>
      </c>
      <c r="L221" t="s">
        <v>76</v>
      </c>
      <c r="M221" t="s"/>
      <c r="N221" t="s">
        <v>183</v>
      </c>
      <c r="O221" t="s">
        <v>78</v>
      </c>
      <c r="P221" t="s">
        <v>475</v>
      </c>
      <c r="Q221" t="s"/>
      <c r="R221" t="s">
        <v>80</v>
      </c>
      <c r="S221" t="s">
        <v>478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HYPERLINK("https://hotelmonitor-cachepage.eclerx.com/savepage/tk_15434146191041794_sr_2057.html","info")</f>
        <v/>
      </c>
      <c r="AA221" t="n">
        <v>518941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275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2336561</v>
      </c>
      <c r="AZ221" t="s">
        <v>477</v>
      </c>
      <c r="BA221" t="s"/>
      <c r="BB221" t="n">
        <v>699596</v>
      </c>
      <c r="BC221" t="n">
        <v>13.38143</v>
      </c>
      <c r="BD221" t="n">
        <v>52.5323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474</v>
      </c>
      <c r="F222" t="n">
        <v>3430013</v>
      </c>
      <c r="G222" t="s">
        <v>74</v>
      </c>
      <c r="H222" t="s">
        <v>75</v>
      </c>
      <c r="I222" t="s"/>
      <c r="J222" t="s">
        <v>74</v>
      </c>
      <c r="K222" t="n">
        <v>147.6</v>
      </c>
      <c r="L222" t="s">
        <v>76</v>
      </c>
      <c r="M222" t="s"/>
      <c r="N222" t="s">
        <v>479</v>
      </c>
      <c r="O222" t="s">
        <v>78</v>
      </c>
      <c r="P222" t="s">
        <v>475</v>
      </c>
      <c r="Q222" t="s"/>
      <c r="R222" t="s">
        <v>80</v>
      </c>
      <c r="S222" t="s">
        <v>480</v>
      </c>
      <c r="T222" t="s">
        <v>82</v>
      </c>
      <c r="U222" t="s"/>
      <c r="V222" t="s">
        <v>83</v>
      </c>
      <c r="W222" t="s">
        <v>112</v>
      </c>
      <c r="X222" t="s"/>
      <c r="Y222" t="s">
        <v>85</v>
      </c>
      <c r="Z222">
        <f>HYPERLINK("https://hotelmonitor-cachepage.eclerx.com/savepage/tk_15434146191041794_sr_2057.html","info")</f>
        <v/>
      </c>
      <c r="AA222" t="n">
        <v>518941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275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2336561</v>
      </c>
      <c r="AZ222" t="s">
        <v>477</v>
      </c>
      <c r="BA222" t="s"/>
      <c r="BB222" t="n">
        <v>699596</v>
      </c>
      <c r="BC222" t="n">
        <v>13.38143</v>
      </c>
      <c r="BD222" t="n">
        <v>52.5323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474</v>
      </c>
      <c r="F223" t="n">
        <v>3430013</v>
      </c>
      <c r="G223" t="s">
        <v>74</v>
      </c>
      <c r="H223" t="s">
        <v>75</v>
      </c>
      <c r="I223" t="s"/>
      <c r="J223" t="s">
        <v>74</v>
      </c>
      <c r="K223" t="n">
        <v>147.6</v>
      </c>
      <c r="L223" t="s">
        <v>76</v>
      </c>
      <c r="M223" t="s"/>
      <c r="N223" t="s">
        <v>481</v>
      </c>
      <c r="O223" t="s">
        <v>78</v>
      </c>
      <c r="P223" t="s">
        <v>475</v>
      </c>
      <c r="Q223" t="s"/>
      <c r="R223" t="s">
        <v>80</v>
      </c>
      <c r="S223" t="s">
        <v>480</v>
      </c>
      <c r="T223" t="s">
        <v>82</v>
      </c>
      <c r="U223" t="s"/>
      <c r="V223" t="s">
        <v>83</v>
      </c>
      <c r="W223" t="s">
        <v>112</v>
      </c>
      <c r="X223" t="s"/>
      <c r="Y223" t="s">
        <v>85</v>
      </c>
      <c r="Z223">
        <f>HYPERLINK("https://hotelmonitor-cachepage.eclerx.com/savepage/tk_15434146191041794_sr_2057.html","info")</f>
        <v/>
      </c>
      <c r="AA223" t="n">
        <v>518941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275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2336561</v>
      </c>
      <c r="AZ223" t="s">
        <v>477</v>
      </c>
      <c r="BA223" t="s"/>
      <c r="BB223" t="n">
        <v>699596</v>
      </c>
      <c r="BC223" t="n">
        <v>13.38143</v>
      </c>
      <c r="BD223" t="n">
        <v>52.5323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474</v>
      </c>
      <c r="F224" t="n">
        <v>3430013</v>
      </c>
      <c r="G224" t="s">
        <v>74</v>
      </c>
      <c r="H224" t="s">
        <v>75</v>
      </c>
      <c r="I224" t="s"/>
      <c r="J224" t="s">
        <v>74</v>
      </c>
      <c r="K224" t="n">
        <v>164</v>
      </c>
      <c r="L224" t="s">
        <v>76</v>
      </c>
      <c r="M224" t="s"/>
      <c r="N224" t="s">
        <v>479</v>
      </c>
      <c r="O224" t="s">
        <v>78</v>
      </c>
      <c r="P224" t="s">
        <v>475</v>
      </c>
      <c r="Q224" t="s"/>
      <c r="R224" t="s">
        <v>80</v>
      </c>
      <c r="S224" t="s">
        <v>482</v>
      </c>
      <c r="T224" t="s">
        <v>82</v>
      </c>
      <c r="U224" t="s"/>
      <c r="V224" t="s">
        <v>83</v>
      </c>
      <c r="W224" t="s">
        <v>112</v>
      </c>
      <c r="X224" t="s"/>
      <c r="Y224" t="s">
        <v>85</v>
      </c>
      <c r="Z224">
        <f>HYPERLINK("https://hotelmonitor-cachepage.eclerx.com/savepage/tk_15434146191041794_sr_2057.html","info")</f>
        <v/>
      </c>
      <c r="AA224" t="n">
        <v>518941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275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2336561</v>
      </c>
      <c r="AZ224" t="s">
        <v>477</v>
      </c>
      <c r="BA224" t="s"/>
      <c r="BB224" t="n">
        <v>699596</v>
      </c>
      <c r="BC224" t="n">
        <v>13.38143</v>
      </c>
      <c r="BD224" t="n">
        <v>52.5323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474</v>
      </c>
      <c r="F225" t="n">
        <v>3430013</v>
      </c>
      <c r="G225" t="s">
        <v>74</v>
      </c>
      <c r="H225" t="s">
        <v>75</v>
      </c>
      <c r="I225" t="s"/>
      <c r="J225" t="s">
        <v>74</v>
      </c>
      <c r="K225" t="n">
        <v>183.6</v>
      </c>
      <c r="L225" t="s">
        <v>76</v>
      </c>
      <c r="M225" t="s"/>
      <c r="N225" t="s">
        <v>319</v>
      </c>
      <c r="O225" t="s">
        <v>78</v>
      </c>
      <c r="P225" t="s">
        <v>475</v>
      </c>
      <c r="Q225" t="s"/>
      <c r="R225" t="s">
        <v>80</v>
      </c>
      <c r="S225" t="s">
        <v>483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HYPERLINK("https://hotelmonitor-cachepage.eclerx.com/savepage/tk_15434146191041794_sr_2057.html","info")</f>
        <v/>
      </c>
      <c r="AA225" t="n">
        <v>518941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275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2336561</v>
      </c>
      <c r="AZ225" t="s">
        <v>477</v>
      </c>
      <c r="BA225" t="s"/>
      <c r="BB225" t="n">
        <v>699596</v>
      </c>
      <c r="BC225" t="n">
        <v>13.38143</v>
      </c>
      <c r="BD225" t="n">
        <v>52.5323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474</v>
      </c>
      <c r="F226" t="n">
        <v>3430013</v>
      </c>
      <c r="G226" t="s">
        <v>74</v>
      </c>
      <c r="H226" t="s">
        <v>75</v>
      </c>
      <c r="I226" t="s"/>
      <c r="J226" t="s">
        <v>74</v>
      </c>
      <c r="K226" t="n">
        <v>204</v>
      </c>
      <c r="L226" t="s">
        <v>76</v>
      </c>
      <c r="M226" t="s"/>
      <c r="N226" t="s">
        <v>484</v>
      </c>
      <c r="O226" t="s">
        <v>78</v>
      </c>
      <c r="P226" t="s">
        <v>475</v>
      </c>
      <c r="Q226" t="s"/>
      <c r="R226" t="s">
        <v>80</v>
      </c>
      <c r="S226" t="s">
        <v>485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HYPERLINK("https://hotelmonitor-cachepage.eclerx.com/savepage/tk_15434146191041794_sr_2057.html","info")</f>
        <v/>
      </c>
      <c r="AA226" t="n">
        <v>518941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275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2336561</v>
      </c>
      <c r="AZ226" t="s">
        <v>477</v>
      </c>
      <c r="BA226" t="s"/>
      <c r="BB226" t="n">
        <v>699596</v>
      </c>
      <c r="BC226" t="n">
        <v>13.38143</v>
      </c>
      <c r="BD226" t="n">
        <v>52.5323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474</v>
      </c>
      <c r="F227" t="n">
        <v>3430013</v>
      </c>
      <c r="G227" t="s">
        <v>74</v>
      </c>
      <c r="H227" t="s">
        <v>75</v>
      </c>
      <c r="I227" t="s"/>
      <c r="J227" t="s">
        <v>74</v>
      </c>
      <c r="K227" t="n">
        <v>210.6</v>
      </c>
      <c r="L227" t="s">
        <v>76</v>
      </c>
      <c r="M227" t="s"/>
      <c r="N227" t="s">
        <v>319</v>
      </c>
      <c r="O227" t="s">
        <v>78</v>
      </c>
      <c r="P227" t="s">
        <v>475</v>
      </c>
      <c r="Q227" t="s"/>
      <c r="R227" t="s">
        <v>80</v>
      </c>
      <c r="S227" t="s">
        <v>486</v>
      </c>
      <c r="T227" t="s">
        <v>82</v>
      </c>
      <c r="U227" t="s"/>
      <c r="V227" t="s">
        <v>83</v>
      </c>
      <c r="W227" t="s">
        <v>112</v>
      </c>
      <c r="X227" t="s"/>
      <c r="Y227" t="s">
        <v>85</v>
      </c>
      <c r="Z227">
        <f>HYPERLINK("https://hotelmonitor-cachepage.eclerx.com/savepage/tk_15434146191041794_sr_2057.html","info")</f>
        <v/>
      </c>
      <c r="AA227" t="n">
        <v>518941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275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2336561</v>
      </c>
      <c r="AZ227" t="s">
        <v>477</v>
      </c>
      <c r="BA227" t="s"/>
      <c r="BB227" t="n">
        <v>699596</v>
      </c>
      <c r="BC227" t="n">
        <v>13.38143</v>
      </c>
      <c r="BD227" t="n">
        <v>52.5323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474</v>
      </c>
      <c r="F228" t="n">
        <v>3430013</v>
      </c>
      <c r="G228" t="s">
        <v>74</v>
      </c>
      <c r="H228" t="s">
        <v>75</v>
      </c>
      <c r="I228" t="s"/>
      <c r="J228" t="s">
        <v>74</v>
      </c>
      <c r="K228" t="n">
        <v>228.6</v>
      </c>
      <c r="L228" t="s">
        <v>76</v>
      </c>
      <c r="M228" t="s"/>
      <c r="N228" t="s">
        <v>487</v>
      </c>
      <c r="O228" t="s">
        <v>78</v>
      </c>
      <c r="P228" t="s">
        <v>475</v>
      </c>
      <c r="Q228" t="s"/>
      <c r="R228" t="s">
        <v>80</v>
      </c>
      <c r="S228" t="s">
        <v>488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HYPERLINK("https://hotelmonitor-cachepage.eclerx.com/savepage/tk_15434146191041794_sr_2057.html","info")</f>
        <v/>
      </c>
      <c r="AA228" t="n">
        <v>518941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275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2336561</v>
      </c>
      <c r="AZ228" t="s">
        <v>477</v>
      </c>
      <c r="BA228" t="s"/>
      <c r="BB228" t="n">
        <v>699596</v>
      </c>
      <c r="BC228" t="n">
        <v>13.38143</v>
      </c>
      <c r="BD228" t="n">
        <v>52.5323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474</v>
      </c>
      <c r="F229" t="n">
        <v>3430013</v>
      </c>
      <c r="G229" t="s">
        <v>74</v>
      </c>
      <c r="H229" t="s">
        <v>75</v>
      </c>
      <c r="I229" t="s"/>
      <c r="J229" t="s">
        <v>74</v>
      </c>
      <c r="K229" t="n">
        <v>254</v>
      </c>
      <c r="L229" t="s">
        <v>76</v>
      </c>
      <c r="M229" t="s"/>
      <c r="N229" t="s">
        <v>489</v>
      </c>
      <c r="O229" t="s">
        <v>78</v>
      </c>
      <c r="P229" t="s">
        <v>475</v>
      </c>
      <c r="Q229" t="s"/>
      <c r="R229" t="s">
        <v>80</v>
      </c>
      <c r="S229" t="s">
        <v>490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HYPERLINK("https://hotelmonitor-cachepage.eclerx.com/savepage/tk_15434146191041794_sr_2057.html","info")</f>
        <v/>
      </c>
      <c r="AA229" t="n">
        <v>518941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275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2336561</v>
      </c>
      <c r="AZ229" t="s">
        <v>477</v>
      </c>
      <c r="BA229" t="s"/>
      <c r="BB229" t="n">
        <v>699596</v>
      </c>
      <c r="BC229" t="n">
        <v>13.38143</v>
      </c>
      <c r="BD229" t="n">
        <v>52.5323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474</v>
      </c>
      <c r="F230" t="n">
        <v>3430013</v>
      </c>
      <c r="G230" t="s">
        <v>74</v>
      </c>
      <c r="H230" t="s">
        <v>75</v>
      </c>
      <c r="I230" t="s"/>
      <c r="J230" t="s">
        <v>74</v>
      </c>
      <c r="K230" t="n">
        <v>255.6</v>
      </c>
      <c r="L230" t="s">
        <v>76</v>
      </c>
      <c r="M230" t="s"/>
      <c r="N230" t="s">
        <v>487</v>
      </c>
      <c r="O230" t="s">
        <v>78</v>
      </c>
      <c r="P230" t="s">
        <v>475</v>
      </c>
      <c r="Q230" t="s"/>
      <c r="R230" t="s">
        <v>80</v>
      </c>
      <c r="S230" t="s">
        <v>491</v>
      </c>
      <c r="T230" t="s">
        <v>82</v>
      </c>
      <c r="U230" t="s"/>
      <c r="V230" t="s">
        <v>83</v>
      </c>
      <c r="W230" t="s">
        <v>112</v>
      </c>
      <c r="X230" t="s"/>
      <c r="Y230" t="s">
        <v>85</v>
      </c>
      <c r="Z230">
        <f>HYPERLINK("https://hotelmonitor-cachepage.eclerx.com/savepage/tk_15434146191041794_sr_2057.html","info")</f>
        <v/>
      </c>
      <c r="AA230" t="n">
        <v>518941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275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2336561</v>
      </c>
      <c r="AZ230" t="s">
        <v>477</v>
      </c>
      <c r="BA230" t="s"/>
      <c r="BB230" t="n">
        <v>699596</v>
      </c>
      <c r="BC230" t="n">
        <v>13.38143</v>
      </c>
      <c r="BD230" t="n">
        <v>52.5323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474</v>
      </c>
      <c r="F231" t="n">
        <v>3430013</v>
      </c>
      <c r="G231" t="s">
        <v>74</v>
      </c>
      <c r="H231" t="s">
        <v>75</v>
      </c>
      <c r="I231" t="s"/>
      <c r="J231" t="s">
        <v>74</v>
      </c>
      <c r="K231" t="n">
        <v>284</v>
      </c>
      <c r="L231" t="s">
        <v>76</v>
      </c>
      <c r="M231" t="s"/>
      <c r="N231" t="s">
        <v>487</v>
      </c>
      <c r="O231" t="s">
        <v>78</v>
      </c>
      <c r="P231" t="s">
        <v>475</v>
      </c>
      <c r="Q231" t="s"/>
      <c r="R231" t="s">
        <v>80</v>
      </c>
      <c r="S231" t="s">
        <v>492</v>
      </c>
      <c r="T231" t="s">
        <v>82</v>
      </c>
      <c r="U231" t="s"/>
      <c r="V231" t="s">
        <v>83</v>
      </c>
      <c r="W231" t="s">
        <v>112</v>
      </c>
      <c r="X231" t="s"/>
      <c r="Y231" t="s">
        <v>85</v>
      </c>
      <c r="Z231">
        <f>HYPERLINK("https://hotelmonitor-cachepage.eclerx.com/savepage/tk_15434146191041794_sr_2057.html","info")</f>
        <v/>
      </c>
      <c r="AA231" t="n">
        <v>518941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275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2336561</v>
      </c>
      <c r="AZ231" t="s">
        <v>477</v>
      </c>
      <c r="BA231" t="s"/>
      <c r="BB231" t="n">
        <v>699596</v>
      </c>
      <c r="BC231" t="n">
        <v>13.38143</v>
      </c>
      <c r="BD231" t="n">
        <v>52.5323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493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51</v>
      </c>
      <c r="L232" t="s">
        <v>76</v>
      </c>
      <c r="M232" t="s"/>
      <c r="N232" t="s">
        <v>77</v>
      </c>
      <c r="O232" t="s">
        <v>78</v>
      </c>
      <c r="P232" t="s">
        <v>493</v>
      </c>
      <c r="Q232" t="s"/>
      <c r="R232" t="s">
        <v>418</v>
      </c>
      <c r="S232" t="s">
        <v>494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HYPERLINK("https://hotelmonitor-cachepage.eclerx.com/savepage/tk_1543414210066374_sr_2057.html","info")</f>
        <v/>
      </c>
      <c r="AA232" t="n">
        <v>-2071757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139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2071757</v>
      </c>
      <c r="AZ232" t="s">
        <v>495</v>
      </c>
      <c r="BA232" t="s"/>
      <c r="BB232" t="n">
        <v>145165</v>
      </c>
      <c r="BC232" t="n">
        <v>13.31689</v>
      </c>
      <c r="BD232" t="n">
        <v>52.45855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493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60</v>
      </c>
      <c r="L233" t="s">
        <v>76</v>
      </c>
      <c r="M233" t="s"/>
      <c r="N233" t="s">
        <v>93</v>
      </c>
      <c r="O233" t="s">
        <v>78</v>
      </c>
      <c r="P233" t="s">
        <v>493</v>
      </c>
      <c r="Q233" t="s"/>
      <c r="R233" t="s">
        <v>418</v>
      </c>
      <c r="S233" t="s">
        <v>496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HYPERLINK("https://hotelmonitor-cachepage.eclerx.com/savepage/tk_1543414210066374_sr_2057.html","info")</f>
        <v/>
      </c>
      <c r="AA233" t="n">
        <v>-2071757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139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2071757</v>
      </c>
      <c r="AZ233" t="s">
        <v>495</v>
      </c>
      <c r="BA233" t="s"/>
      <c r="BB233" t="n">
        <v>145165</v>
      </c>
      <c r="BC233" t="n">
        <v>13.31689</v>
      </c>
      <c r="BD233" t="n">
        <v>52.45855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493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70</v>
      </c>
      <c r="L234" t="s">
        <v>76</v>
      </c>
      <c r="M234" t="s"/>
      <c r="N234" t="s">
        <v>95</v>
      </c>
      <c r="O234" t="s">
        <v>78</v>
      </c>
      <c r="P234" t="s">
        <v>493</v>
      </c>
      <c r="Q234" t="s"/>
      <c r="R234" t="s">
        <v>418</v>
      </c>
      <c r="S234" t="s">
        <v>355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HYPERLINK("https://hotelmonitor-cachepage.eclerx.com/savepage/tk_1543414210066374_sr_2057.html","info")</f>
        <v/>
      </c>
      <c r="AA234" t="n">
        <v>-2071757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139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2071757</v>
      </c>
      <c r="AZ234" t="s">
        <v>495</v>
      </c>
      <c r="BA234" t="s"/>
      <c r="BB234" t="n">
        <v>145165</v>
      </c>
      <c r="BC234" t="n">
        <v>13.31689</v>
      </c>
      <c r="BD234" t="n">
        <v>52.45855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497</v>
      </c>
      <c r="F235" t="n">
        <v>1035598</v>
      </c>
      <c r="G235" t="s">
        <v>74</v>
      </c>
      <c r="H235" t="s">
        <v>75</v>
      </c>
      <c r="I235" t="s"/>
      <c r="J235" t="s">
        <v>74</v>
      </c>
      <c r="K235" t="n">
        <v>97.65000000000001</v>
      </c>
      <c r="L235" t="s">
        <v>76</v>
      </c>
      <c r="M235" t="s"/>
      <c r="N235" t="s">
        <v>498</v>
      </c>
      <c r="O235" t="s">
        <v>78</v>
      </c>
      <c r="P235" t="s">
        <v>499</v>
      </c>
      <c r="Q235" t="s"/>
      <c r="R235" t="s">
        <v>80</v>
      </c>
      <c r="S235" t="s">
        <v>500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HYPERLINK("https://hotelmonitor-cachepage.eclerx.com/savepage/tk_15434143435035486_sr_2057.html","info")</f>
        <v/>
      </c>
      <c r="AA235" t="n">
        <v>172544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184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2071540</v>
      </c>
      <c r="AZ235" t="s">
        <v>501</v>
      </c>
      <c r="BA235" t="s"/>
      <c r="BB235" t="n">
        <v>549129</v>
      </c>
      <c r="BC235" t="n">
        <v>13.383523</v>
      </c>
      <c r="BD235" t="n">
        <v>52.501332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497</v>
      </c>
      <c r="F236" t="n">
        <v>1035598</v>
      </c>
      <c r="G236" t="s">
        <v>74</v>
      </c>
      <c r="H236" t="s">
        <v>75</v>
      </c>
      <c r="I236" t="s"/>
      <c r="J236" t="s">
        <v>74</v>
      </c>
      <c r="K236" t="n">
        <v>130.2</v>
      </c>
      <c r="L236" t="s">
        <v>76</v>
      </c>
      <c r="M236" t="s"/>
      <c r="N236" t="s">
        <v>502</v>
      </c>
      <c r="O236" t="s">
        <v>78</v>
      </c>
      <c r="P236" t="s">
        <v>499</v>
      </c>
      <c r="Q236" t="s"/>
      <c r="R236" t="s">
        <v>80</v>
      </c>
      <c r="S236" t="s">
        <v>503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HYPERLINK("https://hotelmonitor-cachepage.eclerx.com/savepage/tk_15434143435035486_sr_2057.html","info")</f>
        <v/>
      </c>
      <c r="AA236" t="n">
        <v>172544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184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2071540</v>
      </c>
      <c r="AZ236" t="s">
        <v>501</v>
      </c>
      <c r="BA236" t="s"/>
      <c r="BB236" t="n">
        <v>549129</v>
      </c>
      <c r="BC236" t="n">
        <v>13.383523</v>
      </c>
      <c r="BD236" t="n">
        <v>52.501332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497</v>
      </c>
      <c r="F237" t="n">
        <v>1035598</v>
      </c>
      <c r="G237" t="s">
        <v>74</v>
      </c>
      <c r="H237" t="s">
        <v>75</v>
      </c>
      <c r="I237" t="s"/>
      <c r="J237" t="s">
        <v>74</v>
      </c>
      <c r="K237" t="n">
        <v>97.65000000000001</v>
      </c>
      <c r="L237" t="s">
        <v>76</v>
      </c>
      <c r="M237" t="s"/>
      <c r="N237" t="s">
        <v>504</v>
      </c>
      <c r="O237" t="s">
        <v>78</v>
      </c>
      <c r="P237" t="s">
        <v>499</v>
      </c>
      <c r="Q237" t="s"/>
      <c r="R237" t="s">
        <v>80</v>
      </c>
      <c r="S237" t="s">
        <v>500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HYPERLINK("https://hotelmonitor-cachepage.eclerx.com/savepage/tk_15434143435035486_sr_2057.html","info")</f>
        <v/>
      </c>
      <c r="AA237" t="n">
        <v>172544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184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2071540</v>
      </c>
      <c r="AZ237" t="s">
        <v>501</v>
      </c>
      <c r="BA237" t="s"/>
      <c r="BB237" t="n">
        <v>549129</v>
      </c>
      <c r="BC237" t="n">
        <v>13.383523</v>
      </c>
      <c r="BD237" t="n">
        <v>52.501332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497</v>
      </c>
      <c r="F238" t="n">
        <v>1035598</v>
      </c>
      <c r="G238" t="s">
        <v>74</v>
      </c>
      <c r="H238" t="s">
        <v>75</v>
      </c>
      <c r="I238" t="s"/>
      <c r="J238" t="s">
        <v>74</v>
      </c>
      <c r="K238" t="n">
        <v>117.18</v>
      </c>
      <c r="L238" t="s">
        <v>76</v>
      </c>
      <c r="M238" t="s"/>
      <c r="N238" t="s">
        <v>502</v>
      </c>
      <c r="O238" t="s">
        <v>78</v>
      </c>
      <c r="P238" t="s">
        <v>499</v>
      </c>
      <c r="Q238" t="s"/>
      <c r="R238" t="s">
        <v>80</v>
      </c>
      <c r="S238" t="s">
        <v>505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HYPERLINK("https://hotelmonitor-cachepage.eclerx.com/savepage/tk_15434143435035486_sr_2057.html","info")</f>
        <v/>
      </c>
      <c r="AA238" t="n">
        <v>172544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184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2071540</v>
      </c>
      <c r="AZ238" t="s">
        <v>501</v>
      </c>
      <c r="BA238" t="s"/>
      <c r="BB238" t="n">
        <v>549129</v>
      </c>
      <c r="BC238" t="n">
        <v>13.383523</v>
      </c>
      <c r="BD238" t="n">
        <v>52.501332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497</v>
      </c>
      <c r="F239" t="n">
        <v>1035598</v>
      </c>
      <c r="G239" t="s">
        <v>74</v>
      </c>
      <c r="H239" t="s">
        <v>75</v>
      </c>
      <c r="I239" t="s"/>
      <c r="J239" t="s">
        <v>74</v>
      </c>
      <c r="K239" t="n">
        <v>117.18</v>
      </c>
      <c r="L239" t="s">
        <v>76</v>
      </c>
      <c r="M239" t="s"/>
      <c r="N239" t="s">
        <v>504</v>
      </c>
      <c r="O239" t="s">
        <v>78</v>
      </c>
      <c r="P239" t="s">
        <v>499</v>
      </c>
      <c r="Q239" t="s"/>
      <c r="R239" t="s">
        <v>80</v>
      </c>
      <c r="S239" t="s">
        <v>505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HYPERLINK("https://hotelmonitor-cachepage.eclerx.com/savepage/tk_15434143435035486_sr_2057.html","info")</f>
        <v/>
      </c>
      <c r="AA239" t="n">
        <v>172544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184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2071540</v>
      </c>
      <c r="AZ239" t="s">
        <v>501</v>
      </c>
      <c r="BA239" t="s"/>
      <c r="BB239" t="n">
        <v>549129</v>
      </c>
      <c r="BC239" t="n">
        <v>13.383523</v>
      </c>
      <c r="BD239" t="n">
        <v>52.501332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497</v>
      </c>
      <c r="F240" t="n">
        <v>1035598</v>
      </c>
      <c r="G240" t="s">
        <v>74</v>
      </c>
      <c r="H240" t="s">
        <v>75</v>
      </c>
      <c r="I240" t="s"/>
      <c r="J240" t="s">
        <v>74</v>
      </c>
      <c r="K240" t="n">
        <v>117.34</v>
      </c>
      <c r="L240" t="s">
        <v>76</v>
      </c>
      <c r="M240" t="s"/>
      <c r="N240" t="s">
        <v>506</v>
      </c>
      <c r="O240" t="s">
        <v>78</v>
      </c>
      <c r="P240" t="s">
        <v>499</v>
      </c>
      <c r="Q240" t="s"/>
      <c r="R240" t="s">
        <v>80</v>
      </c>
      <c r="S240" t="s">
        <v>507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HYPERLINK("https://hotelmonitor-cachepage.eclerx.com/savepage/tk_15434143435035486_sr_2057.html","info")</f>
        <v/>
      </c>
      <c r="AA240" t="n">
        <v>172544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184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2071540</v>
      </c>
      <c r="AZ240" t="s">
        <v>501</v>
      </c>
      <c r="BA240" t="s"/>
      <c r="BB240" t="n">
        <v>549129</v>
      </c>
      <c r="BC240" t="n">
        <v>13.383523</v>
      </c>
      <c r="BD240" t="n">
        <v>52.501332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497</v>
      </c>
      <c r="F241" t="n">
        <v>1035598</v>
      </c>
      <c r="G241" t="s">
        <v>74</v>
      </c>
      <c r="H241" t="s">
        <v>75</v>
      </c>
      <c r="I241" t="s"/>
      <c r="J241" t="s">
        <v>74</v>
      </c>
      <c r="K241" t="n">
        <v>129.15</v>
      </c>
      <c r="L241" t="s">
        <v>76</v>
      </c>
      <c r="M241" t="s"/>
      <c r="N241" t="s">
        <v>508</v>
      </c>
      <c r="O241" t="s">
        <v>78</v>
      </c>
      <c r="P241" t="s">
        <v>499</v>
      </c>
      <c r="Q241" t="s"/>
      <c r="R241" t="s">
        <v>80</v>
      </c>
      <c r="S241" t="s">
        <v>509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HYPERLINK("https://hotelmonitor-cachepage.eclerx.com/savepage/tk_15434143435035486_sr_2057.html","info")</f>
        <v/>
      </c>
      <c r="AA241" t="n">
        <v>172544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184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2071540</v>
      </c>
      <c r="AZ241" t="s">
        <v>501</v>
      </c>
      <c r="BA241" t="s"/>
      <c r="BB241" t="n">
        <v>549129</v>
      </c>
      <c r="BC241" t="n">
        <v>13.383523</v>
      </c>
      <c r="BD241" t="n">
        <v>52.501332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497</v>
      </c>
      <c r="F242" t="n">
        <v>1035598</v>
      </c>
      <c r="G242" t="s">
        <v>74</v>
      </c>
      <c r="H242" t="s">
        <v>75</v>
      </c>
      <c r="I242" t="s"/>
      <c r="J242" t="s">
        <v>74</v>
      </c>
      <c r="K242" t="n">
        <v>130.2</v>
      </c>
      <c r="L242" t="s">
        <v>76</v>
      </c>
      <c r="M242" t="s"/>
      <c r="N242" t="s">
        <v>504</v>
      </c>
      <c r="O242" t="s">
        <v>78</v>
      </c>
      <c r="P242" t="s">
        <v>499</v>
      </c>
      <c r="Q242" t="s"/>
      <c r="R242" t="s">
        <v>80</v>
      </c>
      <c r="S242" t="s">
        <v>503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HYPERLINK("https://hotelmonitor-cachepage.eclerx.com/savepage/tk_15434143435035486_sr_2057.html","info")</f>
        <v/>
      </c>
      <c r="AA242" t="n">
        <v>172544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184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2071540</v>
      </c>
      <c r="AZ242" t="s">
        <v>501</v>
      </c>
      <c r="BA242" t="s"/>
      <c r="BB242" t="n">
        <v>549129</v>
      </c>
      <c r="BC242" t="n">
        <v>13.383523</v>
      </c>
      <c r="BD242" t="n">
        <v>52.501332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497</v>
      </c>
      <c r="F243" t="n">
        <v>1035598</v>
      </c>
      <c r="G243" t="s">
        <v>74</v>
      </c>
      <c r="H243" t="s">
        <v>75</v>
      </c>
      <c r="I243" t="s"/>
      <c r="J243" t="s">
        <v>74</v>
      </c>
      <c r="K243" t="n">
        <v>140.81</v>
      </c>
      <c r="L243" t="s">
        <v>76</v>
      </c>
      <c r="M243" t="s"/>
      <c r="N243" t="s">
        <v>506</v>
      </c>
      <c r="O243" t="s">
        <v>78</v>
      </c>
      <c r="P243" t="s">
        <v>499</v>
      </c>
      <c r="Q243" t="s"/>
      <c r="R243" t="s">
        <v>80</v>
      </c>
      <c r="S243" t="s">
        <v>510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HYPERLINK("https://hotelmonitor-cachepage.eclerx.com/savepage/tk_15434143435035486_sr_2057.html","info")</f>
        <v/>
      </c>
      <c r="AA243" t="n">
        <v>172544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184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2071540</v>
      </c>
      <c r="AZ243" t="s">
        <v>501</v>
      </c>
      <c r="BA243" t="s"/>
      <c r="BB243" t="n">
        <v>549129</v>
      </c>
      <c r="BC243" t="n">
        <v>13.383523</v>
      </c>
      <c r="BD243" t="n">
        <v>52.501332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497</v>
      </c>
      <c r="F244" t="n">
        <v>1035598</v>
      </c>
      <c r="G244" t="s">
        <v>74</v>
      </c>
      <c r="H244" t="s">
        <v>75</v>
      </c>
      <c r="I244" t="s"/>
      <c r="J244" t="s">
        <v>74</v>
      </c>
      <c r="K244" t="n">
        <v>144.9</v>
      </c>
      <c r="L244" t="s">
        <v>76</v>
      </c>
      <c r="M244" t="s"/>
      <c r="N244" t="s">
        <v>511</v>
      </c>
      <c r="O244" t="s">
        <v>78</v>
      </c>
      <c r="P244" t="s">
        <v>499</v>
      </c>
      <c r="Q244" t="s"/>
      <c r="R244" t="s">
        <v>80</v>
      </c>
      <c r="S244" t="s">
        <v>512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HYPERLINK("https://hotelmonitor-cachepage.eclerx.com/savepage/tk_15434143435035486_sr_2057.html","info")</f>
        <v/>
      </c>
      <c r="AA244" t="n">
        <v>172544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184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2071540</v>
      </c>
      <c r="AZ244" t="s">
        <v>501</v>
      </c>
      <c r="BA244" t="s"/>
      <c r="BB244" t="n">
        <v>549129</v>
      </c>
      <c r="BC244" t="n">
        <v>13.383523</v>
      </c>
      <c r="BD244" t="n">
        <v>52.501332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497</v>
      </c>
      <c r="F245" t="n">
        <v>1035598</v>
      </c>
      <c r="G245" t="s">
        <v>74</v>
      </c>
      <c r="H245" t="s">
        <v>75</v>
      </c>
      <c r="I245" t="s"/>
      <c r="J245" t="s">
        <v>74</v>
      </c>
      <c r="K245" t="n">
        <v>154.98</v>
      </c>
      <c r="L245" t="s">
        <v>76</v>
      </c>
      <c r="M245" t="s"/>
      <c r="N245" t="s">
        <v>508</v>
      </c>
      <c r="O245" t="s">
        <v>78</v>
      </c>
      <c r="P245" t="s">
        <v>499</v>
      </c>
      <c r="Q245" t="s"/>
      <c r="R245" t="s">
        <v>80</v>
      </c>
      <c r="S245" t="s">
        <v>513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HYPERLINK("https://hotelmonitor-cachepage.eclerx.com/savepage/tk_15434143435035486_sr_2057.html","info")</f>
        <v/>
      </c>
      <c r="AA245" t="n">
        <v>172544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184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2071540</v>
      </c>
      <c r="AZ245" t="s">
        <v>501</v>
      </c>
      <c r="BA245" t="s"/>
      <c r="BB245" t="n">
        <v>549129</v>
      </c>
      <c r="BC245" t="n">
        <v>13.383523</v>
      </c>
      <c r="BD245" t="n">
        <v>52.501332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497</v>
      </c>
      <c r="F246" t="n">
        <v>1035598</v>
      </c>
      <c r="G246" t="s">
        <v>74</v>
      </c>
      <c r="H246" t="s">
        <v>75</v>
      </c>
      <c r="I246" t="s"/>
      <c r="J246" t="s">
        <v>74</v>
      </c>
      <c r="K246" t="n">
        <v>156.45</v>
      </c>
      <c r="L246" t="s">
        <v>76</v>
      </c>
      <c r="M246" t="s"/>
      <c r="N246" t="s">
        <v>502</v>
      </c>
      <c r="O246" t="s">
        <v>78</v>
      </c>
      <c r="P246" t="s">
        <v>499</v>
      </c>
      <c r="Q246" t="s"/>
      <c r="R246" t="s">
        <v>80</v>
      </c>
      <c r="S246" t="s">
        <v>98</v>
      </c>
      <c r="T246" t="s">
        <v>82</v>
      </c>
      <c r="U246" t="s"/>
      <c r="V246" t="s">
        <v>83</v>
      </c>
      <c r="W246" t="s">
        <v>112</v>
      </c>
      <c r="X246" t="s"/>
      <c r="Y246" t="s">
        <v>85</v>
      </c>
      <c r="Z246">
        <f>HYPERLINK("https://hotelmonitor-cachepage.eclerx.com/savepage/tk_15434143435035486_sr_2057.html","info")</f>
        <v/>
      </c>
      <c r="AA246" t="n">
        <v>172544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184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2071540</v>
      </c>
      <c r="AZ246" t="s">
        <v>501</v>
      </c>
      <c r="BA246" t="s"/>
      <c r="BB246" t="n">
        <v>549129</v>
      </c>
      <c r="BC246" t="n">
        <v>13.383523</v>
      </c>
      <c r="BD246" t="n">
        <v>52.501332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497</v>
      </c>
      <c r="F247" t="n">
        <v>1035598</v>
      </c>
      <c r="G247" t="s">
        <v>74</v>
      </c>
      <c r="H247" t="s">
        <v>75</v>
      </c>
      <c r="I247" t="s"/>
      <c r="J247" t="s">
        <v>74</v>
      </c>
      <c r="K247" t="n">
        <v>156.45</v>
      </c>
      <c r="L247" t="s">
        <v>76</v>
      </c>
      <c r="M247" t="s"/>
      <c r="N247" t="s">
        <v>504</v>
      </c>
      <c r="O247" t="s">
        <v>78</v>
      </c>
      <c r="P247" t="s">
        <v>499</v>
      </c>
      <c r="Q247" t="s"/>
      <c r="R247" t="s">
        <v>80</v>
      </c>
      <c r="S247" t="s">
        <v>98</v>
      </c>
      <c r="T247" t="s">
        <v>82</v>
      </c>
      <c r="U247" t="s"/>
      <c r="V247" t="s">
        <v>83</v>
      </c>
      <c r="W247" t="s">
        <v>112</v>
      </c>
      <c r="X247" t="s"/>
      <c r="Y247" t="s">
        <v>85</v>
      </c>
      <c r="Z247">
        <f>HYPERLINK("https://hotelmonitor-cachepage.eclerx.com/savepage/tk_15434143435035486_sr_2057.html","info")</f>
        <v/>
      </c>
      <c r="AA247" t="n">
        <v>172544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184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2071540</v>
      </c>
      <c r="AZ247" t="s">
        <v>501</v>
      </c>
      <c r="BA247" t="s"/>
      <c r="BB247" t="n">
        <v>549129</v>
      </c>
      <c r="BC247" t="n">
        <v>13.383523</v>
      </c>
      <c r="BD247" t="n">
        <v>52.501332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497</v>
      </c>
      <c r="F248" t="n">
        <v>1035598</v>
      </c>
      <c r="G248" t="s">
        <v>74</v>
      </c>
      <c r="H248" t="s">
        <v>75</v>
      </c>
      <c r="I248" t="s"/>
      <c r="J248" t="s">
        <v>74</v>
      </c>
      <c r="K248" t="n">
        <v>156.45</v>
      </c>
      <c r="L248" t="s">
        <v>76</v>
      </c>
      <c r="M248" t="s"/>
      <c r="N248" t="s">
        <v>506</v>
      </c>
      <c r="O248" t="s">
        <v>78</v>
      </c>
      <c r="P248" t="s">
        <v>499</v>
      </c>
      <c r="Q248" t="s"/>
      <c r="R248" t="s">
        <v>80</v>
      </c>
      <c r="S248" t="s">
        <v>98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HYPERLINK("https://hotelmonitor-cachepage.eclerx.com/savepage/tk_15434143435035486_sr_2057.html","info")</f>
        <v/>
      </c>
      <c r="AA248" t="n">
        <v>172544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184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2071540</v>
      </c>
      <c r="AZ248" t="s">
        <v>501</v>
      </c>
      <c r="BA248" t="s"/>
      <c r="BB248" t="n">
        <v>549129</v>
      </c>
      <c r="BC248" t="n">
        <v>13.383523</v>
      </c>
      <c r="BD248" t="n">
        <v>52.501332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497</v>
      </c>
      <c r="F249" t="n">
        <v>1035598</v>
      </c>
      <c r="G249" t="s">
        <v>74</v>
      </c>
      <c r="H249" t="s">
        <v>75</v>
      </c>
      <c r="I249" t="s"/>
      <c r="J249" t="s">
        <v>74</v>
      </c>
      <c r="K249" t="n">
        <v>172.2</v>
      </c>
      <c r="L249" t="s">
        <v>76</v>
      </c>
      <c r="M249" t="s"/>
      <c r="N249" t="s">
        <v>508</v>
      </c>
      <c r="O249" t="s">
        <v>78</v>
      </c>
      <c r="P249" t="s">
        <v>499</v>
      </c>
      <c r="Q249" t="s"/>
      <c r="R249" t="s">
        <v>80</v>
      </c>
      <c r="S249" t="s">
        <v>514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HYPERLINK("https://hotelmonitor-cachepage.eclerx.com/savepage/tk_15434143435035486_sr_2057.html","info")</f>
        <v/>
      </c>
      <c r="AA249" t="n">
        <v>172544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184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2071540</v>
      </c>
      <c r="AZ249" t="s">
        <v>501</v>
      </c>
      <c r="BA249" t="s"/>
      <c r="BB249" t="n">
        <v>549129</v>
      </c>
      <c r="BC249" t="n">
        <v>13.383523</v>
      </c>
      <c r="BD249" t="n">
        <v>52.501332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497</v>
      </c>
      <c r="F250" t="n">
        <v>1035598</v>
      </c>
      <c r="G250" t="s">
        <v>74</v>
      </c>
      <c r="H250" t="s">
        <v>75</v>
      </c>
      <c r="I250" t="s"/>
      <c r="J250" t="s">
        <v>74</v>
      </c>
      <c r="K250" t="n">
        <v>173.88</v>
      </c>
      <c r="L250" t="s">
        <v>76</v>
      </c>
      <c r="M250" t="s"/>
      <c r="N250" t="s">
        <v>511</v>
      </c>
      <c r="O250" t="s">
        <v>78</v>
      </c>
      <c r="P250" t="s">
        <v>499</v>
      </c>
      <c r="Q250" t="s"/>
      <c r="R250" t="s">
        <v>80</v>
      </c>
      <c r="S250" t="s">
        <v>515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HYPERLINK("https://hotelmonitor-cachepage.eclerx.com/savepage/tk_15434143435035486_sr_2057.html","info")</f>
        <v/>
      </c>
      <c r="AA250" t="n">
        <v>172544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184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2071540</v>
      </c>
      <c r="AZ250" t="s">
        <v>501</v>
      </c>
      <c r="BA250" t="s"/>
      <c r="BB250" t="n">
        <v>549129</v>
      </c>
      <c r="BC250" t="n">
        <v>13.383523</v>
      </c>
      <c r="BD250" t="n">
        <v>52.501332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497</v>
      </c>
      <c r="F251" t="n">
        <v>1035598</v>
      </c>
      <c r="G251" t="s">
        <v>74</v>
      </c>
      <c r="H251" t="s">
        <v>75</v>
      </c>
      <c r="I251" t="s"/>
      <c r="J251" t="s">
        <v>74</v>
      </c>
      <c r="K251" t="n">
        <v>182.7</v>
      </c>
      <c r="L251" t="s">
        <v>76</v>
      </c>
      <c r="M251" t="s"/>
      <c r="N251" t="s">
        <v>506</v>
      </c>
      <c r="O251" t="s">
        <v>78</v>
      </c>
      <c r="P251" t="s">
        <v>499</v>
      </c>
      <c r="Q251" t="s"/>
      <c r="R251" t="s">
        <v>80</v>
      </c>
      <c r="S251" t="s">
        <v>516</v>
      </c>
      <c r="T251" t="s">
        <v>82</v>
      </c>
      <c r="U251" t="s"/>
      <c r="V251" t="s">
        <v>83</v>
      </c>
      <c r="W251" t="s">
        <v>112</v>
      </c>
      <c r="X251" t="s"/>
      <c r="Y251" t="s">
        <v>85</v>
      </c>
      <c r="Z251">
        <f>HYPERLINK("https://hotelmonitor-cachepage.eclerx.com/savepage/tk_15434143435035486_sr_2057.html","info")</f>
        <v/>
      </c>
      <c r="AA251" t="n">
        <v>172544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184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2071540</v>
      </c>
      <c r="AZ251" t="s">
        <v>501</v>
      </c>
      <c r="BA251" t="s"/>
      <c r="BB251" t="n">
        <v>549129</v>
      </c>
      <c r="BC251" t="n">
        <v>13.383523</v>
      </c>
      <c r="BD251" t="n">
        <v>52.501332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497</v>
      </c>
      <c r="F252" t="n">
        <v>1035598</v>
      </c>
      <c r="G252" t="s">
        <v>74</v>
      </c>
      <c r="H252" t="s">
        <v>75</v>
      </c>
      <c r="I252" t="s"/>
      <c r="J252" t="s">
        <v>74</v>
      </c>
      <c r="K252" t="n">
        <v>193.2</v>
      </c>
      <c r="L252" t="s">
        <v>76</v>
      </c>
      <c r="M252" t="s"/>
      <c r="N252" t="s">
        <v>511</v>
      </c>
      <c r="O252" t="s">
        <v>78</v>
      </c>
      <c r="P252" t="s">
        <v>499</v>
      </c>
      <c r="Q252" t="s"/>
      <c r="R252" t="s">
        <v>80</v>
      </c>
      <c r="S252" t="s">
        <v>517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HYPERLINK("https://hotelmonitor-cachepage.eclerx.com/savepage/tk_15434143435035486_sr_2057.html","info")</f>
        <v/>
      </c>
      <c r="AA252" t="n">
        <v>172544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184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2071540</v>
      </c>
      <c r="AZ252" t="s">
        <v>501</v>
      </c>
      <c r="BA252" t="s"/>
      <c r="BB252" t="n">
        <v>549129</v>
      </c>
      <c r="BC252" t="n">
        <v>13.383523</v>
      </c>
      <c r="BD252" t="n">
        <v>52.501332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497</v>
      </c>
      <c r="F253" t="n">
        <v>1035598</v>
      </c>
      <c r="G253" t="s">
        <v>74</v>
      </c>
      <c r="H253" t="s">
        <v>75</v>
      </c>
      <c r="I253" t="s"/>
      <c r="J253" t="s">
        <v>74</v>
      </c>
      <c r="K253" t="n">
        <v>198.45</v>
      </c>
      <c r="L253" t="s">
        <v>76</v>
      </c>
      <c r="M253" t="s"/>
      <c r="N253" t="s">
        <v>508</v>
      </c>
      <c r="O253" t="s">
        <v>78</v>
      </c>
      <c r="P253" t="s">
        <v>499</v>
      </c>
      <c r="Q253" t="s"/>
      <c r="R253" t="s">
        <v>80</v>
      </c>
      <c r="S253" t="s">
        <v>518</v>
      </c>
      <c r="T253" t="s">
        <v>82</v>
      </c>
      <c r="U253" t="s"/>
      <c r="V253" t="s">
        <v>83</v>
      </c>
      <c r="W253" t="s">
        <v>112</v>
      </c>
      <c r="X253" t="s"/>
      <c r="Y253" t="s">
        <v>85</v>
      </c>
      <c r="Z253">
        <f>HYPERLINK("https://hotelmonitor-cachepage.eclerx.com/savepage/tk_15434143435035486_sr_2057.html","info")</f>
        <v/>
      </c>
      <c r="AA253" t="n">
        <v>172544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184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2071540</v>
      </c>
      <c r="AZ253" t="s">
        <v>501</v>
      </c>
      <c r="BA253" t="s"/>
      <c r="BB253" t="n">
        <v>549129</v>
      </c>
      <c r="BC253" t="n">
        <v>13.383523</v>
      </c>
      <c r="BD253" t="n">
        <v>52.501332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497</v>
      </c>
      <c r="F254" t="n">
        <v>1035598</v>
      </c>
      <c r="G254" t="s">
        <v>74</v>
      </c>
      <c r="H254" t="s">
        <v>75</v>
      </c>
      <c r="I254" t="s"/>
      <c r="J254" t="s">
        <v>74</v>
      </c>
      <c r="K254" t="n">
        <v>219.45</v>
      </c>
      <c r="L254" t="s">
        <v>76</v>
      </c>
      <c r="M254" t="s"/>
      <c r="N254" t="s">
        <v>511</v>
      </c>
      <c r="O254" t="s">
        <v>78</v>
      </c>
      <c r="P254" t="s">
        <v>499</v>
      </c>
      <c r="Q254" t="s"/>
      <c r="R254" t="s">
        <v>80</v>
      </c>
      <c r="S254" t="s">
        <v>519</v>
      </c>
      <c r="T254" t="s">
        <v>82</v>
      </c>
      <c r="U254" t="s"/>
      <c r="V254" t="s">
        <v>83</v>
      </c>
      <c r="W254" t="s">
        <v>112</v>
      </c>
      <c r="X254" t="s"/>
      <c r="Y254" t="s">
        <v>85</v>
      </c>
      <c r="Z254">
        <f>HYPERLINK("https://hotelmonitor-cachepage.eclerx.com/savepage/tk_15434143435035486_sr_2057.html","info")</f>
        <v/>
      </c>
      <c r="AA254" t="n">
        <v>172544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184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2071540</v>
      </c>
      <c r="AZ254" t="s">
        <v>501</v>
      </c>
      <c r="BA254" t="s"/>
      <c r="BB254" t="n">
        <v>549129</v>
      </c>
      <c r="BC254" t="n">
        <v>13.383523</v>
      </c>
      <c r="BD254" t="n">
        <v>52.501332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520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63.2</v>
      </c>
      <c r="L255" t="s">
        <v>76</v>
      </c>
      <c r="M255" t="s"/>
      <c r="N255" t="s">
        <v>77</v>
      </c>
      <c r="O255" t="s">
        <v>78</v>
      </c>
      <c r="P255" t="s">
        <v>520</v>
      </c>
      <c r="Q255" t="s"/>
      <c r="R255" t="s">
        <v>80</v>
      </c>
      <c r="S255" t="s">
        <v>521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HYPERLINK("https://hotelmonitor-cachepage.eclerx.com/savepage/tk_15434150808189065_sr_2057.html","info")</f>
        <v/>
      </c>
      <c r="AA255" t="n">
        <v>-6796503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427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6796503</v>
      </c>
      <c r="AZ255" t="s">
        <v>522</v>
      </c>
      <c r="BA255" t="s"/>
      <c r="BB255" t="n">
        <v>86189</v>
      </c>
      <c r="BC255" t="n">
        <v>13.322681</v>
      </c>
      <c r="BD255" t="n">
        <v>52.499783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520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79</v>
      </c>
      <c r="L256" t="s">
        <v>76</v>
      </c>
      <c r="M256" t="s"/>
      <c r="N256" t="s">
        <v>93</v>
      </c>
      <c r="O256" t="s">
        <v>78</v>
      </c>
      <c r="P256" t="s">
        <v>520</v>
      </c>
      <c r="Q256" t="s"/>
      <c r="R256" t="s">
        <v>80</v>
      </c>
      <c r="S256" t="s">
        <v>231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HYPERLINK("https://hotelmonitor-cachepage.eclerx.com/savepage/tk_15434150808189065_sr_2057.html","info")</f>
        <v/>
      </c>
      <c r="AA256" t="n">
        <v>-6796503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427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6796503</v>
      </c>
      <c r="AZ256" t="s">
        <v>522</v>
      </c>
      <c r="BA256" t="s"/>
      <c r="BB256" t="n">
        <v>86189</v>
      </c>
      <c r="BC256" t="n">
        <v>13.322681</v>
      </c>
      <c r="BD256" t="n">
        <v>52.499783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520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89</v>
      </c>
      <c r="L257" t="s">
        <v>76</v>
      </c>
      <c r="M257" t="s"/>
      <c r="N257" t="s">
        <v>97</v>
      </c>
      <c r="O257" t="s">
        <v>78</v>
      </c>
      <c r="P257" t="s">
        <v>520</v>
      </c>
      <c r="Q257" t="s"/>
      <c r="R257" t="s">
        <v>80</v>
      </c>
      <c r="S257" t="s">
        <v>351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HYPERLINK("https://hotelmonitor-cachepage.eclerx.com/savepage/tk_15434150808189065_sr_2057.html","info")</f>
        <v/>
      </c>
      <c r="AA257" t="n">
        <v>-6796503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427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6796503</v>
      </c>
      <c r="AZ257" t="s">
        <v>522</v>
      </c>
      <c r="BA257" t="s"/>
      <c r="BB257" t="n">
        <v>86189</v>
      </c>
      <c r="BC257" t="n">
        <v>13.322681</v>
      </c>
      <c r="BD257" t="n">
        <v>52.499783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520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99</v>
      </c>
      <c r="L258" t="s">
        <v>76</v>
      </c>
      <c r="M258" t="s"/>
      <c r="N258" t="s">
        <v>99</v>
      </c>
      <c r="O258" t="s">
        <v>78</v>
      </c>
      <c r="P258" t="s">
        <v>520</v>
      </c>
      <c r="Q258" t="s"/>
      <c r="R258" t="s">
        <v>80</v>
      </c>
      <c r="S258" t="s">
        <v>280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HYPERLINK("https://hotelmonitor-cachepage.eclerx.com/savepage/tk_15434150808189065_sr_2057.html","info")</f>
        <v/>
      </c>
      <c r="AA258" t="n">
        <v>-6796503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427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6796503</v>
      </c>
      <c r="AZ258" t="s">
        <v>522</v>
      </c>
      <c r="BA258" t="s"/>
      <c r="BB258" t="n">
        <v>86189</v>
      </c>
      <c r="BC258" t="n">
        <v>13.322681</v>
      </c>
      <c r="BD258" t="n">
        <v>52.499783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523</v>
      </c>
      <c r="F259" t="n">
        <v>1769242</v>
      </c>
      <c r="G259" t="s">
        <v>74</v>
      </c>
      <c r="H259" t="s">
        <v>75</v>
      </c>
      <c r="I259" t="s"/>
      <c r="J259" t="s">
        <v>74</v>
      </c>
      <c r="K259" t="n">
        <v>80.09999999999999</v>
      </c>
      <c r="L259" t="s">
        <v>76</v>
      </c>
      <c r="M259" t="s"/>
      <c r="N259" t="s">
        <v>77</v>
      </c>
      <c r="O259" t="s">
        <v>78</v>
      </c>
      <c r="P259" t="s">
        <v>524</v>
      </c>
      <c r="Q259" t="s"/>
      <c r="R259" t="s">
        <v>80</v>
      </c>
      <c r="S259" t="s">
        <v>525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HYPERLINK("https://hotelmonitor-cachepage.eclerx.com/savepage/tk_15434138553002543_sr_2057.html","info")</f>
        <v/>
      </c>
      <c r="AA259" t="n">
        <v>373306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21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1726531</v>
      </c>
      <c r="AZ259" t="s">
        <v>526</v>
      </c>
      <c r="BA259" t="s"/>
      <c r="BB259" t="n">
        <v>658320</v>
      </c>
      <c r="BC259" t="n">
        <v>13.385663</v>
      </c>
      <c r="BD259" t="n">
        <v>52.522047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523</v>
      </c>
      <c r="F260" t="n">
        <v>1769242</v>
      </c>
      <c r="G260" t="s">
        <v>74</v>
      </c>
      <c r="H260" t="s">
        <v>75</v>
      </c>
      <c r="I260" t="s"/>
      <c r="J260" t="s">
        <v>74</v>
      </c>
      <c r="K260" t="n">
        <v>89</v>
      </c>
      <c r="L260" t="s">
        <v>76</v>
      </c>
      <c r="M260" t="s"/>
      <c r="N260" t="s">
        <v>93</v>
      </c>
      <c r="O260" t="s">
        <v>78</v>
      </c>
      <c r="P260" t="s">
        <v>524</v>
      </c>
      <c r="Q260" t="s"/>
      <c r="R260" t="s">
        <v>80</v>
      </c>
      <c r="S260" t="s">
        <v>351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HYPERLINK("https://hotelmonitor-cachepage.eclerx.com/savepage/tk_15434138553002543_sr_2057.html","info")</f>
        <v/>
      </c>
      <c r="AA260" t="n">
        <v>373306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21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1726531</v>
      </c>
      <c r="AZ260" t="s">
        <v>526</v>
      </c>
      <c r="BA260" t="s"/>
      <c r="BB260" t="n">
        <v>658320</v>
      </c>
      <c r="BC260" t="n">
        <v>13.385663</v>
      </c>
      <c r="BD260" t="n">
        <v>52.522047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523</v>
      </c>
      <c r="F261" t="n">
        <v>1769242</v>
      </c>
      <c r="G261" t="s">
        <v>74</v>
      </c>
      <c r="H261" t="s">
        <v>75</v>
      </c>
      <c r="I261" t="s"/>
      <c r="J261" t="s">
        <v>74</v>
      </c>
      <c r="K261" t="n">
        <v>104</v>
      </c>
      <c r="L261" t="s">
        <v>76</v>
      </c>
      <c r="M261" t="s"/>
      <c r="N261" t="s">
        <v>95</v>
      </c>
      <c r="O261" t="s">
        <v>78</v>
      </c>
      <c r="P261" t="s">
        <v>524</v>
      </c>
      <c r="Q261" t="s"/>
      <c r="R261" t="s">
        <v>80</v>
      </c>
      <c r="S261" t="s">
        <v>297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HYPERLINK("https://hotelmonitor-cachepage.eclerx.com/savepage/tk_15434138553002543_sr_2057.html","info")</f>
        <v/>
      </c>
      <c r="AA261" t="n">
        <v>373306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21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1726531</v>
      </c>
      <c r="AZ261" t="s">
        <v>526</v>
      </c>
      <c r="BA261" t="s"/>
      <c r="BB261" t="n">
        <v>658320</v>
      </c>
      <c r="BC261" t="n">
        <v>13.385663</v>
      </c>
      <c r="BD261" t="n">
        <v>52.522047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523</v>
      </c>
      <c r="F262" t="n">
        <v>1769242</v>
      </c>
      <c r="G262" t="s">
        <v>74</v>
      </c>
      <c r="H262" t="s">
        <v>75</v>
      </c>
      <c r="I262" t="s"/>
      <c r="J262" t="s">
        <v>74</v>
      </c>
      <c r="K262" t="n">
        <v>123</v>
      </c>
      <c r="L262" t="s">
        <v>76</v>
      </c>
      <c r="M262" t="s"/>
      <c r="N262" t="s">
        <v>527</v>
      </c>
      <c r="O262" t="s">
        <v>78</v>
      </c>
      <c r="P262" t="s">
        <v>524</v>
      </c>
      <c r="Q262" t="s"/>
      <c r="R262" t="s">
        <v>80</v>
      </c>
      <c r="S262" t="s">
        <v>528</v>
      </c>
      <c r="T262" t="s">
        <v>82</v>
      </c>
      <c r="U262" t="s"/>
      <c r="V262" t="s">
        <v>83</v>
      </c>
      <c r="W262" t="s">
        <v>112</v>
      </c>
      <c r="X262" t="s"/>
      <c r="Y262" t="s">
        <v>85</v>
      </c>
      <c r="Z262">
        <f>HYPERLINK("https://hotelmonitor-cachepage.eclerx.com/savepage/tk_15434138553002543_sr_2057.html","info")</f>
        <v/>
      </c>
      <c r="AA262" t="n">
        <v>373306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21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1726531</v>
      </c>
      <c r="AZ262" t="s">
        <v>526</v>
      </c>
      <c r="BA262" t="s"/>
      <c r="BB262" t="n">
        <v>658320</v>
      </c>
      <c r="BC262" t="n">
        <v>13.385663</v>
      </c>
      <c r="BD262" t="n">
        <v>52.522047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529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91.31</v>
      </c>
      <c r="L263" t="s">
        <v>76</v>
      </c>
      <c r="M263" t="s"/>
      <c r="N263" t="s">
        <v>530</v>
      </c>
      <c r="O263" t="s">
        <v>78</v>
      </c>
      <c r="P263" t="s">
        <v>529</v>
      </c>
      <c r="Q263" t="s"/>
      <c r="R263" t="s">
        <v>80</v>
      </c>
      <c r="S263" t="s">
        <v>531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HYPERLINK("https://hotelmonitor-cachepage.eclerx.com/savepage/tk_15434151944578767_sr_2057.html","info")</f>
        <v/>
      </c>
      <c r="AA263" t="n">
        <v>-6796527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465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6796527</v>
      </c>
      <c r="AZ263" t="s">
        <v>532</v>
      </c>
      <c r="BA263" t="s"/>
      <c r="BB263" t="n">
        <v>60665</v>
      </c>
      <c r="BC263" t="n">
        <v>13.585872</v>
      </c>
      <c r="BD263" t="n">
        <v>52.403019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529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93.98</v>
      </c>
      <c r="L264" t="s">
        <v>76</v>
      </c>
      <c r="M264" t="s"/>
      <c r="N264" t="s">
        <v>533</v>
      </c>
      <c r="O264" t="s">
        <v>78</v>
      </c>
      <c r="P264" t="s">
        <v>529</v>
      </c>
      <c r="Q264" t="s"/>
      <c r="R264" t="s">
        <v>80</v>
      </c>
      <c r="S264" t="s">
        <v>534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HYPERLINK("https://hotelmonitor-cachepage.eclerx.com/savepage/tk_15434151944578767_sr_2057.html","info")</f>
        <v/>
      </c>
      <c r="AA264" t="n">
        <v>-6796527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465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6796527</v>
      </c>
      <c r="AZ264" t="s">
        <v>532</v>
      </c>
      <c r="BA264" t="s"/>
      <c r="BB264" t="n">
        <v>60665</v>
      </c>
      <c r="BC264" t="n">
        <v>13.585872</v>
      </c>
      <c r="BD264" t="n">
        <v>52.403019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529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101.57</v>
      </c>
      <c r="L265" t="s">
        <v>76</v>
      </c>
      <c r="M265" t="s"/>
      <c r="N265" t="s">
        <v>382</v>
      </c>
      <c r="O265" t="s">
        <v>78</v>
      </c>
      <c r="P265" t="s">
        <v>529</v>
      </c>
      <c r="Q265" t="s"/>
      <c r="R265" t="s">
        <v>80</v>
      </c>
      <c r="S265" t="s">
        <v>535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HYPERLINK("https://hotelmonitor-cachepage.eclerx.com/savepage/tk_15434151944578767_sr_2057.html","info")</f>
        <v/>
      </c>
      <c r="AA265" t="n">
        <v>-6796527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465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6796527</v>
      </c>
      <c r="AZ265" t="s">
        <v>532</v>
      </c>
      <c r="BA265" t="s"/>
      <c r="BB265" t="n">
        <v>60665</v>
      </c>
      <c r="BC265" t="n">
        <v>13.585872</v>
      </c>
      <c r="BD265" t="n">
        <v>52.403019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529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104.54</v>
      </c>
      <c r="L266" t="s">
        <v>76</v>
      </c>
      <c r="M266" t="s"/>
      <c r="N266" t="s">
        <v>145</v>
      </c>
      <c r="O266" t="s">
        <v>78</v>
      </c>
      <c r="P266" t="s">
        <v>529</v>
      </c>
      <c r="Q266" t="s"/>
      <c r="R266" t="s">
        <v>80</v>
      </c>
      <c r="S266" t="s">
        <v>536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HYPERLINK("https://hotelmonitor-cachepage.eclerx.com/savepage/tk_15434151944578767_sr_2057.html","info")</f>
        <v/>
      </c>
      <c r="AA266" t="n">
        <v>-6796527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465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6796527</v>
      </c>
      <c r="AZ266" t="s">
        <v>532</v>
      </c>
      <c r="BA266" t="s"/>
      <c r="BB266" t="n">
        <v>60665</v>
      </c>
      <c r="BC266" t="n">
        <v>13.585872</v>
      </c>
      <c r="BD266" t="n">
        <v>52.403019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529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142.61</v>
      </c>
      <c r="L267" t="s">
        <v>76</v>
      </c>
      <c r="M267" t="s"/>
      <c r="N267" t="s">
        <v>295</v>
      </c>
      <c r="O267" t="s">
        <v>78</v>
      </c>
      <c r="P267" t="s">
        <v>529</v>
      </c>
      <c r="Q267" t="s"/>
      <c r="R267" t="s">
        <v>80</v>
      </c>
      <c r="S267" t="s">
        <v>537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HYPERLINK("https://hotelmonitor-cachepage.eclerx.com/savepage/tk_15434151944578767_sr_2057.html","info")</f>
        <v/>
      </c>
      <c r="AA267" t="n">
        <v>-6796527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465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6796527</v>
      </c>
      <c r="AZ267" t="s">
        <v>532</v>
      </c>
      <c r="BA267" t="s"/>
      <c r="BB267" t="n">
        <v>60665</v>
      </c>
      <c r="BC267" t="n">
        <v>13.585872</v>
      </c>
      <c r="BD267" t="n">
        <v>52.403019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529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143.8</v>
      </c>
      <c r="L268" t="s">
        <v>76</v>
      </c>
      <c r="M268" t="s"/>
      <c r="N268" t="s">
        <v>145</v>
      </c>
      <c r="O268" t="s">
        <v>78</v>
      </c>
      <c r="P268" t="s">
        <v>529</v>
      </c>
      <c r="Q268" t="s"/>
      <c r="R268" t="s">
        <v>80</v>
      </c>
      <c r="S268" t="s">
        <v>538</v>
      </c>
      <c r="T268" t="s">
        <v>82</v>
      </c>
      <c r="U268" t="s"/>
      <c r="V268" t="s">
        <v>83</v>
      </c>
      <c r="W268" t="s">
        <v>112</v>
      </c>
      <c r="X268" t="s"/>
      <c r="Y268" t="s">
        <v>85</v>
      </c>
      <c r="Z268">
        <f>HYPERLINK("https://hotelmonitor-cachepage.eclerx.com/savepage/tk_15434151944578767_sr_2057.html","info")</f>
        <v/>
      </c>
      <c r="AA268" t="n">
        <v>-6796527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465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6796527</v>
      </c>
      <c r="AZ268" t="s">
        <v>532</v>
      </c>
      <c r="BA268" t="s"/>
      <c r="BB268" t="n">
        <v>60665</v>
      </c>
      <c r="BC268" t="n">
        <v>13.585872</v>
      </c>
      <c r="BD268" t="n">
        <v>52.403019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529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146.78</v>
      </c>
      <c r="L269" t="s">
        <v>76</v>
      </c>
      <c r="M269" t="s"/>
      <c r="N269" t="s">
        <v>539</v>
      </c>
      <c r="O269" t="s">
        <v>78</v>
      </c>
      <c r="P269" t="s">
        <v>529</v>
      </c>
      <c r="Q269" t="s"/>
      <c r="R269" t="s">
        <v>80</v>
      </c>
      <c r="S269" t="s">
        <v>540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HYPERLINK("https://hotelmonitor-cachepage.eclerx.com/savepage/tk_15434151944578767_sr_2057.html","info")</f>
        <v/>
      </c>
      <c r="AA269" t="n">
        <v>-6796527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465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6796527</v>
      </c>
      <c r="AZ269" t="s">
        <v>532</v>
      </c>
      <c r="BA269" t="s"/>
      <c r="BB269" t="n">
        <v>60665</v>
      </c>
      <c r="BC269" t="n">
        <v>13.585872</v>
      </c>
      <c r="BD269" t="n">
        <v>52.403019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529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204.3</v>
      </c>
      <c r="L270" t="s">
        <v>76</v>
      </c>
      <c r="M270" t="s"/>
      <c r="N270" t="s">
        <v>539</v>
      </c>
      <c r="O270" t="s">
        <v>78</v>
      </c>
      <c r="P270" t="s">
        <v>529</v>
      </c>
      <c r="Q270" t="s"/>
      <c r="R270" t="s">
        <v>80</v>
      </c>
      <c r="S270" t="s">
        <v>541</v>
      </c>
      <c r="T270" t="s">
        <v>82</v>
      </c>
      <c r="U270" t="s"/>
      <c r="V270" t="s">
        <v>83</v>
      </c>
      <c r="W270" t="s">
        <v>112</v>
      </c>
      <c r="X270" t="s"/>
      <c r="Y270" t="s">
        <v>85</v>
      </c>
      <c r="Z270">
        <f>HYPERLINK("https://hotelmonitor-cachepage.eclerx.com/savepage/tk_15434151944578767_sr_2057.html","info")</f>
        <v/>
      </c>
      <c r="AA270" t="n">
        <v>-6796527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465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6796527</v>
      </c>
      <c r="AZ270" t="s">
        <v>532</v>
      </c>
      <c r="BA270" t="s"/>
      <c r="BB270" t="n">
        <v>60665</v>
      </c>
      <c r="BC270" t="n">
        <v>13.585872</v>
      </c>
      <c r="BD270" t="n">
        <v>52.403019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542</v>
      </c>
      <c r="F271" t="n">
        <v>3609905</v>
      </c>
      <c r="G271" t="s">
        <v>74</v>
      </c>
      <c r="H271" t="s">
        <v>75</v>
      </c>
      <c r="I271" t="s"/>
      <c r="J271" t="s">
        <v>74</v>
      </c>
      <c r="K271" t="n">
        <v>109</v>
      </c>
      <c r="L271" t="s">
        <v>76</v>
      </c>
      <c r="M271" t="s"/>
      <c r="N271" t="s">
        <v>77</v>
      </c>
      <c r="O271" t="s">
        <v>78</v>
      </c>
      <c r="P271" t="s">
        <v>543</v>
      </c>
      <c r="Q271" t="s"/>
      <c r="R271" t="s">
        <v>80</v>
      </c>
      <c r="S271" t="s">
        <v>196</v>
      </c>
      <c r="T271" t="s">
        <v>82</v>
      </c>
      <c r="U271" t="s"/>
      <c r="V271" t="s">
        <v>83</v>
      </c>
      <c r="W271" t="s">
        <v>112</v>
      </c>
      <c r="X271" t="s"/>
      <c r="Y271" t="s">
        <v>85</v>
      </c>
      <c r="Z271">
        <f>HYPERLINK("https://hotelmonitor-cachepage.eclerx.com/savepage/tk_15434144928086152_sr_2057.html","info")</f>
        <v/>
      </c>
      <c r="AA271" t="n">
        <v>275122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233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2071796</v>
      </c>
      <c r="AZ271" t="s">
        <v>544</v>
      </c>
      <c r="BA271" t="s"/>
      <c r="BB271" t="n">
        <v>69463</v>
      </c>
      <c r="BC271" t="n">
        <v>13.390016</v>
      </c>
      <c r="BD271" t="n">
        <v>52.515806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542</v>
      </c>
      <c r="F272" t="n">
        <v>3609905</v>
      </c>
      <c r="G272" t="s">
        <v>74</v>
      </c>
      <c r="H272" t="s">
        <v>75</v>
      </c>
      <c r="I272" t="s"/>
      <c r="J272" t="s">
        <v>74</v>
      </c>
      <c r="K272" t="n">
        <v>120</v>
      </c>
      <c r="L272" t="s">
        <v>76</v>
      </c>
      <c r="M272" t="s"/>
      <c r="N272" t="s">
        <v>93</v>
      </c>
      <c r="O272" t="s">
        <v>78</v>
      </c>
      <c r="P272" t="s">
        <v>543</v>
      </c>
      <c r="Q272" t="s"/>
      <c r="R272" t="s">
        <v>80</v>
      </c>
      <c r="S272" t="s">
        <v>469</v>
      </c>
      <c r="T272" t="s">
        <v>82</v>
      </c>
      <c r="U272" t="s"/>
      <c r="V272" t="s">
        <v>83</v>
      </c>
      <c r="W272" t="s">
        <v>112</v>
      </c>
      <c r="X272" t="s"/>
      <c r="Y272" t="s">
        <v>85</v>
      </c>
      <c r="Z272">
        <f>HYPERLINK("https://hotelmonitor-cachepage.eclerx.com/savepage/tk_15434144928086152_sr_2057.html","info")</f>
        <v/>
      </c>
      <c r="AA272" t="n">
        <v>275122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233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2071796</v>
      </c>
      <c r="AZ272" t="s">
        <v>544</v>
      </c>
      <c r="BA272" t="s"/>
      <c r="BB272" t="n">
        <v>69463</v>
      </c>
      <c r="BC272" t="n">
        <v>13.390016</v>
      </c>
      <c r="BD272" t="n">
        <v>52.515806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542</v>
      </c>
      <c r="F273" t="n">
        <v>3609905</v>
      </c>
      <c r="G273" t="s">
        <v>74</v>
      </c>
      <c r="H273" t="s">
        <v>75</v>
      </c>
      <c r="I273" t="s"/>
      <c r="J273" t="s">
        <v>74</v>
      </c>
      <c r="K273" t="n">
        <v>130</v>
      </c>
      <c r="L273" t="s">
        <v>76</v>
      </c>
      <c r="M273" t="s"/>
      <c r="N273" t="s">
        <v>95</v>
      </c>
      <c r="O273" t="s">
        <v>78</v>
      </c>
      <c r="P273" t="s">
        <v>543</v>
      </c>
      <c r="Q273" t="s"/>
      <c r="R273" t="s">
        <v>80</v>
      </c>
      <c r="S273" t="s">
        <v>545</v>
      </c>
      <c r="T273" t="s">
        <v>82</v>
      </c>
      <c r="U273" t="s"/>
      <c r="V273" t="s">
        <v>83</v>
      </c>
      <c r="W273" t="s">
        <v>112</v>
      </c>
      <c r="X273" t="s"/>
      <c r="Y273" t="s">
        <v>85</v>
      </c>
      <c r="Z273">
        <f>HYPERLINK("https://hotelmonitor-cachepage.eclerx.com/savepage/tk_15434144928086152_sr_2057.html","info")</f>
        <v/>
      </c>
      <c r="AA273" t="n">
        <v>275122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233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2071796</v>
      </c>
      <c r="AZ273" t="s">
        <v>544</v>
      </c>
      <c r="BA273" t="s"/>
      <c r="BB273" t="n">
        <v>69463</v>
      </c>
      <c r="BC273" t="n">
        <v>13.390016</v>
      </c>
      <c r="BD273" t="n">
        <v>52.515806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542</v>
      </c>
      <c r="F274" t="n">
        <v>3609905</v>
      </c>
      <c r="G274" t="s">
        <v>74</v>
      </c>
      <c r="H274" t="s">
        <v>75</v>
      </c>
      <c r="I274" t="s"/>
      <c r="J274" t="s">
        <v>74</v>
      </c>
      <c r="K274" t="n">
        <v>140</v>
      </c>
      <c r="L274" t="s">
        <v>76</v>
      </c>
      <c r="M274" t="s"/>
      <c r="N274" t="s">
        <v>97</v>
      </c>
      <c r="O274" t="s">
        <v>78</v>
      </c>
      <c r="P274" t="s">
        <v>543</v>
      </c>
      <c r="Q274" t="s"/>
      <c r="R274" t="s">
        <v>80</v>
      </c>
      <c r="S274" t="s">
        <v>546</v>
      </c>
      <c r="T274" t="s">
        <v>82</v>
      </c>
      <c r="U274" t="s"/>
      <c r="V274" t="s">
        <v>83</v>
      </c>
      <c r="W274" t="s">
        <v>112</v>
      </c>
      <c r="X274" t="s"/>
      <c r="Y274" t="s">
        <v>85</v>
      </c>
      <c r="Z274">
        <f>HYPERLINK("https://hotelmonitor-cachepage.eclerx.com/savepage/tk_15434144928086152_sr_2057.html","info")</f>
        <v/>
      </c>
      <c r="AA274" t="n">
        <v>275122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233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2071796</v>
      </c>
      <c r="AZ274" t="s">
        <v>544</v>
      </c>
      <c r="BA274" t="s"/>
      <c r="BB274" t="n">
        <v>69463</v>
      </c>
      <c r="BC274" t="n">
        <v>13.390016</v>
      </c>
      <c r="BD274" t="n">
        <v>52.515806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542</v>
      </c>
      <c r="F275" t="n">
        <v>3609905</v>
      </c>
      <c r="G275" t="s">
        <v>74</v>
      </c>
      <c r="H275" t="s">
        <v>75</v>
      </c>
      <c r="I275" t="s"/>
      <c r="J275" t="s">
        <v>74</v>
      </c>
      <c r="K275" t="n">
        <v>180</v>
      </c>
      <c r="L275" t="s">
        <v>76</v>
      </c>
      <c r="M275" t="s"/>
      <c r="N275" t="s">
        <v>99</v>
      </c>
      <c r="O275" t="s">
        <v>78</v>
      </c>
      <c r="P275" t="s">
        <v>543</v>
      </c>
      <c r="Q275" t="s"/>
      <c r="R275" t="s">
        <v>80</v>
      </c>
      <c r="S275" t="s">
        <v>547</v>
      </c>
      <c r="T275" t="s">
        <v>82</v>
      </c>
      <c r="U275" t="s"/>
      <c r="V275" t="s">
        <v>83</v>
      </c>
      <c r="W275" t="s">
        <v>112</v>
      </c>
      <c r="X275" t="s"/>
      <c r="Y275" t="s">
        <v>85</v>
      </c>
      <c r="Z275">
        <f>HYPERLINK("https://hotelmonitor-cachepage.eclerx.com/savepage/tk_15434144928086152_sr_2057.html","info")</f>
        <v/>
      </c>
      <c r="AA275" t="n">
        <v>275122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233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2071796</v>
      </c>
      <c r="AZ275" t="s">
        <v>544</v>
      </c>
      <c r="BA275" t="s"/>
      <c r="BB275" t="n">
        <v>69463</v>
      </c>
      <c r="BC275" t="n">
        <v>13.390016</v>
      </c>
      <c r="BD275" t="n">
        <v>52.515806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548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84</v>
      </c>
      <c r="L276" t="s">
        <v>76</v>
      </c>
      <c r="M276" t="s"/>
      <c r="N276" t="s">
        <v>93</v>
      </c>
      <c r="O276" t="s">
        <v>78</v>
      </c>
      <c r="P276" t="s">
        <v>548</v>
      </c>
      <c r="Q276" t="s"/>
      <c r="R276" t="s">
        <v>102</v>
      </c>
      <c r="S276" t="s">
        <v>232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HYPERLINK("https://hotelmonitor-cachepage.eclerx.com/savepage/tk_15434146403717337_sr_2057.html","info")</f>
        <v/>
      </c>
      <c r="AA276" t="n">
        <v>-6713416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282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6713416</v>
      </c>
      <c r="AZ276" t="s">
        <v>549</v>
      </c>
      <c r="BA276" t="s"/>
      <c r="BB276" t="n">
        <v>962292</v>
      </c>
      <c r="BC276" t="n">
        <v>13.476797</v>
      </c>
      <c r="BD276" t="n">
        <v>52.514519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550</v>
      </c>
      <c r="F277" t="n">
        <v>6165564</v>
      </c>
      <c r="G277" t="s">
        <v>74</v>
      </c>
      <c r="H277" t="s">
        <v>75</v>
      </c>
      <c r="I277" t="s"/>
      <c r="J277" t="s">
        <v>74</v>
      </c>
      <c r="K277" t="n">
        <v>95</v>
      </c>
      <c r="L277" t="s">
        <v>76</v>
      </c>
      <c r="M277" t="s"/>
      <c r="N277" t="s">
        <v>183</v>
      </c>
      <c r="O277" t="s">
        <v>78</v>
      </c>
      <c r="P277" t="s">
        <v>551</v>
      </c>
      <c r="Q277" t="s"/>
      <c r="R277" t="s">
        <v>102</v>
      </c>
      <c r="S277" t="s">
        <v>307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HYPERLINK("https://hotelmonitor-cachepage.eclerx.com/savepage/tk_1543414939005515_sr_2057.html","info")</f>
        <v/>
      </c>
      <c r="AA277" t="n">
        <v>620353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380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2071666</v>
      </c>
      <c r="AZ277" t="s">
        <v>552</v>
      </c>
      <c r="BA277" t="s"/>
      <c r="BB277" t="n">
        <v>41458</v>
      </c>
      <c r="BC277" t="n">
        <v>13.33876</v>
      </c>
      <c r="BD277" t="n">
        <v>52.49759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550</v>
      </c>
      <c r="F278" t="n">
        <v>6165564</v>
      </c>
      <c r="G278" t="s">
        <v>74</v>
      </c>
      <c r="H278" t="s">
        <v>75</v>
      </c>
      <c r="I278" t="s"/>
      <c r="J278" t="s">
        <v>74</v>
      </c>
      <c r="K278" t="n">
        <v>107</v>
      </c>
      <c r="L278" t="s">
        <v>76</v>
      </c>
      <c r="M278" t="s"/>
      <c r="N278" t="s">
        <v>374</v>
      </c>
      <c r="O278" t="s">
        <v>78</v>
      </c>
      <c r="P278" t="s">
        <v>551</v>
      </c>
      <c r="Q278" t="s"/>
      <c r="R278" t="s">
        <v>102</v>
      </c>
      <c r="S278" t="s">
        <v>194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HYPERLINK("https://hotelmonitor-cachepage.eclerx.com/savepage/tk_1543414939005515_sr_2057.html","info")</f>
        <v/>
      </c>
      <c r="AA278" t="n">
        <v>620353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380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2071666</v>
      </c>
      <c r="AZ278" t="s">
        <v>552</v>
      </c>
      <c r="BA278" t="s"/>
      <c r="BB278" t="n">
        <v>41458</v>
      </c>
      <c r="BC278" t="n">
        <v>13.33876</v>
      </c>
      <c r="BD278" t="n">
        <v>52.49759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550</v>
      </c>
      <c r="F279" t="n">
        <v>6165564</v>
      </c>
      <c r="G279" t="s">
        <v>74</v>
      </c>
      <c r="H279" t="s">
        <v>75</v>
      </c>
      <c r="I279" t="s"/>
      <c r="J279" t="s">
        <v>74</v>
      </c>
      <c r="K279" t="n">
        <v>121</v>
      </c>
      <c r="L279" t="s">
        <v>76</v>
      </c>
      <c r="M279" t="s"/>
      <c r="N279" t="s">
        <v>468</v>
      </c>
      <c r="O279" t="s">
        <v>78</v>
      </c>
      <c r="P279" t="s">
        <v>551</v>
      </c>
      <c r="Q279" t="s"/>
      <c r="R279" t="s">
        <v>102</v>
      </c>
      <c r="S279" t="s">
        <v>198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HYPERLINK("https://hotelmonitor-cachepage.eclerx.com/savepage/tk_1543414939005515_sr_2057.html","info")</f>
        <v/>
      </c>
      <c r="AA279" t="n">
        <v>620353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380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2071666</v>
      </c>
      <c r="AZ279" t="s">
        <v>552</v>
      </c>
      <c r="BA279" t="s"/>
      <c r="BB279" t="n">
        <v>41458</v>
      </c>
      <c r="BC279" t="n">
        <v>13.33876</v>
      </c>
      <c r="BD279" t="n">
        <v>52.49759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550</v>
      </c>
      <c r="F280" t="n">
        <v>6165564</v>
      </c>
      <c r="G280" t="s">
        <v>74</v>
      </c>
      <c r="H280" t="s">
        <v>75</v>
      </c>
      <c r="I280" t="s"/>
      <c r="J280" t="s">
        <v>74</v>
      </c>
      <c r="K280" t="n">
        <v>150</v>
      </c>
      <c r="L280" t="s">
        <v>76</v>
      </c>
      <c r="M280" t="s"/>
      <c r="N280" t="s">
        <v>484</v>
      </c>
      <c r="O280" t="s">
        <v>78</v>
      </c>
      <c r="P280" t="s">
        <v>551</v>
      </c>
      <c r="Q280" t="s"/>
      <c r="R280" t="s">
        <v>102</v>
      </c>
      <c r="S280" t="s">
        <v>553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HYPERLINK("https://hotelmonitor-cachepage.eclerx.com/savepage/tk_1543414939005515_sr_2057.html","info")</f>
        <v/>
      </c>
      <c r="AA280" t="n">
        <v>620353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380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2071666</v>
      </c>
      <c r="AZ280" t="s">
        <v>552</v>
      </c>
      <c r="BA280" t="s"/>
      <c r="BB280" t="n">
        <v>41458</v>
      </c>
      <c r="BC280" t="n">
        <v>13.33876</v>
      </c>
      <c r="BD280" t="n">
        <v>52.49759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554</v>
      </c>
      <c r="F281" t="n">
        <v>455194</v>
      </c>
      <c r="G281" t="s">
        <v>74</v>
      </c>
      <c r="H281" t="s">
        <v>75</v>
      </c>
      <c r="I281" t="s"/>
      <c r="J281" t="s">
        <v>74</v>
      </c>
      <c r="K281" t="n">
        <v>290</v>
      </c>
      <c r="L281" t="s">
        <v>76</v>
      </c>
      <c r="M281" t="s"/>
      <c r="N281" t="s">
        <v>183</v>
      </c>
      <c r="O281" t="s">
        <v>78</v>
      </c>
      <c r="P281" t="s">
        <v>555</v>
      </c>
      <c r="Q281" t="s"/>
      <c r="R281" t="s">
        <v>159</v>
      </c>
      <c r="S281" t="s">
        <v>556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HYPERLINK("https://hotelmonitor-cachepage.eclerx.com/savepage/tk_15434152084702961_sr_2057.html","info")</f>
        <v/>
      </c>
      <c r="AA281" t="n">
        <v>7274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470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163000</v>
      </c>
      <c r="AZ281" t="s">
        <v>557</v>
      </c>
      <c r="BA281" t="s"/>
      <c r="BB281" t="n">
        <v>55518</v>
      </c>
      <c r="BC281" t="n">
        <v>13.37992</v>
      </c>
      <c r="BD281" t="n">
        <v>52.51624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554</v>
      </c>
      <c r="F282" t="n">
        <v>455194</v>
      </c>
      <c r="G282" t="s">
        <v>74</v>
      </c>
      <c r="H282" t="s">
        <v>75</v>
      </c>
      <c r="I282" t="s"/>
      <c r="J282" t="s">
        <v>74</v>
      </c>
      <c r="K282" t="n">
        <v>330</v>
      </c>
      <c r="L282" t="s">
        <v>76</v>
      </c>
      <c r="M282" t="s"/>
      <c r="N282" t="s">
        <v>217</v>
      </c>
      <c r="O282" t="s">
        <v>78</v>
      </c>
      <c r="P282" t="s">
        <v>555</v>
      </c>
      <c r="Q282" t="s"/>
      <c r="R282" t="s">
        <v>159</v>
      </c>
      <c r="S282" t="s">
        <v>558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HYPERLINK("https://hotelmonitor-cachepage.eclerx.com/savepage/tk_15434152084702961_sr_2057.html","info")</f>
        <v/>
      </c>
      <c r="AA282" t="n">
        <v>7274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470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163000</v>
      </c>
      <c r="AZ282" t="s">
        <v>557</v>
      </c>
      <c r="BA282" t="s"/>
      <c r="BB282" t="n">
        <v>55518</v>
      </c>
      <c r="BC282" t="n">
        <v>13.37992</v>
      </c>
      <c r="BD282" t="n">
        <v>52.51624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554</v>
      </c>
      <c r="F283" t="n">
        <v>455194</v>
      </c>
      <c r="G283" t="s">
        <v>74</v>
      </c>
      <c r="H283" t="s">
        <v>75</v>
      </c>
      <c r="I283" t="s"/>
      <c r="J283" t="s">
        <v>74</v>
      </c>
      <c r="K283" t="n">
        <v>690</v>
      </c>
      <c r="L283" t="s">
        <v>76</v>
      </c>
      <c r="M283" t="s"/>
      <c r="N283" t="s">
        <v>484</v>
      </c>
      <c r="O283" t="s">
        <v>78</v>
      </c>
      <c r="P283" t="s">
        <v>555</v>
      </c>
      <c r="Q283" t="s"/>
      <c r="R283" t="s">
        <v>159</v>
      </c>
      <c r="S283" t="s">
        <v>559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HYPERLINK("https://hotelmonitor-cachepage.eclerx.com/savepage/tk_15434152084702961_sr_2057.html","info")</f>
        <v/>
      </c>
      <c r="AA283" t="n">
        <v>7274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470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163000</v>
      </c>
      <c r="AZ283" t="s">
        <v>557</v>
      </c>
      <c r="BA283" t="s"/>
      <c r="BB283" t="n">
        <v>55518</v>
      </c>
      <c r="BC283" t="n">
        <v>13.37992</v>
      </c>
      <c r="BD283" t="n">
        <v>52.51624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560</v>
      </c>
      <c r="F284" t="n">
        <v>379377</v>
      </c>
      <c r="G284" t="s">
        <v>74</v>
      </c>
      <c r="H284" t="s">
        <v>75</v>
      </c>
      <c r="I284" t="s"/>
      <c r="J284" t="s">
        <v>74</v>
      </c>
      <c r="K284" t="n">
        <v>59.2</v>
      </c>
      <c r="L284" t="s">
        <v>76</v>
      </c>
      <c r="M284" t="s"/>
      <c r="N284" t="s">
        <v>77</v>
      </c>
      <c r="O284" t="s">
        <v>78</v>
      </c>
      <c r="P284" t="s">
        <v>561</v>
      </c>
      <c r="Q284" t="s"/>
      <c r="R284" t="s">
        <v>102</v>
      </c>
      <c r="S284" t="s">
        <v>562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HYPERLINK("https://hotelmonitor-cachepage.eclerx.com/savepage/tk_15434142247484512_sr_2057.html","info")</f>
        <v/>
      </c>
      <c r="AA284" t="n">
        <v>98115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144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937736</v>
      </c>
      <c r="AZ284" t="s">
        <v>563</v>
      </c>
      <c r="BA284" t="s"/>
      <c r="BB284" t="n">
        <v>412055</v>
      </c>
      <c r="BC284" t="n">
        <v>13.405262</v>
      </c>
      <c r="BD284" t="n">
        <v>52.510116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560</v>
      </c>
      <c r="F285" t="n">
        <v>379377</v>
      </c>
      <c r="G285" t="s">
        <v>74</v>
      </c>
      <c r="H285" t="s">
        <v>75</v>
      </c>
      <c r="I285" t="s"/>
      <c r="J285" t="s">
        <v>74</v>
      </c>
      <c r="K285" t="n">
        <v>74</v>
      </c>
      <c r="L285" t="s">
        <v>76</v>
      </c>
      <c r="M285" t="s"/>
      <c r="N285" t="s">
        <v>93</v>
      </c>
      <c r="O285" t="s">
        <v>78</v>
      </c>
      <c r="P285" t="s">
        <v>561</v>
      </c>
      <c r="Q285" t="s"/>
      <c r="R285" t="s">
        <v>102</v>
      </c>
      <c r="S285" t="s">
        <v>564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HYPERLINK("https://hotelmonitor-cachepage.eclerx.com/savepage/tk_15434142247484512_sr_2057.html","info")</f>
        <v/>
      </c>
      <c r="AA285" t="n">
        <v>98115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144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937736</v>
      </c>
      <c r="AZ285" t="s">
        <v>563</v>
      </c>
      <c r="BA285" t="s"/>
      <c r="BB285" t="n">
        <v>412055</v>
      </c>
      <c r="BC285" t="n">
        <v>13.405262</v>
      </c>
      <c r="BD285" t="n">
        <v>52.510116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560</v>
      </c>
      <c r="F286" t="n">
        <v>379377</v>
      </c>
      <c r="G286" t="s">
        <v>74</v>
      </c>
      <c r="H286" t="s">
        <v>75</v>
      </c>
      <c r="I286" t="s"/>
      <c r="J286" t="s">
        <v>74</v>
      </c>
      <c r="K286" t="n">
        <v>84</v>
      </c>
      <c r="L286" t="s">
        <v>76</v>
      </c>
      <c r="M286" t="s"/>
      <c r="N286" t="s">
        <v>97</v>
      </c>
      <c r="O286" t="s">
        <v>78</v>
      </c>
      <c r="P286" t="s">
        <v>561</v>
      </c>
      <c r="Q286" t="s"/>
      <c r="R286" t="s">
        <v>102</v>
      </c>
      <c r="S286" t="s">
        <v>232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HYPERLINK("https://hotelmonitor-cachepage.eclerx.com/savepage/tk_15434142247484512_sr_2057.html","info")</f>
        <v/>
      </c>
      <c r="AA286" t="n">
        <v>98115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144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937736</v>
      </c>
      <c r="AZ286" t="s">
        <v>563</v>
      </c>
      <c r="BA286" t="s"/>
      <c r="BB286" t="n">
        <v>412055</v>
      </c>
      <c r="BC286" t="n">
        <v>13.405262</v>
      </c>
      <c r="BD286" t="n">
        <v>52.510116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560</v>
      </c>
      <c r="F287" t="n">
        <v>379377</v>
      </c>
      <c r="G287" t="s">
        <v>74</v>
      </c>
      <c r="H287" t="s">
        <v>75</v>
      </c>
      <c r="I287" t="s"/>
      <c r="J287" t="s">
        <v>74</v>
      </c>
      <c r="K287" t="n">
        <v>99</v>
      </c>
      <c r="L287" t="s">
        <v>76</v>
      </c>
      <c r="M287" t="s"/>
      <c r="N287" t="s">
        <v>565</v>
      </c>
      <c r="O287" t="s">
        <v>78</v>
      </c>
      <c r="P287" t="s">
        <v>561</v>
      </c>
      <c r="Q287" t="s"/>
      <c r="R287" t="s">
        <v>102</v>
      </c>
      <c r="S287" t="s">
        <v>280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HYPERLINK("https://hotelmonitor-cachepage.eclerx.com/savepage/tk_15434142247484512_sr_2057.html","info")</f>
        <v/>
      </c>
      <c r="AA287" t="n">
        <v>98115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144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937736</v>
      </c>
      <c r="AZ287" t="s">
        <v>563</v>
      </c>
      <c r="BA287" t="s"/>
      <c r="BB287" t="n">
        <v>412055</v>
      </c>
      <c r="BC287" t="n">
        <v>13.405262</v>
      </c>
      <c r="BD287" t="n">
        <v>52.510116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560</v>
      </c>
      <c r="F288" t="n">
        <v>379377</v>
      </c>
      <c r="G288" t="s">
        <v>74</v>
      </c>
      <c r="H288" t="s">
        <v>75</v>
      </c>
      <c r="I288" t="s"/>
      <c r="J288" t="s">
        <v>74</v>
      </c>
      <c r="K288" t="n">
        <v>119</v>
      </c>
      <c r="L288" t="s">
        <v>76</v>
      </c>
      <c r="M288" t="s"/>
      <c r="N288" t="s">
        <v>319</v>
      </c>
      <c r="O288" t="s">
        <v>78</v>
      </c>
      <c r="P288" t="s">
        <v>561</v>
      </c>
      <c r="Q288" t="s"/>
      <c r="R288" t="s">
        <v>102</v>
      </c>
      <c r="S288" t="s">
        <v>184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HYPERLINK("https://hotelmonitor-cachepage.eclerx.com/savepage/tk_15434142247484512_sr_2057.html","info")</f>
        <v/>
      </c>
      <c r="AA288" t="n">
        <v>98115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144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937736</v>
      </c>
      <c r="AZ288" t="s">
        <v>563</v>
      </c>
      <c r="BA288" t="s"/>
      <c r="BB288" t="n">
        <v>412055</v>
      </c>
      <c r="BC288" t="n">
        <v>13.405262</v>
      </c>
      <c r="BD288" t="n">
        <v>52.510116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566</v>
      </c>
      <c r="F289" t="n">
        <v>485279</v>
      </c>
      <c r="G289" t="s">
        <v>74</v>
      </c>
      <c r="H289" t="s">
        <v>75</v>
      </c>
      <c r="I289" t="s"/>
      <c r="J289" t="s">
        <v>74</v>
      </c>
      <c r="K289" t="n">
        <v>184.28</v>
      </c>
      <c r="L289" t="s">
        <v>76</v>
      </c>
      <c r="M289" t="s"/>
      <c r="N289" t="s">
        <v>567</v>
      </c>
      <c r="O289" t="s">
        <v>78</v>
      </c>
      <c r="P289" t="s">
        <v>568</v>
      </c>
      <c r="Q289" t="s"/>
      <c r="R289" t="s">
        <v>159</v>
      </c>
      <c r="S289" t="s">
        <v>569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HYPERLINK("https://hotelmonitor-cachepage.eclerx.com/savepage/tk_15434146096894374_sr_2057.html","info")</f>
        <v/>
      </c>
      <c r="AA289" t="n">
        <v>9072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272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1500764</v>
      </c>
      <c r="AZ289" t="s">
        <v>570</v>
      </c>
      <c r="BA289" t="s"/>
      <c r="BB289" t="n">
        <v>153493</v>
      </c>
      <c r="BC289" t="n">
        <v>13.376257</v>
      </c>
      <c r="BD289" t="n">
        <v>52.510875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566</v>
      </c>
      <c r="F290" t="n">
        <v>485279</v>
      </c>
      <c r="G290" t="s">
        <v>74</v>
      </c>
      <c r="H290" t="s">
        <v>75</v>
      </c>
      <c r="I290" t="s"/>
      <c r="J290" t="s">
        <v>74</v>
      </c>
      <c r="K290" t="n">
        <v>198.45</v>
      </c>
      <c r="L290" t="s">
        <v>76</v>
      </c>
      <c r="M290" t="s"/>
      <c r="N290" t="s">
        <v>571</v>
      </c>
      <c r="O290" t="s">
        <v>78</v>
      </c>
      <c r="P290" t="s">
        <v>568</v>
      </c>
      <c r="Q290" t="s"/>
      <c r="R290" t="s">
        <v>159</v>
      </c>
      <c r="S290" t="s">
        <v>518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HYPERLINK("https://hotelmonitor-cachepage.eclerx.com/savepage/tk_15434146096894374_sr_2057.html","info")</f>
        <v/>
      </c>
      <c r="AA290" t="n">
        <v>9072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272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1500764</v>
      </c>
      <c r="AZ290" t="s">
        <v>570</v>
      </c>
      <c r="BA290" t="s"/>
      <c r="BB290" t="n">
        <v>153493</v>
      </c>
      <c r="BC290" t="n">
        <v>13.376257</v>
      </c>
      <c r="BD290" t="n">
        <v>52.510875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566</v>
      </c>
      <c r="F291" t="n">
        <v>485279</v>
      </c>
      <c r="G291" t="s">
        <v>74</v>
      </c>
      <c r="H291" t="s">
        <v>75</v>
      </c>
      <c r="I291" t="s"/>
      <c r="J291" t="s">
        <v>74</v>
      </c>
      <c r="K291" t="n">
        <v>214.2</v>
      </c>
      <c r="L291" t="s">
        <v>76</v>
      </c>
      <c r="M291" t="s"/>
      <c r="N291" t="s">
        <v>572</v>
      </c>
      <c r="O291" t="s">
        <v>78</v>
      </c>
      <c r="P291" t="s">
        <v>568</v>
      </c>
      <c r="Q291" t="s"/>
      <c r="R291" t="s">
        <v>159</v>
      </c>
      <c r="S291" t="s">
        <v>573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HYPERLINK("https://hotelmonitor-cachepage.eclerx.com/savepage/tk_15434146096894374_sr_2057.html","info")</f>
        <v/>
      </c>
      <c r="AA291" t="n">
        <v>9072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272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1500764</v>
      </c>
      <c r="AZ291" t="s">
        <v>570</v>
      </c>
      <c r="BA291" t="s"/>
      <c r="BB291" t="n">
        <v>153493</v>
      </c>
      <c r="BC291" t="n">
        <v>13.376257</v>
      </c>
      <c r="BD291" t="n">
        <v>52.510875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566</v>
      </c>
      <c r="F292" t="n">
        <v>485279</v>
      </c>
      <c r="G292" t="s">
        <v>74</v>
      </c>
      <c r="H292" t="s">
        <v>75</v>
      </c>
      <c r="I292" t="s"/>
      <c r="J292" t="s">
        <v>74</v>
      </c>
      <c r="K292" t="n">
        <v>229.95</v>
      </c>
      <c r="L292" t="s">
        <v>76</v>
      </c>
      <c r="M292" t="s"/>
      <c r="N292" t="s">
        <v>574</v>
      </c>
      <c r="O292" t="s">
        <v>78</v>
      </c>
      <c r="P292" t="s">
        <v>568</v>
      </c>
      <c r="Q292" t="s"/>
      <c r="R292" t="s">
        <v>159</v>
      </c>
      <c r="S292" t="s">
        <v>575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HYPERLINK("https://hotelmonitor-cachepage.eclerx.com/savepage/tk_15434146096894374_sr_2057.html","info")</f>
        <v/>
      </c>
      <c r="AA292" t="n">
        <v>9072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272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1500764</v>
      </c>
      <c r="AZ292" t="s">
        <v>570</v>
      </c>
      <c r="BA292" t="s"/>
      <c r="BB292" t="n">
        <v>153493</v>
      </c>
      <c r="BC292" t="n">
        <v>13.376257</v>
      </c>
      <c r="BD292" t="n">
        <v>52.510875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566</v>
      </c>
      <c r="F293" t="n">
        <v>485279</v>
      </c>
      <c r="G293" t="s">
        <v>74</v>
      </c>
      <c r="H293" t="s">
        <v>75</v>
      </c>
      <c r="I293" t="s"/>
      <c r="J293" t="s">
        <v>74</v>
      </c>
      <c r="K293" t="n">
        <v>240.45</v>
      </c>
      <c r="L293" t="s">
        <v>76</v>
      </c>
      <c r="M293" t="s"/>
      <c r="N293" t="s">
        <v>571</v>
      </c>
      <c r="O293" t="s">
        <v>78</v>
      </c>
      <c r="P293" t="s">
        <v>568</v>
      </c>
      <c r="Q293" t="s"/>
      <c r="R293" t="s">
        <v>159</v>
      </c>
      <c r="S293" t="s">
        <v>576</v>
      </c>
      <c r="T293" t="s">
        <v>82</v>
      </c>
      <c r="U293" t="s"/>
      <c r="V293" t="s">
        <v>83</v>
      </c>
      <c r="W293" t="s">
        <v>112</v>
      </c>
      <c r="X293" t="s"/>
      <c r="Y293" t="s">
        <v>85</v>
      </c>
      <c r="Z293">
        <f>HYPERLINK("https://hotelmonitor-cachepage.eclerx.com/savepage/tk_15434146096894374_sr_2057.html","info")</f>
        <v/>
      </c>
      <c r="AA293" t="n">
        <v>9072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272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1500764</v>
      </c>
      <c r="AZ293" t="s">
        <v>570</v>
      </c>
      <c r="BA293" t="s"/>
      <c r="BB293" t="n">
        <v>153493</v>
      </c>
      <c r="BC293" t="n">
        <v>13.376257</v>
      </c>
      <c r="BD293" t="n">
        <v>52.510875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566</v>
      </c>
      <c r="F294" t="n">
        <v>485279</v>
      </c>
      <c r="G294" t="s">
        <v>74</v>
      </c>
      <c r="H294" t="s">
        <v>75</v>
      </c>
      <c r="I294" t="s"/>
      <c r="J294" t="s">
        <v>74</v>
      </c>
      <c r="K294" t="n">
        <v>253.05</v>
      </c>
      <c r="L294" t="s">
        <v>76</v>
      </c>
      <c r="M294" t="s"/>
      <c r="N294" t="s">
        <v>577</v>
      </c>
      <c r="O294" t="s">
        <v>78</v>
      </c>
      <c r="P294" t="s">
        <v>568</v>
      </c>
      <c r="Q294" t="s"/>
      <c r="R294" t="s">
        <v>159</v>
      </c>
      <c r="S294" t="s">
        <v>578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HYPERLINK("https://hotelmonitor-cachepage.eclerx.com/savepage/tk_15434146096894374_sr_2057.html","info")</f>
        <v/>
      </c>
      <c r="AA294" t="n">
        <v>9072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272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1500764</v>
      </c>
      <c r="AZ294" t="s">
        <v>570</v>
      </c>
      <c r="BA294" t="s"/>
      <c r="BB294" t="n">
        <v>153493</v>
      </c>
      <c r="BC294" t="n">
        <v>13.376257</v>
      </c>
      <c r="BD294" t="n">
        <v>52.510875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566</v>
      </c>
      <c r="F295" t="n">
        <v>485279</v>
      </c>
      <c r="G295" t="s">
        <v>74</v>
      </c>
      <c r="H295" t="s">
        <v>75</v>
      </c>
      <c r="I295" t="s"/>
      <c r="J295" t="s">
        <v>74</v>
      </c>
      <c r="K295" t="n">
        <v>256.2</v>
      </c>
      <c r="L295" t="s">
        <v>76</v>
      </c>
      <c r="M295" t="s"/>
      <c r="N295" t="s">
        <v>572</v>
      </c>
      <c r="O295" t="s">
        <v>78</v>
      </c>
      <c r="P295" t="s">
        <v>568</v>
      </c>
      <c r="Q295" t="s"/>
      <c r="R295" t="s">
        <v>159</v>
      </c>
      <c r="S295" t="s">
        <v>171</v>
      </c>
      <c r="T295" t="s">
        <v>82</v>
      </c>
      <c r="U295" t="s"/>
      <c r="V295" t="s">
        <v>83</v>
      </c>
      <c r="W295" t="s">
        <v>112</v>
      </c>
      <c r="X295" t="s"/>
      <c r="Y295" t="s">
        <v>85</v>
      </c>
      <c r="Z295">
        <f>HYPERLINK("https://hotelmonitor-cachepage.eclerx.com/savepage/tk_15434146096894374_sr_2057.html","info")</f>
        <v/>
      </c>
      <c r="AA295" t="n">
        <v>9072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272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1500764</v>
      </c>
      <c r="AZ295" t="s">
        <v>570</v>
      </c>
      <c r="BA295" t="s"/>
      <c r="BB295" t="n">
        <v>153493</v>
      </c>
      <c r="BC295" t="n">
        <v>13.376257</v>
      </c>
      <c r="BD295" t="n">
        <v>52.510875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566</v>
      </c>
      <c r="F296" t="n">
        <v>485279</v>
      </c>
      <c r="G296" t="s">
        <v>74</v>
      </c>
      <c r="H296" t="s">
        <v>75</v>
      </c>
      <c r="I296" t="s"/>
      <c r="J296" t="s">
        <v>74</v>
      </c>
      <c r="K296" t="n">
        <v>271.95</v>
      </c>
      <c r="L296" t="s">
        <v>76</v>
      </c>
      <c r="M296" t="s"/>
      <c r="N296" t="s">
        <v>574</v>
      </c>
      <c r="O296" t="s">
        <v>78</v>
      </c>
      <c r="P296" t="s">
        <v>568</v>
      </c>
      <c r="Q296" t="s"/>
      <c r="R296" t="s">
        <v>159</v>
      </c>
      <c r="S296" t="s">
        <v>579</v>
      </c>
      <c r="T296" t="s">
        <v>82</v>
      </c>
      <c r="U296" t="s"/>
      <c r="V296" t="s">
        <v>83</v>
      </c>
      <c r="W296" t="s">
        <v>112</v>
      </c>
      <c r="X296" t="s"/>
      <c r="Y296" t="s">
        <v>85</v>
      </c>
      <c r="Z296">
        <f>HYPERLINK("https://hotelmonitor-cachepage.eclerx.com/savepage/tk_15434146096894374_sr_2057.html","info")</f>
        <v/>
      </c>
      <c r="AA296" t="n">
        <v>9072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272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1500764</v>
      </c>
      <c r="AZ296" t="s">
        <v>570</v>
      </c>
      <c r="BA296" t="s"/>
      <c r="BB296" t="n">
        <v>153493</v>
      </c>
      <c r="BC296" t="n">
        <v>13.376257</v>
      </c>
      <c r="BD296" t="n">
        <v>52.510875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566</v>
      </c>
      <c r="F297" t="n">
        <v>485279</v>
      </c>
      <c r="G297" t="s">
        <v>74</v>
      </c>
      <c r="H297" t="s">
        <v>75</v>
      </c>
      <c r="I297" t="s"/>
      <c r="J297" t="s">
        <v>74</v>
      </c>
      <c r="K297" t="n">
        <v>271.95</v>
      </c>
      <c r="L297" t="s">
        <v>76</v>
      </c>
      <c r="M297" t="s"/>
      <c r="N297" t="s">
        <v>577</v>
      </c>
      <c r="O297" t="s">
        <v>78</v>
      </c>
      <c r="P297" t="s">
        <v>568</v>
      </c>
      <c r="Q297" t="s"/>
      <c r="R297" t="s">
        <v>159</v>
      </c>
      <c r="S297" t="s">
        <v>579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HYPERLINK("https://hotelmonitor-cachepage.eclerx.com/savepage/tk_15434146096894374_sr_2057.html","info")</f>
        <v/>
      </c>
      <c r="AA297" t="n">
        <v>9072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272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1500764</v>
      </c>
      <c r="AZ297" t="s">
        <v>570</v>
      </c>
      <c r="BA297" t="s"/>
      <c r="BB297" t="n">
        <v>153493</v>
      </c>
      <c r="BC297" t="n">
        <v>13.376257</v>
      </c>
      <c r="BD297" t="n">
        <v>52.510875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566</v>
      </c>
      <c r="F298" t="n">
        <v>485279</v>
      </c>
      <c r="G298" t="s">
        <v>74</v>
      </c>
      <c r="H298" t="s">
        <v>75</v>
      </c>
      <c r="I298" t="s"/>
      <c r="J298" t="s">
        <v>74</v>
      </c>
      <c r="K298" t="n">
        <v>324.45</v>
      </c>
      <c r="L298" t="s">
        <v>76</v>
      </c>
      <c r="M298" t="s"/>
      <c r="N298" t="s">
        <v>580</v>
      </c>
      <c r="O298" t="s">
        <v>78</v>
      </c>
      <c r="P298" t="s">
        <v>568</v>
      </c>
      <c r="Q298" t="s"/>
      <c r="R298" t="s">
        <v>159</v>
      </c>
      <c r="S298" t="s">
        <v>581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HYPERLINK("https://hotelmonitor-cachepage.eclerx.com/savepage/tk_15434146096894374_sr_2057.html","info")</f>
        <v/>
      </c>
      <c r="AA298" t="n">
        <v>9072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272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1500764</v>
      </c>
      <c r="AZ298" t="s">
        <v>570</v>
      </c>
      <c r="BA298" t="s"/>
      <c r="BB298" t="n">
        <v>153493</v>
      </c>
      <c r="BC298" t="n">
        <v>13.376257</v>
      </c>
      <c r="BD298" t="n">
        <v>52.510875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566</v>
      </c>
      <c r="F299" t="n">
        <v>485279</v>
      </c>
      <c r="G299" t="s">
        <v>74</v>
      </c>
      <c r="H299" t="s">
        <v>75</v>
      </c>
      <c r="I299" t="s"/>
      <c r="J299" t="s">
        <v>74</v>
      </c>
      <c r="K299" t="n">
        <v>733.95</v>
      </c>
      <c r="L299" t="s">
        <v>76</v>
      </c>
      <c r="M299" t="s"/>
      <c r="N299" t="s">
        <v>582</v>
      </c>
      <c r="O299" t="s">
        <v>78</v>
      </c>
      <c r="P299" t="s">
        <v>568</v>
      </c>
      <c r="Q299" t="s"/>
      <c r="R299" t="s">
        <v>159</v>
      </c>
      <c r="S299" t="s">
        <v>583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HYPERLINK("https://hotelmonitor-cachepage.eclerx.com/savepage/tk_15434146096894374_sr_2057.html","info")</f>
        <v/>
      </c>
      <c r="AA299" t="n">
        <v>9072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272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1500764</v>
      </c>
      <c r="AZ299" t="s">
        <v>570</v>
      </c>
      <c r="BA299" t="s"/>
      <c r="BB299" t="n">
        <v>153493</v>
      </c>
      <c r="BC299" t="n">
        <v>13.376257</v>
      </c>
      <c r="BD299" t="n">
        <v>52.510875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584</v>
      </c>
      <c r="F300" t="n">
        <v>6295791</v>
      </c>
      <c r="G300" t="s">
        <v>74</v>
      </c>
      <c r="H300" t="s">
        <v>75</v>
      </c>
      <c r="I300" t="s"/>
      <c r="J300" t="s">
        <v>74</v>
      </c>
      <c r="K300" t="n">
        <v>71.40000000000001</v>
      </c>
      <c r="L300" t="s">
        <v>76</v>
      </c>
      <c r="M300" t="s"/>
      <c r="N300" t="s">
        <v>77</v>
      </c>
      <c r="O300" t="s">
        <v>78</v>
      </c>
      <c r="P300" t="s">
        <v>585</v>
      </c>
      <c r="Q300" t="s"/>
      <c r="R300" t="s">
        <v>102</v>
      </c>
      <c r="S300" t="s">
        <v>586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HYPERLINK("https://hotelmonitor-cachepage.eclerx.com/savepage/tk_15434150611157794_sr_2057.html","info")</f>
        <v/>
      </c>
      <c r="AA300" t="n">
        <v>273005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421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2071795</v>
      </c>
      <c r="AZ300" t="s">
        <v>587</v>
      </c>
      <c r="BA300" t="s"/>
      <c r="BB300" t="n">
        <v>5625</v>
      </c>
      <c r="BC300" t="n">
        <v>13.328526</v>
      </c>
      <c r="BD300" t="n">
        <v>52.489693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584</v>
      </c>
      <c r="F301" t="n">
        <v>6295791</v>
      </c>
      <c r="G301" t="s">
        <v>74</v>
      </c>
      <c r="H301" t="s">
        <v>75</v>
      </c>
      <c r="I301" t="s"/>
      <c r="J301" t="s">
        <v>74</v>
      </c>
      <c r="K301" t="n">
        <v>89.25</v>
      </c>
      <c r="L301" t="s">
        <v>76</v>
      </c>
      <c r="M301" t="s"/>
      <c r="N301" t="s">
        <v>588</v>
      </c>
      <c r="O301" t="s">
        <v>78</v>
      </c>
      <c r="P301" t="s">
        <v>585</v>
      </c>
      <c r="Q301" t="s"/>
      <c r="R301" t="s">
        <v>102</v>
      </c>
      <c r="S301" t="s">
        <v>589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HYPERLINK("https://hotelmonitor-cachepage.eclerx.com/savepage/tk_15434150611157794_sr_2057.html","info")</f>
        <v/>
      </c>
      <c r="AA301" t="n">
        <v>273005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421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2071795</v>
      </c>
      <c r="AZ301" t="s">
        <v>587</v>
      </c>
      <c r="BA301" t="s"/>
      <c r="BB301" t="n">
        <v>5625</v>
      </c>
      <c r="BC301" t="n">
        <v>13.328526</v>
      </c>
      <c r="BD301" t="n">
        <v>52.489693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584</v>
      </c>
      <c r="F302" t="n">
        <v>6295791</v>
      </c>
      <c r="G302" t="s">
        <v>74</v>
      </c>
      <c r="H302" t="s">
        <v>75</v>
      </c>
      <c r="I302" t="s"/>
      <c r="J302" t="s">
        <v>74</v>
      </c>
      <c r="K302" t="n">
        <v>94.5</v>
      </c>
      <c r="L302" t="s">
        <v>76</v>
      </c>
      <c r="M302" t="s"/>
      <c r="N302" t="s">
        <v>152</v>
      </c>
      <c r="O302" t="s">
        <v>78</v>
      </c>
      <c r="P302" t="s">
        <v>585</v>
      </c>
      <c r="Q302" t="s"/>
      <c r="R302" t="s">
        <v>102</v>
      </c>
      <c r="S302" t="s">
        <v>132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HYPERLINK("https://hotelmonitor-cachepage.eclerx.com/savepage/tk_15434150611157794_sr_2057.html","info")</f>
        <v/>
      </c>
      <c r="AA302" t="n">
        <v>273005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421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2071795</v>
      </c>
      <c r="AZ302" t="s">
        <v>587</v>
      </c>
      <c r="BA302" t="s"/>
      <c r="BB302" t="n">
        <v>5625</v>
      </c>
      <c r="BC302" t="n">
        <v>13.328526</v>
      </c>
      <c r="BD302" t="n">
        <v>52.489693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584</v>
      </c>
      <c r="F303" t="n">
        <v>6295791</v>
      </c>
      <c r="G303" t="s">
        <v>74</v>
      </c>
      <c r="H303" t="s">
        <v>75</v>
      </c>
      <c r="I303" t="s"/>
      <c r="J303" t="s">
        <v>74</v>
      </c>
      <c r="K303" t="n">
        <v>105</v>
      </c>
      <c r="L303" t="s">
        <v>76</v>
      </c>
      <c r="M303" t="s"/>
      <c r="N303" t="s">
        <v>95</v>
      </c>
      <c r="O303" t="s">
        <v>78</v>
      </c>
      <c r="P303" t="s">
        <v>585</v>
      </c>
      <c r="Q303" t="s"/>
      <c r="R303" t="s">
        <v>102</v>
      </c>
      <c r="S303" t="s">
        <v>590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HYPERLINK("https://hotelmonitor-cachepage.eclerx.com/savepage/tk_15434150611157794_sr_2057.html","info")</f>
        <v/>
      </c>
      <c r="AA303" t="n">
        <v>273005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421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2071795</v>
      </c>
      <c r="AZ303" t="s">
        <v>587</v>
      </c>
      <c r="BA303" t="s"/>
      <c r="BB303" t="n">
        <v>5625</v>
      </c>
      <c r="BC303" t="n">
        <v>13.328526</v>
      </c>
      <c r="BD303" t="n">
        <v>52.489693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584</v>
      </c>
      <c r="F304" t="n">
        <v>6295791</v>
      </c>
      <c r="G304" t="s">
        <v>74</v>
      </c>
      <c r="H304" t="s">
        <v>75</v>
      </c>
      <c r="I304" t="s"/>
      <c r="J304" t="s">
        <v>74</v>
      </c>
      <c r="K304" t="n">
        <v>107.1</v>
      </c>
      <c r="L304" t="s">
        <v>76</v>
      </c>
      <c r="M304" t="s"/>
      <c r="N304" t="s">
        <v>591</v>
      </c>
      <c r="O304" t="s">
        <v>78</v>
      </c>
      <c r="P304" t="s">
        <v>585</v>
      </c>
      <c r="Q304" t="s"/>
      <c r="R304" t="s">
        <v>102</v>
      </c>
      <c r="S304" t="s">
        <v>592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HYPERLINK("https://hotelmonitor-cachepage.eclerx.com/savepage/tk_15434150611157794_sr_2057.html","info")</f>
        <v/>
      </c>
      <c r="AA304" t="n">
        <v>273005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421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2071795</v>
      </c>
      <c r="AZ304" t="s">
        <v>587</v>
      </c>
      <c r="BA304" t="s"/>
      <c r="BB304" t="n">
        <v>5625</v>
      </c>
      <c r="BC304" t="n">
        <v>13.328526</v>
      </c>
      <c r="BD304" t="n">
        <v>52.489693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584</v>
      </c>
      <c r="F305" t="n">
        <v>6295791</v>
      </c>
      <c r="G305" t="s">
        <v>74</v>
      </c>
      <c r="H305" t="s">
        <v>75</v>
      </c>
      <c r="I305" t="s"/>
      <c r="J305" t="s">
        <v>74</v>
      </c>
      <c r="K305" t="n">
        <v>126</v>
      </c>
      <c r="L305" t="s">
        <v>76</v>
      </c>
      <c r="M305" t="s"/>
      <c r="N305" t="s">
        <v>154</v>
      </c>
      <c r="O305" t="s">
        <v>78</v>
      </c>
      <c r="P305" t="s">
        <v>585</v>
      </c>
      <c r="Q305" t="s"/>
      <c r="R305" t="s">
        <v>102</v>
      </c>
      <c r="S305" t="s">
        <v>314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HYPERLINK("https://hotelmonitor-cachepage.eclerx.com/savepage/tk_15434150611157794_sr_2057.html","info")</f>
        <v/>
      </c>
      <c r="AA305" t="n">
        <v>273005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421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2071795</v>
      </c>
      <c r="AZ305" t="s">
        <v>587</v>
      </c>
      <c r="BA305" t="s"/>
      <c r="BB305" t="n">
        <v>5625</v>
      </c>
      <c r="BC305" t="n">
        <v>13.328526</v>
      </c>
      <c r="BD305" t="n">
        <v>52.489693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584</v>
      </c>
      <c r="F306" t="n">
        <v>6295791</v>
      </c>
      <c r="G306" t="s">
        <v>74</v>
      </c>
      <c r="H306" t="s">
        <v>75</v>
      </c>
      <c r="I306" t="s"/>
      <c r="J306" t="s">
        <v>74</v>
      </c>
      <c r="K306" t="n">
        <v>127</v>
      </c>
      <c r="L306" t="s">
        <v>76</v>
      </c>
      <c r="M306" t="s"/>
      <c r="N306" t="s">
        <v>588</v>
      </c>
      <c r="O306" t="s">
        <v>78</v>
      </c>
      <c r="P306" t="s">
        <v>585</v>
      </c>
      <c r="Q306" t="s"/>
      <c r="R306" t="s">
        <v>102</v>
      </c>
      <c r="S306" t="s">
        <v>593</v>
      </c>
      <c r="T306" t="s">
        <v>82</v>
      </c>
      <c r="U306" t="s"/>
      <c r="V306" t="s">
        <v>83</v>
      </c>
      <c r="W306" t="s">
        <v>112</v>
      </c>
      <c r="X306" t="s"/>
      <c r="Y306" t="s">
        <v>85</v>
      </c>
      <c r="Z306">
        <f>HYPERLINK("https://hotelmonitor-cachepage.eclerx.com/savepage/tk_15434150611157794_sr_2057.html","info")</f>
        <v/>
      </c>
      <c r="AA306" t="n">
        <v>273005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421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2071795</v>
      </c>
      <c r="AZ306" t="s">
        <v>587</v>
      </c>
      <c r="BA306" t="s"/>
      <c r="BB306" t="n">
        <v>5625</v>
      </c>
      <c r="BC306" t="n">
        <v>13.328526</v>
      </c>
      <c r="BD306" t="n">
        <v>52.489693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584</v>
      </c>
      <c r="F307" t="n">
        <v>6295791</v>
      </c>
      <c r="G307" t="s">
        <v>74</v>
      </c>
      <c r="H307" t="s">
        <v>75</v>
      </c>
      <c r="I307" t="s"/>
      <c r="J307" t="s">
        <v>74</v>
      </c>
      <c r="K307" t="n">
        <v>148</v>
      </c>
      <c r="L307" t="s">
        <v>76</v>
      </c>
      <c r="M307" t="s"/>
      <c r="N307" t="s">
        <v>591</v>
      </c>
      <c r="O307" t="s">
        <v>78</v>
      </c>
      <c r="P307" t="s">
        <v>585</v>
      </c>
      <c r="Q307" t="s"/>
      <c r="R307" t="s">
        <v>102</v>
      </c>
      <c r="S307" t="s">
        <v>364</v>
      </c>
      <c r="T307" t="s">
        <v>82</v>
      </c>
      <c r="U307" t="s"/>
      <c r="V307" t="s">
        <v>83</v>
      </c>
      <c r="W307" t="s">
        <v>112</v>
      </c>
      <c r="X307" t="s"/>
      <c r="Y307" t="s">
        <v>85</v>
      </c>
      <c r="Z307">
        <f>HYPERLINK("https://hotelmonitor-cachepage.eclerx.com/savepage/tk_15434150611157794_sr_2057.html","info")</f>
        <v/>
      </c>
      <c r="AA307" t="n">
        <v>273005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421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2071795</v>
      </c>
      <c r="AZ307" t="s">
        <v>587</v>
      </c>
      <c r="BA307" t="s"/>
      <c r="BB307" t="n">
        <v>5625</v>
      </c>
      <c r="BC307" t="n">
        <v>13.328526</v>
      </c>
      <c r="BD307" t="n">
        <v>52.489693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594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148.75</v>
      </c>
      <c r="L308" t="s">
        <v>76</v>
      </c>
      <c r="M308" t="s"/>
      <c r="N308" t="s">
        <v>77</v>
      </c>
      <c r="O308" t="s">
        <v>78</v>
      </c>
      <c r="P308" t="s">
        <v>594</v>
      </c>
      <c r="Q308" t="s"/>
      <c r="R308" t="s">
        <v>159</v>
      </c>
      <c r="S308" t="s">
        <v>595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HYPERLINK("https://hotelmonitor-cachepage.eclerx.com/savepage/tk_1543415015342462_sr_2057.html","info")</f>
        <v/>
      </c>
      <c r="AA308" t="n">
        <v>-6796572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406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6796572</v>
      </c>
      <c r="AZ308" t="s">
        <v>596</v>
      </c>
      <c r="BA308" t="s"/>
      <c r="BB308" t="n">
        <v>3163</v>
      </c>
      <c r="BC308" t="n">
        <v>13.338467</v>
      </c>
      <c r="BD308" t="n">
        <v>52.50488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594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175</v>
      </c>
      <c r="L309" t="s">
        <v>76</v>
      </c>
      <c r="M309" t="s"/>
      <c r="N309" t="s">
        <v>93</v>
      </c>
      <c r="O309" t="s">
        <v>78</v>
      </c>
      <c r="P309" t="s">
        <v>594</v>
      </c>
      <c r="Q309" t="s"/>
      <c r="R309" t="s">
        <v>159</v>
      </c>
      <c r="S309" t="s">
        <v>597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HYPERLINK("https://hotelmonitor-cachepage.eclerx.com/savepage/tk_1543415015342462_sr_2057.html","info")</f>
        <v/>
      </c>
      <c r="AA309" t="n">
        <v>-6796572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406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6796572</v>
      </c>
      <c r="AZ309" t="s">
        <v>596</v>
      </c>
      <c r="BA309" t="s"/>
      <c r="BB309" t="n">
        <v>3163</v>
      </c>
      <c r="BC309" t="n">
        <v>13.338467</v>
      </c>
      <c r="BD309" t="n">
        <v>52.50488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594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215</v>
      </c>
      <c r="L310" t="s">
        <v>76</v>
      </c>
      <c r="M310" t="s"/>
      <c r="N310" t="s">
        <v>97</v>
      </c>
      <c r="O310" t="s">
        <v>78</v>
      </c>
      <c r="P310" t="s">
        <v>594</v>
      </c>
      <c r="Q310" t="s"/>
      <c r="R310" t="s">
        <v>159</v>
      </c>
      <c r="S310" t="s">
        <v>598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HYPERLINK("https://hotelmonitor-cachepage.eclerx.com/savepage/tk_1543415015342462_sr_2057.html","info")</f>
        <v/>
      </c>
      <c r="AA310" t="n">
        <v>-6796572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406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6796572</v>
      </c>
      <c r="AZ310" t="s">
        <v>596</v>
      </c>
      <c r="BA310" t="s"/>
      <c r="BB310" t="n">
        <v>3163</v>
      </c>
      <c r="BC310" t="n">
        <v>13.338467</v>
      </c>
      <c r="BD310" t="n">
        <v>52.50488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599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67</v>
      </c>
      <c r="L311" t="s">
        <v>76</v>
      </c>
      <c r="M311" t="s"/>
      <c r="N311" t="s">
        <v>600</v>
      </c>
      <c r="O311" t="s">
        <v>78</v>
      </c>
      <c r="P311" t="s">
        <v>599</v>
      </c>
      <c r="Q311" t="s"/>
      <c r="R311" t="s">
        <v>102</v>
      </c>
      <c r="S311" t="s">
        <v>601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HYPERLINK("https://hotelmonitor-cachepage.eclerx.com/savepage/tk_15434151774570074_sr_2057.html","info")</f>
        <v/>
      </c>
      <c r="AA311" t="n">
        <v>-6796574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460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6796574</v>
      </c>
      <c r="AZ311" t="s">
        <v>602</v>
      </c>
      <c r="BA311" t="s"/>
      <c r="BB311" t="n">
        <v>252915</v>
      </c>
      <c r="BC311" t="n">
        <v>13.3235</v>
      </c>
      <c r="BD311" t="n">
        <v>52.50557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599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72</v>
      </c>
      <c r="L312" t="s">
        <v>76</v>
      </c>
      <c r="M312" t="s"/>
      <c r="N312" t="s">
        <v>603</v>
      </c>
      <c r="O312" t="s">
        <v>78</v>
      </c>
      <c r="P312" t="s">
        <v>599</v>
      </c>
      <c r="Q312" t="s"/>
      <c r="R312" t="s">
        <v>102</v>
      </c>
      <c r="S312" t="s">
        <v>604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HYPERLINK("https://hotelmonitor-cachepage.eclerx.com/savepage/tk_15434151774570074_sr_2057.html","info")</f>
        <v/>
      </c>
      <c r="AA312" t="n">
        <v>-6796574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460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6796574</v>
      </c>
      <c r="AZ312" t="s">
        <v>602</v>
      </c>
      <c r="BA312" t="s"/>
      <c r="BB312" t="n">
        <v>252915</v>
      </c>
      <c r="BC312" t="n">
        <v>13.3235</v>
      </c>
      <c r="BD312" t="n">
        <v>52.50557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599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101</v>
      </c>
      <c r="L313" t="s">
        <v>76</v>
      </c>
      <c r="M313" t="s"/>
      <c r="N313" t="s">
        <v>605</v>
      </c>
      <c r="O313" t="s">
        <v>78</v>
      </c>
      <c r="P313" t="s">
        <v>599</v>
      </c>
      <c r="Q313" t="s"/>
      <c r="R313" t="s">
        <v>102</v>
      </c>
      <c r="S313" t="s">
        <v>462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HYPERLINK("https://hotelmonitor-cachepage.eclerx.com/savepage/tk_15434151774570074_sr_2057.html","info")</f>
        <v/>
      </c>
      <c r="AA313" t="n">
        <v>-6796574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460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6796574</v>
      </c>
      <c r="AZ313" t="s">
        <v>602</v>
      </c>
      <c r="BA313" t="s"/>
      <c r="BB313" t="n">
        <v>252915</v>
      </c>
      <c r="BC313" t="n">
        <v>13.3235</v>
      </c>
      <c r="BD313" t="n">
        <v>52.50557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606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112.38</v>
      </c>
      <c r="L314" t="s">
        <v>76</v>
      </c>
      <c r="M314" t="s"/>
      <c r="N314" t="s">
        <v>183</v>
      </c>
      <c r="O314" t="s">
        <v>78</v>
      </c>
      <c r="P314" t="s">
        <v>606</v>
      </c>
      <c r="Q314" t="s"/>
      <c r="R314" t="s">
        <v>102</v>
      </c>
      <c r="S314" t="s">
        <v>607</v>
      </c>
      <c r="T314" t="s">
        <v>82</v>
      </c>
      <c r="U314" t="s"/>
      <c r="V314" t="s">
        <v>83</v>
      </c>
      <c r="W314" t="s">
        <v>112</v>
      </c>
      <c r="X314" t="s"/>
      <c r="Y314" t="s">
        <v>85</v>
      </c>
      <c r="Z314">
        <f>HYPERLINK("https://hotelmonitor-cachepage.eclerx.com/savepage/tk_15434151684282691_sr_2057.html","info")</f>
        <v/>
      </c>
      <c r="AA314" t="n">
        <v>-3423336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457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3423336</v>
      </c>
      <c r="AZ314" t="s">
        <v>608</v>
      </c>
      <c r="BA314" t="s"/>
      <c r="BB314" t="n">
        <v>215424</v>
      </c>
      <c r="BC314" t="n">
        <v>13.380434</v>
      </c>
      <c r="BD314" t="n">
        <v>52.514811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606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132.38</v>
      </c>
      <c r="L315" t="s">
        <v>76</v>
      </c>
      <c r="M315" t="s"/>
      <c r="N315" t="s">
        <v>609</v>
      </c>
      <c r="O315" t="s">
        <v>78</v>
      </c>
      <c r="P315" t="s">
        <v>606</v>
      </c>
      <c r="Q315" t="s"/>
      <c r="R315" t="s">
        <v>102</v>
      </c>
      <c r="S315" t="s">
        <v>610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HYPERLINK("https://hotelmonitor-cachepage.eclerx.com/savepage/tk_15434151684282691_sr_2057.html","info")</f>
        <v/>
      </c>
      <c r="AA315" t="n">
        <v>-3423336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457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3423336</v>
      </c>
      <c r="AZ315" t="s">
        <v>608</v>
      </c>
      <c r="BA315" t="s"/>
      <c r="BB315" t="n">
        <v>215424</v>
      </c>
      <c r="BC315" t="n">
        <v>13.380434</v>
      </c>
      <c r="BD315" t="n">
        <v>52.514811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611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57.42</v>
      </c>
      <c r="L316" t="s">
        <v>76</v>
      </c>
      <c r="M316" t="s"/>
      <c r="N316" t="s">
        <v>612</v>
      </c>
      <c r="O316" t="s">
        <v>78</v>
      </c>
      <c r="P316" t="s">
        <v>611</v>
      </c>
      <c r="Q316" t="s"/>
      <c r="R316" t="s">
        <v>180</v>
      </c>
      <c r="S316" t="s">
        <v>613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HYPERLINK("https://hotelmonitor-cachepage.eclerx.com/savepage/tk_15434153414640687_sr_2057.html","info")</f>
        <v/>
      </c>
      <c r="AA316" t="n">
        <v>-2071587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511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2071587</v>
      </c>
      <c r="AZ316" t="s">
        <v>614</v>
      </c>
      <c r="BA316" t="s"/>
      <c r="BB316" t="n">
        <v>429570</v>
      </c>
      <c r="BC316" t="n">
        <v>13.348947</v>
      </c>
      <c r="BD316" t="n">
        <v>52.481977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611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58</v>
      </c>
      <c r="L317" t="s">
        <v>76</v>
      </c>
      <c r="M317" t="s"/>
      <c r="N317" t="s">
        <v>183</v>
      </c>
      <c r="O317" t="s">
        <v>78</v>
      </c>
      <c r="P317" t="s">
        <v>611</v>
      </c>
      <c r="Q317" t="s"/>
      <c r="R317" t="s">
        <v>180</v>
      </c>
      <c r="S317" t="s">
        <v>615</v>
      </c>
      <c r="T317" t="s">
        <v>82</v>
      </c>
      <c r="U317" t="s"/>
      <c r="V317" t="s">
        <v>83</v>
      </c>
      <c r="W317" t="s">
        <v>112</v>
      </c>
      <c r="X317" t="s"/>
      <c r="Y317" t="s">
        <v>85</v>
      </c>
      <c r="Z317">
        <f>HYPERLINK("https://hotelmonitor-cachepage.eclerx.com/savepage/tk_15434153414640687_sr_2057.html","info")</f>
        <v/>
      </c>
      <c r="AA317" t="n">
        <v>-2071587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511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2071587</v>
      </c>
      <c r="AZ317" t="s">
        <v>614</v>
      </c>
      <c r="BA317" t="s"/>
      <c r="BB317" t="n">
        <v>429570</v>
      </c>
      <c r="BC317" t="n">
        <v>13.348947</v>
      </c>
      <c r="BD317" t="n">
        <v>52.481977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611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94.05</v>
      </c>
      <c r="L318" t="s">
        <v>76</v>
      </c>
      <c r="M318" t="s"/>
      <c r="N318" t="s">
        <v>616</v>
      </c>
      <c r="O318" t="s">
        <v>78</v>
      </c>
      <c r="P318" t="s">
        <v>611</v>
      </c>
      <c r="Q318" t="s"/>
      <c r="R318" t="s">
        <v>180</v>
      </c>
      <c r="S318" t="s">
        <v>283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HYPERLINK("https://hotelmonitor-cachepage.eclerx.com/savepage/tk_15434153414640687_sr_2057.html","info")</f>
        <v/>
      </c>
      <c r="AA318" t="n">
        <v>-2071587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511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2071587</v>
      </c>
      <c r="AZ318" t="s">
        <v>614</v>
      </c>
      <c r="BA318" t="s"/>
      <c r="BB318" t="n">
        <v>429570</v>
      </c>
      <c r="BC318" t="n">
        <v>13.348947</v>
      </c>
      <c r="BD318" t="n">
        <v>52.481977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617</v>
      </c>
      <c r="F319" t="n">
        <v>2173724</v>
      </c>
      <c r="G319" t="s">
        <v>74</v>
      </c>
      <c r="H319" t="s">
        <v>75</v>
      </c>
      <c r="I319" t="s"/>
      <c r="J319" t="s">
        <v>74</v>
      </c>
      <c r="K319" t="n">
        <v>81</v>
      </c>
      <c r="L319" t="s">
        <v>76</v>
      </c>
      <c r="M319" t="s"/>
      <c r="N319" t="s">
        <v>618</v>
      </c>
      <c r="O319" t="s">
        <v>78</v>
      </c>
      <c r="P319" t="s">
        <v>619</v>
      </c>
      <c r="Q319" t="s"/>
      <c r="R319" t="s">
        <v>180</v>
      </c>
      <c r="S319" t="s">
        <v>620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HYPERLINK("https://hotelmonitor-cachepage.eclerx.com/savepage/tk_15434138270641592_sr_2057.html","info")</f>
        <v/>
      </c>
      <c r="AA319" t="n">
        <v>228055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11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2071483</v>
      </c>
      <c r="AZ319" t="s">
        <v>621</v>
      </c>
      <c r="BA319" t="s"/>
      <c r="BB319" t="n">
        <v>84373</v>
      </c>
      <c r="BC319" t="n">
        <v>13.198292</v>
      </c>
      <c r="BD319" t="n">
        <v>52.533062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617</v>
      </c>
      <c r="F320" t="n">
        <v>2173724</v>
      </c>
      <c r="G320" t="s">
        <v>74</v>
      </c>
      <c r="H320" t="s">
        <v>75</v>
      </c>
      <c r="I320" t="s"/>
      <c r="J320" t="s">
        <v>74</v>
      </c>
      <c r="K320" t="n">
        <v>90</v>
      </c>
      <c r="L320" t="s">
        <v>76</v>
      </c>
      <c r="M320" t="s"/>
      <c r="N320" t="s">
        <v>622</v>
      </c>
      <c r="O320" t="s">
        <v>78</v>
      </c>
      <c r="P320" t="s">
        <v>619</v>
      </c>
      <c r="Q320" t="s"/>
      <c r="R320" t="s">
        <v>180</v>
      </c>
      <c r="S320" t="s">
        <v>623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HYPERLINK("https://hotelmonitor-cachepage.eclerx.com/savepage/tk_15434138270641592_sr_2057.html","info")</f>
        <v/>
      </c>
      <c r="AA320" t="n">
        <v>228055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11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2071483</v>
      </c>
      <c r="AZ320" t="s">
        <v>621</v>
      </c>
      <c r="BA320" t="s"/>
      <c r="BB320" t="n">
        <v>84373</v>
      </c>
      <c r="BC320" t="n">
        <v>13.198292</v>
      </c>
      <c r="BD320" t="n">
        <v>52.533062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617</v>
      </c>
      <c r="F321" t="n">
        <v>2173724</v>
      </c>
      <c r="G321" t="s">
        <v>74</v>
      </c>
      <c r="H321" t="s">
        <v>75</v>
      </c>
      <c r="I321" t="s"/>
      <c r="J321" t="s">
        <v>74</v>
      </c>
      <c r="K321" t="n">
        <v>81</v>
      </c>
      <c r="L321" t="s">
        <v>76</v>
      </c>
      <c r="M321" t="s"/>
      <c r="N321" t="s">
        <v>624</v>
      </c>
      <c r="O321" t="s">
        <v>78</v>
      </c>
      <c r="P321" t="s">
        <v>619</v>
      </c>
      <c r="Q321" t="s"/>
      <c r="R321" t="s">
        <v>180</v>
      </c>
      <c r="S321" t="s">
        <v>620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HYPERLINK("https://hotelmonitor-cachepage.eclerx.com/savepage/tk_15434138270641592_sr_2057.html","info")</f>
        <v/>
      </c>
      <c r="AA321" t="n">
        <v>228055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11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2071483</v>
      </c>
      <c r="AZ321" t="s">
        <v>621</v>
      </c>
      <c r="BA321" t="s"/>
      <c r="BB321" t="n">
        <v>84373</v>
      </c>
      <c r="BC321" t="n">
        <v>13.198292</v>
      </c>
      <c r="BD321" t="n">
        <v>52.533062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617</v>
      </c>
      <c r="F322" t="n">
        <v>2173724</v>
      </c>
      <c r="G322" t="s">
        <v>74</v>
      </c>
      <c r="H322" t="s">
        <v>75</v>
      </c>
      <c r="I322" t="s"/>
      <c r="J322" t="s">
        <v>74</v>
      </c>
      <c r="K322" t="n">
        <v>81</v>
      </c>
      <c r="L322" t="s">
        <v>76</v>
      </c>
      <c r="M322" t="s"/>
      <c r="N322" t="s">
        <v>625</v>
      </c>
      <c r="O322" t="s">
        <v>78</v>
      </c>
      <c r="P322" t="s">
        <v>619</v>
      </c>
      <c r="Q322" t="s"/>
      <c r="R322" t="s">
        <v>180</v>
      </c>
      <c r="S322" t="s">
        <v>620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HYPERLINK("https://hotelmonitor-cachepage.eclerx.com/savepage/tk_15434138270641592_sr_2057.html","info")</f>
        <v/>
      </c>
      <c r="AA322" t="n">
        <v>228055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11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2071483</v>
      </c>
      <c r="AZ322" t="s">
        <v>621</v>
      </c>
      <c r="BA322" t="s"/>
      <c r="BB322" t="n">
        <v>84373</v>
      </c>
      <c r="BC322" t="n">
        <v>13.198292</v>
      </c>
      <c r="BD322" t="n">
        <v>52.533062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617</v>
      </c>
      <c r="F323" t="n">
        <v>2173724</v>
      </c>
      <c r="G323" t="s">
        <v>74</v>
      </c>
      <c r="H323" t="s">
        <v>75</v>
      </c>
      <c r="I323" t="s"/>
      <c r="J323" t="s">
        <v>74</v>
      </c>
      <c r="K323" t="n">
        <v>81</v>
      </c>
      <c r="L323" t="s">
        <v>76</v>
      </c>
      <c r="M323" t="s"/>
      <c r="N323" t="s">
        <v>624</v>
      </c>
      <c r="O323" t="s">
        <v>78</v>
      </c>
      <c r="P323" t="s">
        <v>619</v>
      </c>
      <c r="Q323" t="s"/>
      <c r="R323" t="s">
        <v>180</v>
      </c>
      <c r="S323" t="s">
        <v>620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HYPERLINK("https://hotelmonitor-cachepage.eclerx.com/savepage/tk_15434138270641592_sr_2057.html","info")</f>
        <v/>
      </c>
      <c r="AA323" t="n">
        <v>228055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11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2071483</v>
      </c>
      <c r="AZ323" t="s">
        <v>621</v>
      </c>
      <c r="BA323" t="s"/>
      <c r="BB323" t="n">
        <v>84373</v>
      </c>
      <c r="BC323" t="n">
        <v>13.198292</v>
      </c>
      <c r="BD323" t="n">
        <v>52.533062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617</v>
      </c>
      <c r="F324" t="n">
        <v>2173724</v>
      </c>
      <c r="G324" t="s">
        <v>74</v>
      </c>
      <c r="H324" t="s">
        <v>75</v>
      </c>
      <c r="I324" t="s"/>
      <c r="J324" t="s">
        <v>74</v>
      </c>
      <c r="K324" t="n">
        <v>90</v>
      </c>
      <c r="L324" t="s">
        <v>76</v>
      </c>
      <c r="M324" t="s"/>
      <c r="N324" t="s">
        <v>626</v>
      </c>
      <c r="O324" t="s">
        <v>78</v>
      </c>
      <c r="P324" t="s">
        <v>619</v>
      </c>
      <c r="Q324" t="s"/>
      <c r="R324" t="s">
        <v>180</v>
      </c>
      <c r="S324" t="s">
        <v>623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HYPERLINK("https://hotelmonitor-cachepage.eclerx.com/savepage/tk_15434138270641592_sr_2057.html","info")</f>
        <v/>
      </c>
      <c r="AA324" t="n">
        <v>228055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11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2071483</v>
      </c>
      <c r="AZ324" t="s">
        <v>621</v>
      </c>
      <c r="BA324" t="s"/>
      <c r="BB324" t="n">
        <v>84373</v>
      </c>
      <c r="BC324" t="n">
        <v>13.198292</v>
      </c>
      <c r="BD324" t="n">
        <v>52.533062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617</v>
      </c>
      <c r="F325" t="n">
        <v>2173724</v>
      </c>
      <c r="G325" t="s">
        <v>74</v>
      </c>
      <c r="H325" t="s">
        <v>75</v>
      </c>
      <c r="I325" t="s"/>
      <c r="J325" t="s">
        <v>74</v>
      </c>
      <c r="K325" t="n">
        <v>99</v>
      </c>
      <c r="L325" t="s">
        <v>76</v>
      </c>
      <c r="M325" t="s"/>
      <c r="N325" t="s">
        <v>625</v>
      </c>
      <c r="O325" t="s">
        <v>78</v>
      </c>
      <c r="P325" t="s">
        <v>619</v>
      </c>
      <c r="Q325" t="s"/>
      <c r="R325" t="s">
        <v>180</v>
      </c>
      <c r="S325" t="s">
        <v>280</v>
      </c>
      <c r="T325" t="s">
        <v>82</v>
      </c>
      <c r="U325" t="s"/>
      <c r="V325" t="s">
        <v>83</v>
      </c>
      <c r="W325" t="s">
        <v>112</v>
      </c>
      <c r="X325" t="s"/>
      <c r="Y325" t="s">
        <v>85</v>
      </c>
      <c r="Z325">
        <f>HYPERLINK("https://hotelmonitor-cachepage.eclerx.com/savepage/tk_15434138270641592_sr_2057.html","info")</f>
        <v/>
      </c>
      <c r="AA325" t="n">
        <v>228055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11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2071483</v>
      </c>
      <c r="AZ325" t="s">
        <v>621</v>
      </c>
      <c r="BA325" t="s"/>
      <c r="BB325" t="n">
        <v>84373</v>
      </c>
      <c r="BC325" t="n">
        <v>13.198292</v>
      </c>
      <c r="BD325" t="n">
        <v>52.533062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617</v>
      </c>
      <c r="F326" t="n">
        <v>2173724</v>
      </c>
      <c r="G326" t="s">
        <v>74</v>
      </c>
      <c r="H326" t="s">
        <v>75</v>
      </c>
      <c r="I326" t="s"/>
      <c r="J326" t="s">
        <v>74</v>
      </c>
      <c r="K326" t="n">
        <v>99</v>
      </c>
      <c r="L326" t="s">
        <v>76</v>
      </c>
      <c r="M326" t="s"/>
      <c r="N326" t="s">
        <v>624</v>
      </c>
      <c r="O326" t="s">
        <v>78</v>
      </c>
      <c r="P326" t="s">
        <v>619</v>
      </c>
      <c r="Q326" t="s"/>
      <c r="R326" t="s">
        <v>180</v>
      </c>
      <c r="S326" t="s">
        <v>280</v>
      </c>
      <c r="T326" t="s">
        <v>82</v>
      </c>
      <c r="U326" t="s"/>
      <c r="V326" t="s">
        <v>83</v>
      </c>
      <c r="W326" t="s">
        <v>112</v>
      </c>
      <c r="X326" t="s"/>
      <c r="Y326" t="s">
        <v>85</v>
      </c>
      <c r="Z326">
        <f>HYPERLINK("https://hotelmonitor-cachepage.eclerx.com/savepage/tk_15434138270641592_sr_2057.html","info")</f>
        <v/>
      </c>
      <c r="AA326" t="n">
        <v>228055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11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2071483</v>
      </c>
      <c r="AZ326" t="s">
        <v>621</v>
      </c>
      <c r="BA326" t="s"/>
      <c r="BB326" t="n">
        <v>84373</v>
      </c>
      <c r="BC326" t="n">
        <v>13.198292</v>
      </c>
      <c r="BD326" t="n">
        <v>52.533062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617</v>
      </c>
      <c r="F327" t="n">
        <v>2173724</v>
      </c>
      <c r="G327" t="s">
        <v>74</v>
      </c>
      <c r="H327" t="s">
        <v>75</v>
      </c>
      <c r="I327" t="s"/>
      <c r="J327" t="s">
        <v>74</v>
      </c>
      <c r="K327" t="n">
        <v>99</v>
      </c>
      <c r="L327" t="s">
        <v>76</v>
      </c>
      <c r="M327" t="s"/>
      <c r="N327" t="s">
        <v>625</v>
      </c>
      <c r="O327" t="s">
        <v>78</v>
      </c>
      <c r="P327" t="s">
        <v>619</v>
      </c>
      <c r="Q327" t="s"/>
      <c r="R327" t="s">
        <v>180</v>
      </c>
      <c r="S327" t="s">
        <v>280</v>
      </c>
      <c r="T327" t="s">
        <v>82</v>
      </c>
      <c r="U327" t="s"/>
      <c r="V327" t="s">
        <v>83</v>
      </c>
      <c r="W327" t="s">
        <v>112</v>
      </c>
      <c r="X327" t="s"/>
      <c r="Y327" t="s">
        <v>85</v>
      </c>
      <c r="Z327">
        <f>HYPERLINK("https://hotelmonitor-cachepage.eclerx.com/savepage/tk_15434138270641592_sr_2057.html","info")</f>
        <v/>
      </c>
      <c r="AA327" t="n">
        <v>228055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11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2071483</v>
      </c>
      <c r="AZ327" t="s">
        <v>621</v>
      </c>
      <c r="BA327" t="s"/>
      <c r="BB327" t="n">
        <v>84373</v>
      </c>
      <c r="BC327" t="n">
        <v>13.198292</v>
      </c>
      <c r="BD327" t="n">
        <v>52.533062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617</v>
      </c>
      <c r="F328" t="n">
        <v>2173724</v>
      </c>
      <c r="G328" t="s">
        <v>74</v>
      </c>
      <c r="H328" t="s">
        <v>75</v>
      </c>
      <c r="I328" t="s"/>
      <c r="J328" t="s">
        <v>74</v>
      </c>
      <c r="K328" t="n">
        <v>99</v>
      </c>
      <c r="L328" t="s">
        <v>76</v>
      </c>
      <c r="M328" t="s"/>
      <c r="N328" t="s">
        <v>624</v>
      </c>
      <c r="O328" t="s">
        <v>78</v>
      </c>
      <c r="P328" t="s">
        <v>619</v>
      </c>
      <c r="Q328" t="s"/>
      <c r="R328" t="s">
        <v>180</v>
      </c>
      <c r="S328" t="s">
        <v>280</v>
      </c>
      <c r="T328" t="s">
        <v>82</v>
      </c>
      <c r="U328" t="s"/>
      <c r="V328" t="s">
        <v>83</v>
      </c>
      <c r="W328" t="s">
        <v>112</v>
      </c>
      <c r="X328" t="s"/>
      <c r="Y328" t="s">
        <v>85</v>
      </c>
      <c r="Z328">
        <f>HYPERLINK("https://hotelmonitor-cachepage.eclerx.com/savepage/tk_15434138270641592_sr_2057.html","info")</f>
        <v/>
      </c>
      <c r="AA328" t="n">
        <v>228055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11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2071483</v>
      </c>
      <c r="AZ328" t="s">
        <v>621</v>
      </c>
      <c r="BA328" t="s"/>
      <c r="BB328" t="n">
        <v>84373</v>
      </c>
      <c r="BC328" t="n">
        <v>13.198292</v>
      </c>
      <c r="BD328" t="n">
        <v>52.533062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617</v>
      </c>
      <c r="F329" t="n">
        <v>2173724</v>
      </c>
      <c r="G329" t="s">
        <v>74</v>
      </c>
      <c r="H329" t="s">
        <v>75</v>
      </c>
      <c r="I329" t="s"/>
      <c r="J329" t="s">
        <v>74</v>
      </c>
      <c r="K329" t="n">
        <v>112</v>
      </c>
      <c r="L329" t="s">
        <v>76</v>
      </c>
      <c r="M329" t="s"/>
      <c r="N329" t="s">
        <v>622</v>
      </c>
      <c r="O329" t="s">
        <v>78</v>
      </c>
      <c r="P329" t="s">
        <v>619</v>
      </c>
      <c r="Q329" t="s"/>
      <c r="R329" t="s">
        <v>180</v>
      </c>
      <c r="S329" t="s">
        <v>370</v>
      </c>
      <c r="T329" t="s">
        <v>82</v>
      </c>
      <c r="U329" t="s"/>
      <c r="V329" t="s">
        <v>83</v>
      </c>
      <c r="W329" t="s">
        <v>112</v>
      </c>
      <c r="X329" t="s"/>
      <c r="Y329" t="s">
        <v>85</v>
      </c>
      <c r="Z329">
        <f>HYPERLINK("https://hotelmonitor-cachepage.eclerx.com/savepage/tk_15434138270641592_sr_2057.html","info")</f>
        <v/>
      </c>
      <c r="AA329" t="n">
        <v>228055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11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2071483</v>
      </c>
      <c r="AZ329" t="s">
        <v>621</v>
      </c>
      <c r="BA329" t="s"/>
      <c r="BB329" t="n">
        <v>84373</v>
      </c>
      <c r="BC329" t="n">
        <v>13.198292</v>
      </c>
      <c r="BD329" t="n">
        <v>52.533062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617</v>
      </c>
      <c r="F330" t="n">
        <v>2173724</v>
      </c>
      <c r="G330" t="s">
        <v>74</v>
      </c>
      <c r="H330" t="s">
        <v>75</v>
      </c>
      <c r="I330" t="s"/>
      <c r="J330" t="s">
        <v>74</v>
      </c>
      <c r="K330" t="n">
        <v>112</v>
      </c>
      <c r="L330" t="s">
        <v>76</v>
      </c>
      <c r="M330" t="s"/>
      <c r="N330" t="s">
        <v>626</v>
      </c>
      <c r="O330" t="s">
        <v>78</v>
      </c>
      <c r="P330" t="s">
        <v>619</v>
      </c>
      <c r="Q330" t="s"/>
      <c r="R330" t="s">
        <v>180</v>
      </c>
      <c r="S330" t="s">
        <v>370</v>
      </c>
      <c r="T330" t="s">
        <v>82</v>
      </c>
      <c r="U330" t="s"/>
      <c r="V330" t="s">
        <v>83</v>
      </c>
      <c r="W330" t="s">
        <v>112</v>
      </c>
      <c r="X330" t="s"/>
      <c r="Y330" t="s">
        <v>85</v>
      </c>
      <c r="Z330">
        <f>HYPERLINK("https://hotelmonitor-cachepage.eclerx.com/savepage/tk_15434138270641592_sr_2057.html","info")</f>
        <v/>
      </c>
      <c r="AA330" t="n">
        <v>228055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11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2071483</v>
      </c>
      <c r="AZ330" t="s">
        <v>621</v>
      </c>
      <c r="BA330" t="s"/>
      <c r="BB330" t="n">
        <v>84373</v>
      </c>
      <c r="BC330" t="n">
        <v>13.198292</v>
      </c>
      <c r="BD330" t="n">
        <v>52.533062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627</v>
      </c>
      <c r="F331" t="n">
        <v>3588770</v>
      </c>
      <c r="G331" t="s">
        <v>74</v>
      </c>
      <c r="H331" t="s">
        <v>75</v>
      </c>
      <c r="I331" t="s"/>
      <c r="J331" t="s">
        <v>74</v>
      </c>
      <c r="K331" t="n">
        <v>57</v>
      </c>
      <c r="L331" t="s">
        <v>76</v>
      </c>
      <c r="M331" t="s"/>
      <c r="N331" t="s">
        <v>628</v>
      </c>
      <c r="O331" t="s">
        <v>78</v>
      </c>
      <c r="P331" t="s">
        <v>629</v>
      </c>
      <c r="Q331" t="s"/>
      <c r="R331" t="s">
        <v>180</v>
      </c>
      <c r="S331" t="s">
        <v>630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HYPERLINK("https://hotelmonitor-cachepage.eclerx.com/savepage/tk_15434151275853415_sr_2057.html","info")</f>
        <v/>
      </c>
      <c r="AA331" t="n">
        <v>271241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443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2071696</v>
      </c>
      <c r="AZ331" t="s">
        <v>631</v>
      </c>
      <c r="BA331" t="s"/>
      <c r="BB331" t="n">
        <v>422968</v>
      </c>
      <c r="BC331" t="n">
        <v>13.417879</v>
      </c>
      <c r="BD331" t="n">
        <v>52.551312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627</v>
      </c>
      <c r="F332" t="n">
        <v>3588770</v>
      </c>
      <c r="G332" t="s">
        <v>74</v>
      </c>
      <c r="H332" t="s">
        <v>75</v>
      </c>
      <c r="I332" t="s"/>
      <c r="J332" t="s">
        <v>74</v>
      </c>
      <c r="K332" t="n">
        <v>71</v>
      </c>
      <c r="L332" t="s">
        <v>76</v>
      </c>
      <c r="M332" t="s"/>
      <c r="N332" t="s">
        <v>183</v>
      </c>
      <c r="O332" t="s">
        <v>78</v>
      </c>
      <c r="P332" t="s">
        <v>629</v>
      </c>
      <c r="Q332" t="s"/>
      <c r="R332" t="s">
        <v>180</v>
      </c>
      <c r="S332" t="s">
        <v>632</v>
      </c>
      <c r="T332" t="s">
        <v>82</v>
      </c>
      <c r="U332" t="s"/>
      <c r="V332" t="s">
        <v>83</v>
      </c>
      <c r="W332" t="s">
        <v>112</v>
      </c>
      <c r="X332" t="s"/>
      <c r="Y332" t="s">
        <v>85</v>
      </c>
      <c r="Z332">
        <f>HYPERLINK("https://hotelmonitor-cachepage.eclerx.com/savepage/tk_15434151275853415_sr_2057.html","info")</f>
        <v/>
      </c>
      <c r="AA332" t="n">
        <v>271241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443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2071696</v>
      </c>
      <c r="AZ332" t="s">
        <v>631</v>
      </c>
      <c r="BA332" t="s"/>
      <c r="BB332" t="n">
        <v>422968</v>
      </c>
      <c r="BC332" t="n">
        <v>13.417879</v>
      </c>
      <c r="BD332" t="n">
        <v>52.551312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627</v>
      </c>
      <c r="F333" t="n">
        <v>3588770</v>
      </c>
      <c r="G333" t="s">
        <v>74</v>
      </c>
      <c r="H333" t="s">
        <v>75</v>
      </c>
      <c r="I333" t="s"/>
      <c r="J333" t="s">
        <v>74</v>
      </c>
      <c r="K333" t="n">
        <v>76</v>
      </c>
      <c r="L333" t="s">
        <v>76</v>
      </c>
      <c r="M333" t="s"/>
      <c r="N333" t="s">
        <v>217</v>
      </c>
      <c r="O333" t="s">
        <v>78</v>
      </c>
      <c r="P333" t="s">
        <v>629</v>
      </c>
      <c r="Q333" t="s"/>
      <c r="R333" t="s">
        <v>180</v>
      </c>
      <c r="S333" t="s">
        <v>633</v>
      </c>
      <c r="T333" t="s">
        <v>82</v>
      </c>
      <c r="U333" t="s"/>
      <c r="V333" t="s">
        <v>83</v>
      </c>
      <c r="W333" t="s">
        <v>112</v>
      </c>
      <c r="X333" t="s"/>
      <c r="Y333" t="s">
        <v>85</v>
      </c>
      <c r="Z333">
        <f>HYPERLINK("https://hotelmonitor-cachepage.eclerx.com/savepage/tk_15434151275853415_sr_2057.html","info")</f>
        <v/>
      </c>
      <c r="AA333" t="n">
        <v>271241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443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2071696</v>
      </c>
      <c r="AZ333" t="s">
        <v>631</v>
      </c>
      <c r="BA333" t="s"/>
      <c r="BB333" t="n">
        <v>422968</v>
      </c>
      <c r="BC333" t="n">
        <v>13.417879</v>
      </c>
      <c r="BD333" t="n">
        <v>52.551312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627</v>
      </c>
      <c r="F334" t="n">
        <v>3588770</v>
      </c>
      <c r="G334" t="s">
        <v>74</v>
      </c>
      <c r="H334" t="s">
        <v>75</v>
      </c>
      <c r="I334" t="s"/>
      <c r="J334" t="s">
        <v>74</v>
      </c>
      <c r="K334" t="n">
        <v>82</v>
      </c>
      <c r="L334" t="s">
        <v>76</v>
      </c>
      <c r="M334" t="s"/>
      <c r="N334" t="s">
        <v>634</v>
      </c>
      <c r="O334" t="s">
        <v>78</v>
      </c>
      <c r="P334" t="s">
        <v>629</v>
      </c>
      <c r="Q334" t="s"/>
      <c r="R334" t="s">
        <v>180</v>
      </c>
      <c r="S334" t="s">
        <v>635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HYPERLINK("https://hotelmonitor-cachepage.eclerx.com/savepage/tk_15434151275853415_sr_2057.html","info")</f>
        <v/>
      </c>
      <c r="AA334" t="n">
        <v>271241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443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2071696</v>
      </c>
      <c r="AZ334" t="s">
        <v>631</v>
      </c>
      <c r="BA334" t="s"/>
      <c r="BB334" t="n">
        <v>422968</v>
      </c>
      <c r="BC334" t="n">
        <v>13.417879</v>
      </c>
      <c r="BD334" t="n">
        <v>52.551312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636</v>
      </c>
      <c r="F335" t="n">
        <v>71959</v>
      </c>
      <c r="G335" t="s">
        <v>74</v>
      </c>
      <c r="H335" t="s">
        <v>75</v>
      </c>
      <c r="I335" t="s"/>
      <c r="J335" t="s">
        <v>74</v>
      </c>
      <c r="K335" t="n">
        <v>96</v>
      </c>
      <c r="L335" t="s">
        <v>76</v>
      </c>
      <c r="M335" t="s"/>
      <c r="N335" t="s">
        <v>77</v>
      </c>
      <c r="O335" t="s">
        <v>78</v>
      </c>
      <c r="P335" t="s">
        <v>637</v>
      </c>
      <c r="Q335" t="s"/>
      <c r="R335" t="s">
        <v>80</v>
      </c>
      <c r="S335" t="s">
        <v>638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HYPERLINK("https://hotelmonitor-cachepage.eclerx.com/savepage/tk_15434146840225885_sr_2057.html","info")</f>
        <v/>
      </c>
      <c r="AA335" t="n">
        <v>9070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296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230619</v>
      </c>
      <c r="AZ335" t="s">
        <v>639</v>
      </c>
      <c r="BA335" t="s"/>
      <c r="BB335" t="n">
        <v>69458</v>
      </c>
      <c r="BC335" t="n">
        <v>13.437266</v>
      </c>
      <c r="BD335" t="n">
        <v>52.523402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636</v>
      </c>
      <c r="F336" t="n">
        <v>71959</v>
      </c>
      <c r="G336" t="s">
        <v>74</v>
      </c>
      <c r="H336" t="s">
        <v>75</v>
      </c>
      <c r="I336" t="s"/>
      <c r="J336" t="s">
        <v>74</v>
      </c>
      <c r="K336" t="n">
        <v>119</v>
      </c>
      <c r="L336" t="s">
        <v>76</v>
      </c>
      <c r="M336" t="s"/>
      <c r="N336" t="s">
        <v>183</v>
      </c>
      <c r="O336" t="s">
        <v>78</v>
      </c>
      <c r="P336" t="s">
        <v>637</v>
      </c>
      <c r="Q336" t="s"/>
      <c r="R336" t="s">
        <v>80</v>
      </c>
      <c r="S336" t="s">
        <v>184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HYPERLINK("https://hotelmonitor-cachepage.eclerx.com/savepage/tk_15434146840225885_sr_2057.html","info")</f>
        <v/>
      </c>
      <c r="AA336" t="n">
        <v>9070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296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230619</v>
      </c>
      <c r="AZ336" t="s">
        <v>639</v>
      </c>
      <c r="BA336" t="s"/>
      <c r="BB336" t="n">
        <v>69458</v>
      </c>
      <c r="BC336" t="n">
        <v>13.437266</v>
      </c>
      <c r="BD336" t="n">
        <v>52.523402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640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59</v>
      </c>
      <c r="L337" t="s">
        <v>76</v>
      </c>
      <c r="M337" t="s"/>
      <c r="N337" t="s">
        <v>183</v>
      </c>
      <c r="O337" t="s">
        <v>78</v>
      </c>
      <c r="P337" t="s">
        <v>640</v>
      </c>
      <c r="Q337" t="s"/>
      <c r="R337" t="s">
        <v>102</v>
      </c>
      <c r="S337" t="s">
        <v>294</v>
      </c>
      <c r="T337" t="s">
        <v>82</v>
      </c>
      <c r="U337" t="s"/>
      <c r="V337" t="s">
        <v>83</v>
      </c>
      <c r="W337" t="s">
        <v>112</v>
      </c>
      <c r="X337" t="s"/>
      <c r="Y337" t="s">
        <v>85</v>
      </c>
      <c r="Z337">
        <f>HYPERLINK("https://hotelmonitor-cachepage.eclerx.com/savepage/tk_15434149666016397_sr_2057.html","info")</f>
        <v/>
      </c>
      <c r="AA337" t="n">
        <v>-6796931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389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6796931</v>
      </c>
      <c r="AZ337" t="s">
        <v>641</v>
      </c>
      <c r="BA337" t="s"/>
      <c r="BB337" t="n">
        <v>220493</v>
      </c>
      <c r="BC337" t="n">
        <v>13.40741</v>
      </c>
      <c r="BD337" t="n">
        <v>52.53063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642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139</v>
      </c>
      <c r="L338" t="s">
        <v>76</v>
      </c>
      <c r="M338" t="s"/>
      <c r="N338" t="s">
        <v>643</v>
      </c>
      <c r="O338" t="s">
        <v>78</v>
      </c>
      <c r="P338" t="s">
        <v>642</v>
      </c>
      <c r="Q338" t="s"/>
      <c r="R338" t="s">
        <v>102</v>
      </c>
      <c r="S338" t="s">
        <v>202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HYPERLINK("https://hotelmonitor-cachepage.eclerx.com/savepage/tk_15434142371559322_sr_2057.html","info")</f>
        <v/>
      </c>
      <c r="AA338" t="n">
        <v>-6796518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148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6796518</v>
      </c>
      <c r="AZ338" t="s">
        <v>644</v>
      </c>
      <c r="BA338" t="s"/>
      <c r="BB338" t="n">
        <v>62320</v>
      </c>
      <c r="BC338" t="n">
        <v>13.390458</v>
      </c>
      <c r="BD338" t="n">
        <v>52.523585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642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149</v>
      </c>
      <c r="L339" t="s">
        <v>76</v>
      </c>
      <c r="M339" t="s"/>
      <c r="N339" t="s">
        <v>382</v>
      </c>
      <c r="O339" t="s">
        <v>78</v>
      </c>
      <c r="P339" t="s">
        <v>642</v>
      </c>
      <c r="Q339" t="s"/>
      <c r="R339" t="s">
        <v>102</v>
      </c>
      <c r="S339" t="s">
        <v>645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HYPERLINK("https://hotelmonitor-cachepage.eclerx.com/savepage/tk_15434142371559322_sr_2057.html","info")</f>
        <v/>
      </c>
      <c r="AA339" t="n">
        <v>-6796518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148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6796518</v>
      </c>
      <c r="AZ339" t="s">
        <v>644</v>
      </c>
      <c r="BA339" t="s"/>
      <c r="BB339" t="n">
        <v>62320</v>
      </c>
      <c r="BC339" t="n">
        <v>13.390458</v>
      </c>
      <c r="BD339" t="n">
        <v>52.523585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642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174</v>
      </c>
      <c r="L340" t="s">
        <v>76</v>
      </c>
      <c r="M340" t="s"/>
      <c r="N340" t="s">
        <v>646</v>
      </c>
      <c r="O340" t="s">
        <v>78</v>
      </c>
      <c r="P340" t="s">
        <v>642</v>
      </c>
      <c r="Q340" t="s"/>
      <c r="R340" t="s">
        <v>102</v>
      </c>
      <c r="S340" t="s">
        <v>146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HYPERLINK("https://hotelmonitor-cachepage.eclerx.com/savepage/tk_15434142371559322_sr_2057.html","info")</f>
        <v/>
      </c>
      <c r="AA340" t="n">
        <v>-6796518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148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6796518</v>
      </c>
      <c r="AZ340" t="s">
        <v>644</v>
      </c>
      <c r="BA340" t="s"/>
      <c r="BB340" t="n">
        <v>62320</v>
      </c>
      <c r="BC340" t="n">
        <v>13.390458</v>
      </c>
      <c r="BD340" t="n">
        <v>52.523585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647</v>
      </c>
      <c r="F341" t="n">
        <v>1084201</v>
      </c>
      <c r="G341" t="s">
        <v>74</v>
      </c>
      <c r="H341" t="s">
        <v>75</v>
      </c>
      <c r="I341" t="s"/>
      <c r="J341" t="s">
        <v>74</v>
      </c>
      <c r="K341" t="n">
        <v>135</v>
      </c>
      <c r="L341" t="s">
        <v>76</v>
      </c>
      <c r="M341" t="s"/>
      <c r="N341" t="s">
        <v>77</v>
      </c>
      <c r="O341" t="s">
        <v>78</v>
      </c>
      <c r="P341" t="s">
        <v>648</v>
      </c>
      <c r="Q341" t="s"/>
      <c r="R341" t="s">
        <v>80</v>
      </c>
      <c r="S341" t="s">
        <v>375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HYPERLINK("https://hotelmonitor-cachepage.eclerx.com/savepage/tk_15434147381982198_sr_2057.html","info")</f>
        <v/>
      </c>
      <c r="AA341" t="n">
        <v>182656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314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163099</v>
      </c>
      <c r="AZ341" t="s">
        <v>649</v>
      </c>
      <c r="BA341" t="s"/>
      <c r="BB341" t="n">
        <v>62070</v>
      </c>
      <c r="BC341" t="n">
        <v>13.38917</v>
      </c>
      <c r="BD341" t="n">
        <v>52.51195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647</v>
      </c>
      <c r="F342" t="n">
        <v>1084201</v>
      </c>
      <c r="G342" t="s">
        <v>74</v>
      </c>
      <c r="H342" t="s">
        <v>75</v>
      </c>
      <c r="I342" t="s"/>
      <c r="J342" t="s">
        <v>74</v>
      </c>
      <c r="K342" t="n">
        <v>150</v>
      </c>
      <c r="L342" t="s">
        <v>76</v>
      </c>
      <c r="M342" t="s"/>
      <c r="N342" t="s">
        <v>384</v>
      </c>
      <c r="O342" t="s">
        <v>78</v>
      </c>
      <c r="P342" t="s">
        <v>648</v>
      </c>
      <c r="Q342" t="s"/>
      <c r="R342" t="s">
        <v>80</v>
      </c>
      <c r="S342" t="s">
        <v>553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HYPERLINK("https://hotelmonitor-cachepage.eclerx.com/savepage/tk_15434147381982198_sr_2057.html","info")</f>
        <v/>
      </c>
      <c r="AA342" t="n">
        <v>182656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314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163099</v>
      </c>
      <c r="AZ342" t="s">
        <v>649</v>
      </c>
      <c r="BA342" t="s"/>
      <c r="BB342" t="n">
        <v>62070</v>
      </c>
      <c r="BC342" t="n">
        <v>13.38917</v>
      </c>
      <c r="BD342" t="n">
        <v>52.51195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647</v>
      </c>
      <c r="F343" t="n">
        <v>1084201</v>
      </c>
      <c r="G343" t="s">
        <v>74</v>
      </c>
      <c r="H343" t="s">
        <v>75</v>
      </c>
      <c r="I343" t="s"/>
      <c r="J343" t="s">
        <v>74</v>
      </c>
      <c r="K343" t="n">
        <v>160</v>
      </c>
      <c r="L343" t="s">
        <v>76</v>
      </c>
      <c r="M343" t="s"/>
      <c r="N343" t="s">
        <v>650</v>
      </c>
      <c r="O343" t="s">
        <v>78</v>
      </c>
      <c r="P343" t="s">
        <v>648</v>
      </c>
      <c r="Q343" t="s"/>
      <c r="R343" t="s">
        <v>80</v>
      </c>
      <c r="S343" t="s">
        <v>376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HYPERLINK("https://hotelmonitor-cachepage.eclerx.com/savepage/tk_15434147381982198_sr_2057.html","info")</f>
        <v/>
      </c>
      <c r="AA343" t="n">
        <v>182656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314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163099</v>
      </c>
      <c r="AZ343" t="s">
        <v>649</v>
      </c>
      <c r="BA343" t="s"/>
      <c r="BB343" t="n">
        <v>62070</v>
      </c>
      <c r="BC343" t="n">
        <v>13.38917</v>
      </c>
      <c r="BD343" t="n">
        <v>52.51195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647</v>
      </c>
      <c r="F344" t="n">
        <v>1084201</v>
      </c>
      <c r="G344" t="s">
        <v>74</v>
      </c>
      <c r="H344" t="s">
        <v>75</v>
      </c>
      <c r="I344" t="s"/>
      <c r="J344" t="s">
        <v>74</v>
      </c>
      <c r="K344" t="n">
        <v>162</v>
      </c>
      <c r="L344" t="s">
        <v>76</v>
      </c>
      <c r="M344" t="s"/>
      <c r="N344" t="s">
        <v>384</v>
      </c>
      <c r="O344" t="s">
        <v>78</v>
      </c>
      <c r="P344" t="s">
        <v>648</v>
      </c>
      <c r="Q344" t="s"/>
      <c r="R344" t="s">
        <v>80</v>
      </c>
      <c r="S344" t="s">
        <v>218</v>
      </c>
      <c r="T344" t="s">
        <v>82</v>
      </c>
      <c r="U344" t="s"/>
      <c r="V344" t="s">
        <v>83</v>
      </c>
      <c r="W344" t="s">
        <v>112</v>
      </c>
      <c r="X344" t="s"/>
      <c r="Y344" t="s">
        <v>85</v>
      </c>
      <c r="Z344">
        <f>HYPERLINK("https://hotelmonitor-cachepage.eclerx.com/savepage/tk_15434147381982198_sr_2057.html","info")</f>
        <v/>
      </c>
      <c r="AA344" t="n">
        <v>182656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314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163099</v>
      </c>
      <c r="AZ344" t="s">
        <v>649</v>
      </c>
      <c r="BA344" t="s"/>
      <c r="BB344" t="n">
        <v>62070</v>
      </c>
      <c r="BC344" t="n">
        <v>13.38917</v>
      </c>
      <c r="BD344" t="n">
        <v>52.51195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647</v>
      </c>
      <c r="F345" t="n">
        <v>1084201</v>
      </c>
      <c r="G345" t="s">
        <v>74</v>
      </c>
      <c r="H345" t="s">
        <v>75</v>
      </c>
      <c r="I345" t="s"/>
      <c r="J345" t="s">
        <v>74</v>
      </c>
      <c r="K345" t="n">
        <v>170</v>
      </c>
      <c r="L345" t="s">
        <v>76</v>
      </c>
      <c r="M345" t="s"/>
      <c r="N345" t="s">
        <v>374</v>
      </c>
      <c r="O345" t="s">
        <v>78</v>
      </c>
      <c r="P345" t="s">
        <v>648</v>
      </c>
      <c r="Q345" t="s"/>
      <c r="R345" t="s">
        <v>80</v>
      </c>
      <c r="S345" t="s">
        <v>651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HYPERLINK("https://hotelmonitor-cachepage.eclerx.com/savepage/tk_15434147381982198_sr_2057.html","info")</f>
        <v/>
      </c>
      <c r="AA345" t="n">
        <v>182656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314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163099</v>
      </c>
      <c r="AZ345" t="s">
        <v>649</v>
      </c>
      <c r="BA345" t="s"/>
      <c r="BB345" t="n">
        <v>62070</v>
      </c>
      <c r="BC345" t="n">
        <v>13.38917</v>
      </c>
      <c r="BD345" t="n">
        <v>52.51195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647</v>
      </c>
      <c r="F346" t="n">
        <v>1084201</v>
      </c>
      <c r="G346" t="s">
        <v>74</v>
      </c>
      <c r="H346" t="s">
        <v>75</v>
      </c>
      <c r="I346" t="s"/>
      <c r="J346" t="s">
        <v>74</v>
      </c>
      <c r="K346" t="n">
        <v>180</v>
      </c>
      <c r="L346" t="s">
        <v>76</v>
      </c>
      <c r="M346" t="s"/>
      <c r="N346" t="s">
        <v>384</v>
      </c>
      <c r="O346" t="s">
        <v>78</v>
      </c>
      <c r="P346" t="s">
        <v>648</v>
      </c>
      <c r="Q346" t="s"/>
      <c r="R346" t="s">
        <v>80</v>
      </c>
      <c r="S346" t="s">
        <v>547</v>
      </c>
      <c r="T346" t="s">
        <v>82</v>
      </c>
      <c r="U346" t="s"/>
      <c r="V346" t="s">
        <v>83</v>
      </c>
      <c r="W346" t="s">
        <v>112</v>
      </c>
      <c r="X346" t="s"/>
      <c r="Y346" t="s">
        <v>85</v>
      </c>
      <c r="Z346">
        <f>HYPERLINK("https://hotelmonitor-cachepage.eclerx.com/savepage/tk_15434147381982198_sr_2057.html","info")</f>
        <v/>
      </c>
      <c r="AA346" t="n">
        <v>182656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314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163099</v>
      </c>
      <c r="AZ346" t="s">
        <v>649</v>
      </c>
      <c r="BA346" t="s"/>
      <c r="BB346" t="n">
        <v>62070</v>
      </c>
      <c r="BC346" t="n">
        <v>13.38917</v>
      </c>
      <c r="BD346" t="n">
        <v>52.51195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647</v>
      </c>
      <c r="F347" t="n">
        <v>1084201</v>
      </c>
      <c r="G347" t="s">
        <v>74</v>
      </c>
      <c r="H347" t="s">
        <v>75</v>
      </c>
      <c r="I347" t="s"/>
      <c r="J347" t="s">
        <v>74</v>
      </c>
      <c r="K347" t="n">
        <v>189</v>
      </c>
      <c r="L347" t="s">
        <v>76</v>
      </c>
      <c r="M347" t="s"/>
      <c r="N347" t="s">
        <v>652</v>
      </c>
      <c r="O347" t="s">
        <v>78</v>
      </c>
      <c r="P347" t="s">
        <v>648</v>
      </c>
      <c r="Q347" t="s"/>
      <c r="R347" t="s">
        <v>80</v>
      </c>
      <c r="S347" t="s">
        <v>259</v>
      </c>
      <c r="T347" t="s">
        <v>82</v>
      </c>
      <c r="U347" t="s"/>
      <c r="V347" t="s">
        <v>83</v>
      </c>
      <c r="W347" t="s">
        <v>112</v>
      </c>
      <c r="X347" t="s"/>
      <c r="Y347" t="s">
        <v>85</v>
      </c>
      <c r="Z347">
        <f>HYPERLINK("https://hotelmonitor-cachepage.eclerx.com/savepage/tk_15434147381982198_sr_2057.html","info")</f>
        <v/>
      </c>
      <c r="AA347" t="n">
        <v>182656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314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163099</v>
      </c>
      <c r="AZ347" t="s">
        <v>649</v>
      </c>
      <c r="BA347" t="s"/>
      <c r="BB347" t="n">
        <v>62070</v>
      </c>
      <c r="BC347" t="n">
        <v>13.38917</v>
      </c>
      <c r="BD347" t="n">
        <v>52.51195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647</v>
      </c>
      <c r="F348" t="n">
        <v>1084201</v>
      </c>
      <c r="G348" t="s">
        <v>74</v>
      </c>
      <c r="H348" t="s">
        <v>75</v>
      </c>
      <c r="I348" t="s"/>
      <c r="J348" t="s">
        <v>74</v>
      </c>
      <c r="K348" t="n">
        <v>210</v>
      </c>
      <c r="L348" t="s">
        <v>76</v>
      </c>
      <c r="M348" t="s"/>
      <c r="N348" t="s">
        <v>652</v>
      </c>
      <c r="O348" t="s">
        <v>78</v>
      </c>
      <c r="P348" t="s">
        <v>648</v>
      </c>
      <c r="Q348" t="s"/>
      <c r="R348" t="s">
        <v>80</v>
      </c>
      <c r="S348" t="s">
        <v>653</v>
      </c>
      <c r="T348" t="s">
        <v>82</v>
      </c>
      <c r="U348" t="s"/>
      <c r="V348" t="s">
        <v>83</v>
      </c>
      <c r="W348" t="s">
        <v>112</v>
      </c>
      <c r="X348" t="s"/>
      <c r="Y348" t="s">
        <v>85</v>
      </c>
      <c r="Z348">
        <f>HYPERLINK("https://hotelmonitor-cachepage.eclerx.com/savepage/tk_15434147381982198_sr_2057.html","info")</f>
        <v/>
      </c>
      <c r="AA348" t="n">
        <v>182656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314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163099</v>
      </c>
      <c r="AZ348" t="s">
        <v>649</v>
      </c>
      <c r="BA348" t="s"/>
      <c r="BB348" t="n">
        <v>62070</v>
      </c>
      <c r="BC348" t="n">
        <v>13.38917</v>
      </c>
      <c r="BD348" t="n">
        <v>52.51195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654</v>
      </c>
      <c r="F349" t="n">
        <v>401961</v>
      </c>
      <c r="G349" t="s">
        <v>74</v>
      </c>
      <c r="H349" t="s">
        <v>75</v>
      </c>
      <c r="I349" t="s"/>
      <c r="J349" t="s">
        <v>74</v>
      </c>
      <c r="K349" t="n">
        <v>89.09999999999999</v>
      </c>
      <c r="L349" t="s">
        <v>76</v>
      </c>
      <c r="M349" t="s"/>
      <c r="N349" t="s">
        <v>93</v>
      </c>
      <c r="O349" t="s">
        <v>78</v>
      </c>
      <c r="P349" t="s">
        <v>655</v>
      </c>
      <c r="Q349" t="s"/>
      <c r="R349" t="s">
        <v>80</v>
      </c>
      <c r="S349" t="s">
        <v>656</v>
      </c>
      <c r="T349" t="s">
        <v>82</v>
      </c>
      <c r="U349" t="s"/>
      <c r="V349" t="s">
        <v>83</v>
      </c>
      <c r="W349" t="s">
        <v>112</v>
      </c>
      <c r="X349" t="s"/>
      <c r="Y349" t="s">
        <v>85</v>
      </c>
      <c r="Z349">
        <f>HYPERLINK("https://hotelmonitor-cachepage.eclerx.com/savepage/tk_15434138672178888_sr_2057.html","info")</f>
        <v/>
      </c>
      <c r="AA349" t="n">
        <v>115865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25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955309</v>
      </c>
      <c r="AZ349" t="s">
        <v>657</v>
      </c>
      <c r="BA349" t="s"/>
      <c r="BB349" t="n">
        <v>419115</v>
      </c>
      <c r="BC349" t="n">
        <v>13.29344</v>
      </c>
      <c r="BD349" t="n">
        <v>52.456817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654</v>
      </c>
      <c r="F350" t="n">
        <v>401961</v>
      </c>
      <c r="G350" t="s">
        <v>74</v>
      </c>
      <c r="H350" t="s">
        <v>75</v>
      </c>
      <c r="I350" t="s"/>
      <c r="J350" t="s">
        <v>74</v>
      </c>
      <c r="K350" t="n">
        <v>98.09999999999999</v>
      </c>
      <c r="L350" t="s">
        <v>76</v>
      </c>
      <c r="M350" t="s"/>
      <c r="N350" t="s">
        <v>97</v>
      </c>
      <c r="O350" t="s">
        <v>78</v>
      </c>
      <c r="P350" t="s">
        <v>655</v>
      </c>
      <c r="Q350" t="s"/>
      <c r="R350" t="s">
        <v>80</v>
      </c>
      <c r="S350" t="s">
        <v>658</v>
      </c>
      <c r="T350" t="s">
        <v>82</v>
      </c>
      <c r="U350" t="s"/>
      <c r="V350" t="s">
        <v>83</v>
      </c>
      <c r="W350" t="s">
        <v>112</v>
      </c>
      <c r="X350" t="s"/>
      <c r="Y350" t="s">
        <v>85</v>
      </c>
      <c r="Z350">
        <f>HYPERLINK("https://hotelmonitor-cachepage.eclerx.com/savepage/tk_15434138672178888_sr_2057.html","info")</f>
        <v/>
      </c>
      <c r="AA350" t="n">
        <v>115865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25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955309</v>
      </c>
      <c r="AZ350" t="s">
        <v>657</v>
      </c>
      <c r="BA350" t="s"/>
      <c r="BB350" t="n">
        <v>419115</v>
      </c>
      <c r="BC350" t="n">
        <v>13.29344</v>
      </c>
      <c r="BD350" t="n">
        <v>52.456817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654</v>
      </c>
      <c r="F351" t="n">
        <v>401961</v>
      </c>
      <c r="G351" t="s">
        <v>74</v>
      </c>
      <c r="H351" t="s">
        <v>75</v>
      </c>
      <c r="I351" t="s"/>
      <c r="J351" t="s">
        <v>74</v>
      </c>
      <c r="K351" t="n">
        <v>108</v>
      </c>
      <c r="L351" t="s">
        <v>76</v>
      </c>
      <c r="M351" t="s"/>
      <c r="N351" t="s">
        <v>95</v>
      </c>
      <c r="O351" t="s">
        <v>78</v>
      </c>
      <c r="P351" t="s">
        <v>655</v>
      </c>
      <c r="Q351" t="s"/>
      <c r="R351" t="s">
        <v>80</v>
      </c>
      <c r="S351" t="s">
        <v>659</v>
      </c>
      <c r="T351" t="s">
        <v>82</v>
      </c>
      <c r="U351" t="s"/>
      <c r="V351" t="s">
        <v>83</v>
      </c>
      <c r="W351" t="s">
        <v>112</v>
      </c>
      <c r="X351" t="s"/>
      <c r="Y351" t="s">
        <v>85</v>
      </c>
      <c r="Z351">
        <f>HYPERLINK("https://hotelmonitor-cachepage.eclerx.com/savepage/tk_15434138672178888_sr_2057.html","info")</f>
        <v/>
      </c>
      <c r="AA351" t="n">
        <v>115865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25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955309</v>
      </c>
      <c r="AZ351" t="s">
        <v>657</v>
      </c>
      <c r="BA351" t="s"/>
      <c r="BB351" t="n">
        <v>419115</v>
      </c>
      <c r="BC351" t="n">
        <v>13.29344</v>
      </c>
      <c r="BD351" t="n">
        <v>52.456817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654</v>
      </c>
      <c r="F352" t="n">
        <v>401961</v>
      </c>
      <c r="G352" t="s">
        <v>74</v>
      </c>
      <c r="H352" t="s">
        <v>75</v>
      </c>
      <c r="I352" t="s"/>
      <c r="J352" t="s">
        <v>74</v>
      </c>
      <c r="K352" t="n">
        <v>136.3</v>
      </c>
      <c r="L352" t="s">
        <v>76</v>
      </c>
      <c r="M352" t="s"/>
      <c r="N352" t="s">
        <v>321</v>
      </c>
      <c r="O352" t="s">
        <v>78</v>
      </c>
      <c r="P352" t="s">
        <v>655</v>
      </c>
      <c r="Q352" t="s"/>
      <c r="R352" t="s">
        <v>80</v>
      </c>
      <c r="S352" t="s">
        <v>660</v>
      </c>
      <c r="T352" t="s">
        <v>82</v>
      </c>
      <c r="U352" t="s"/>
      <c r="V352" t="s">
        <v>83</v>
      </c>
      <c r="W352" t="s">
        <v>112</v>
      </c>
      <c r="X352" t="s"/>
      <c r="Y352" t="s">
        <v>85</v>
      </c>
      <c r="Z352">
        <f>HYPERLINK("https://hotelmonitor-cachepage.eclerx.com/savepage/tk_15434138672178888_sr_2057.html","info")</f>
        <v/>
      </c>
      <c r="AA352" t="n">
        <v>115865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25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955309</v>
      </c>
      <c r="AZ352" t="s">
        <v>657</v>
      </c>
      <c r="BA352" t="s"/>
      <c r="BB352" t="n">
        <v>419115</v>
      </c>
      <c r="BC352" t="n">
        <v>13.29344</v>
      </c>
      <c r="BD352" t="n">
        <v>52.456817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661</v>
      </c>
      <c r="F353" t="n">
        <v>723202</v>
      </c>
      <c r="G353" t="s">
        <v>74</v>
      </c>
      <c r="H353" t="s">
        <v>75</v>
      </c>
      <c r="I353" t="s"/>
      <c r="J353" t="s">
        <v>74</v>
      </c>
      <c r="K353" t="n">
        <v>71</v>
      </c>
      <c r="L353" t="s">
        <v>76</v>
      </c>
      <c r="M353" t="s"/>
      <c r="N353" t="s">
        <v>662</v>
      </c>
      <c r="O353" t="s">
        <v>78</v>
      </c>
      <c r="P353" t="s">
        <v>663</v>
      </c>
      <c r="Q353" t="s"/>
      <c r="R353" t="s">
        <v>80</v>
      </c>
      <c r="S353" t="s">
        <v>632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HYPERLINK("https://hotelmonitor-cachepage.eclerx.com/savepage/tk_15434138840288186_sr_2057.html","info")</f>
        <v/>
      </c>
      <c r="AA353" t="n">
        <v>142646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31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3127045</v>
      </c>
      <c r="AZ353" t="s">
        <v>664</v>
      </c>
      <c r="BA353" t="s"/>
      <c r="BB353" t="n">
        <v>474399</v>
      </c>
      <c r="BC353" t="n">
        <v>13.344094</v>
      </c>
      <c r="BD353" t="n">
        <v>52.532123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661</v>
      </c>
      <c r="F354" t="n">
        <v>723202</v>
      </c>
      <c r="G354" t="s">
        <v>74</v>
      </c>
      <c r="H354" t="s">
        <v>75</v>
      </c>
      <c r="I354" t="s"/>
      <c r="J354" t="s">
        <v>74</v>
      </c>
      <c r="K354" t="n">
        <v>79</v>
      </c>
      <c r="L354" t="s">
        <v>76</v>
      </c>
      <c r="M354" t="s"/>
      <c r="N354" t="s">
        <v>665</v>
      </c>
      <c r="O354" t="s">
        <v>78</v>
      </c>
      <c r="P354" t="s">
        <v>663</v>
      </c>
      <c r="Q354" t="s"/>
      <c r="R354" t="s">
        <v>80</v>
      </c>
      <c r="S354" t="s">
        <v>231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HYPERLINK("https://hotelmonitor-cachepage.eclerx.com/savepage/tk_15434138840288186_sr_2057.html","info")</f>
        <v/>
      </c>
      <c r="AA354" t="n">
        <v>142646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31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3127045</v>
      </c>
      <c r="AZ354" t="s">
        <v>664</v>
      </c>
      <c r="BA354" t="s"/>
      <c r="BB354" t="n">
        <v>474399</v>
      </c>
      <c r="BC354" t="n">
        <v>13.344094</v>
      </c>
      <c r="BD354" t="n">
        <v>52.532123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661</v>
      </c>
      <c r="F355" t="n">
        <v>723202</v>
      </c>
      <c r="G355" t="s">
        <v>74</v>
      </c>
      <c r="H355" t="s">
        <v>75</v>
      </c>
      <c r="I355" t="s"/>
      <c r="J355" t="s">
        <v>74</v>
      </c>
      <c r="K355" t="n">
        <v>71</v>
      </c>
      <c r="L355" t="s">
        <v>76</v>
      </c>
      <c r="M355" t="s"/>
      <c r="N355" t="s">
        <v>666</v>
      </c>
      <c r="O355" t="s">
        <v>78</v>
      </c>
      <c r="P355" t="s">
        <v>663</v>
      </c>
      <c r="Q355" t="s"/>
      <c r="R355" t="s">
        <v>80</v>
      </c>
      <c r="S355" t="s">
        <v>632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HYPERLINK("https://hotelmonitor-cachepage.eclerx.com/savepage/tk_15434138840288186_sr_2057.html","info")</f>
        <v/>
      </c>
      <c r="AA355" t="n">
        <v>142646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31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3127045</v>
      </c>
      <c r="AZ355" t="s">
        <v>664</v>
      </c>
      <c r="BA355" t="s"/>
      <c r="BB355" t="n">
        <v>474399</v>
      </c>
      <c r="BC355" t="n">
        <v>13.344094</v>
      </c>
      <c r="BD355" t="n">
        <v>52.532123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661</v>
      </c>
      <c r="F356" t="n">
        <v>723202</v>
      </c>
      <c r="G356" t="s">
        <v>74</v>
      </c>
      <c r="H356" t="s">
        <v>75</v>
      </c>
      <c r="I356" t="s"/>
      <c r="J356" t="s">
        <v>74</v>
      </c>
      <c r="K356" t="n">
        <v>79</v>
      </c>
      <c r="L356" t="s">
        <v>76</v>
      </c>
      <c r="M356" t="s"/>
      <c r="N356" t="s">
        <v>667</v>
      </c>
      <c r="O356" t="s">
        <v>78</v>
      </c>
      <c r="P356" t="s">
        <v>663</v>
      </c>
      <c r="Q356" t="s"/>
      <c r="R356" t="s">
        <v>80</v>
      </c>
      <c r="S356" t="s">
        <v>231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HYPERLINK("https://hotelmonitor-cachepage.eclerx.com/savepage/tk_15434138840288186_sr_2057.html","info")</f>
        <v/>
      </c>
      <c r="AA356" t="n">
        <v>142646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31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3127045</v>
      </c>
      <c r="AZ356" t="s">
        <v>664</v>
      </c>
      <c r="BA356" t="s"/>
      <c r="BB356" t="n">
        <v>474399</v>
      </c>
      <c r="BC356" t="n">
        <v>13.344094</v>
      </c>
      <c r="BD356" t="n">
        <v>52.532123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661</v>
      </c>
      <c r="F357" t="n">
        <v>723202</v>
      </c>
      <c r="G357" t="s">
        <v>74</v>
      </c>
      <c r="H357" t="s">
        <v>75</v>
      </c>
      <c r="I357" t="s"/>
      <c r="J357" t="s">
        <v>74</v>
      </c>
      <c r="K357" t="n">
        <v>91</v>
      </c>
      <c r="L357" t="s">
        <v>76</v>
      </c>
      <c r="M357" t="s"/>
      <c r="N357" t="s">
        <v>668</v>
      </c>
      <c r="O357" t="s">
        <v>78</v>
      </c>
      <c r="P357" t="s">
        <v>663</v>
      </c>
      <c r="Q357" t="s"/>
      <c r="R357" t="s">
        <v>80</v>
      </c>
      <c r="S357" t="s">
        <v>188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HYPERLINK("https://hotelmonitor-cachepage.eclerx.com/savepage/tk_15434138840288186_sr_2057.html","info")</f>
        <v/>
      </c>
      <c r="AA357" t="n">
        <v>142646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31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3127045</v>
      </c>
      <c r="AZ357" t="s">
        <v>664</v>
      </c>
      <c r="BA357" t="s"/>
      <c r="BB357" t="n">
        <v>474399</v>
      </c>
      <c r="BC357" t="n">
        <v>13.344094</v>
      </c>
      <c r="BD357" t="n">
        <v>52.532123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661</v>
      </c>
      <c r="F358" t="n">
        <v>723202</v>
      </c>
      <c r="G358" t="s">
        <v>74</v>
      </c>
      <c r="H358" t="s">
        <v>75</v>
      </c>
      <c r="I358" t="s"/>
      <c r="J358" t="s">
        <v>74</v>
      </c>
      <c r="K358" t="n">
        <v>99</v>
      </c>
      <c r="L358" t="s">
        <v>76</v>
      </c>
      <c r="M358" t="s"/>
      <c r="N358" t="s">
        <v>669</v>
      </c>
      <c r="O358" t="s">
        <v>78</v>
      </c>
      <c r="P358" t="s">
        <v>663</v>
      </c>
      <c r="Q358" t="s"/>
      <c r="R358" t="s">
        <v>80</v>
      </c>
      <c r="S358" t="s">
        <v>280</v>
      </c>
      <c r="T358" t="s">
        <v>82</v>
      </c>
      <c r="U358" t="s"/>
      <c r="V358" t="s">
        <v>83</v>
      </c>
      <c r="W358" t="s">
        <v>112</v>
      </c>
      <c r="X358" t="s"/>
      <c r="Y358" t="s">
        <v>85</v>
      </c>
      <c r="Z358">
        <f>HYPERLINK("https://hotelmonitor-cachepage.eclerx.com/savepage/tk_15434138840288186_sr_2057.html","info")</f>
        <v/>
      </c>
      <c r="AA358" t="n">
        <v>142646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31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3127045</v>
      </c>
      <c r="AZ358" t="s">
        <v>664</v>
      </c>
      <c r="BA358" t="s"/>
      <c r="BB358" t="n">
        <v>474399</v>
      </c>
      <c r="BC358" t="n">
        <v>13.344094</v>
      </c>
      <c r="BD358" t="n">
        <v>52.532123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661</v>
      </c>
      <c r="F359" t="n">
        <v>723202</v>
      </c>
      <c r="G359" t="s">
        <v>74</v>
      </c>
      <c r="H359" t="s">
        <v>75</v>
      </c>
      <c r="I359" t="s"/>
      <c r="J359" t="s">
        <v>74</v>
      </c>
      <c r="K359" t="n">
        <v>99</v>
      </c>
      <c r="L359" t="s">
        <v>76</v>
      </c>
      <c r="M359" t="s"/>
      <c r="N359" t="s">
        <v>666</v>
      </c>
      <c r="O359" t="s">
        <v>78</v>
      </c>
      <c r="P359" t="s">
        <v>663</v>
      </c>
      <c r="Q359" t="s"/>
      <c r="R359" t="s">
        <v>80</v>
      </c>
      <c r="S359" t="s">
        <v>280</v>
      </c>
      <c r="T359" t="s">
        <v>82</v>
      </c>
      <c r="U359" t="s"/>
      <c r="V359" t="s">
        <v>83</v>
      </c>
      <c r="W359" t="s">
        <v>112</v>
      </c>
      <c r="X359" t="s"/>
      <c r="Y359" t="s">
        <v>85</v>
      </c>
      <c r="Z359">
        <f>HYPERLINK("https://hotelmonitor-cachepage.eclerx.com/savepage/tk_15434138840288186_sr_2057.html","info")</f>
        <v/>
      </c>
      <c r="AA359" t="n">
        <v>142646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31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3127045</v>
      </c>
      <c r="AZ359" t="s">
        <v>664</v>
      </c>
      <c r="BA359" t="s"/>
      <c r="BB359" t="n">
        <v>474399</v>
      </c>
      <c r="BC359" t="n">
        <v>13.344094</v>
      </c>
      <c r="BD359" t="n">
        <v>52.532123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661</v>
      </c>
      <c r="F360" t="n">
        <v>723202</v>
      </c>
      <c r="G360" t="s">
        <v>74</v>
      </c>
      <c r="H360" t="s">
        <v>75</v>
      </c>
      <c r="I360" t="s"/>
      <c r="J360" t="s">
        <v>74</v>
      </c>
      <c r="K360" t="n">
        <v>99</v>
      </c>
      <c r="L360" t="s">
        <v>76</v>
      </c>
      <c r="M360" t="s"/>
      <c r="N360" t="s">
        <v>670</v>
      </c>
      <c r="O360" t="s">
        <v>78</v>
      </c>
      <c r="P360" t="s">
        <v>663</v>
      </c>
      <c r="Q360" t="s"/>
      <c r="R360" t="s">
        <v>80</v>
      </c>
      <c r="S360" t="s">
        <v>280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HYPERLINK("https://hotelmonitor-cachepage.eclerx.com/savepage/tk_15434138840288186_sr_2057.html","info")</f>
        <v/>
      </c>
      <c r="AA360" t="n">
        <v>142646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31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3127045</v>
      </c>
      <c r="AZ360" t="s">
        <v>664</v>
      </c>
      <c r="BA360" t="s"/>
      <c r="BB360" t="n">
        <v>474399</v>
      </c>
      <c r="BC360" t="n">
        <v>13.344094</v>
      </c>
      <c r="BD360" t="n">
        <v>52.532123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661</v>
      </c>
      <c r="F361" t="n">
        <v>723202</v>
      </c>
      <c r="G361" t="s">
        <v>74</v>
      </c>
      <c r="H361" t="s">
        <v>75</v>
      </c>
      <c r="I361" t="s"/>
      <c r="J361" t="s">
        <v>74</v>
      </c>
      <c r="K361" t="n">
        <v>103</v>
      </c>
      <c r="L361" t="s">
        <v>76</v>
      </c>
      <c r="M361" t="s"/>
      <c r="N361" t="s">
        <v>669</v>
      </c>
      <c r="O361" t="s">
        <v>78</v>
      </c>
      <c r="P361" t="s">
        <v>663</v>
      </c>
      <c r="Q361" t="s"/>
      <c r="R361" t="s">
        <v>80</v>
      </c>
      <c r="S361" t="s">
        <v>671</v>
      </c>
      <c r="T361" t="s">
        <v>82</v>
      </c>
      <c r="U361" t="s"/>
      <c r="V361" t="s">
        <v>83</v>
      </c>
      <c r="W361" t="s">
        <v>112</v>
      </c>
      <c r="X361" t="s"/>
      <c r="Y361" t="s">
        <v>85</v>
      </c>
      <c r="Z361">
        <f>HYPERLINK("https://hotelmonitor-cachepage.eclerx.com/savepage/tk_15434138840288186_sr_2057.html","info")</f>
        <v/>
      </c>
      <c r="AA361" t="n">
        <v>142646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31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3127045</v>
      </c>
      <c r="AZ361" t="s">
        <v>664</v>
      </c>
      <c r="BA361" t="s"/>
      <c r="BB361" t="n">
        <v>474399</v>
      </c>
      <c r="BC361" t="n">
        <v>13.344094</v>
      </c>
      <c r="BD361" t="n">
        <v>52.532123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661</v>
      </c>
      <c r="F362" t="n">
        <v>723202</v>
      </c>
      <c r="G362" t="s">
        <v>74</v>
      </c>
      <c r="H362" t="s">
        <v>75</v>
      </c>
      <c r="I362" t="s"/>
      <c r="J362" t="s">
        <v>74</v>
      </c>
      <c r="K362" t="n">
        <v>103</v>
      </c>
      <c r="L362" t="s">
        <v>76</v>
      </c>
      <c r="M362" t="s"/>
      <c r="N362" t="s">
        <v>666</v>
      </c>
      <c r="O362" t="s">
        <v>78</v>
      </c>
      <c r="P362" t="s">
        <v>663</v>
      </c>
      <c r="Q362" t="s"/>
      <c r="R362" t="s">
        <v>80</v>
      </c>
      <c r="S362" t="s">
        <v>671</v>
      </c>
      <c r="T362" t="s">
        <v>82</v>
      </c>
      <c r="U362" t="s"/>
      <c r="V362" t="s">
        <v>83</v>
      </c>
      <c r="W362" t="s">
        <v>112</v>
      </c>
      <c r="X362" t="s"/>
      <c r="Y362" t="s">
        <v>85</v>
      </c>
      <c r="Z362">
        <f>HYPERLINK("https://hotelmonitor-cachepage.eclerx.com/savepage/tk_15434138840288186_sr_2057.html","info")</f>
        <v/>
      </c>
      <c r="AA362" t="n">
        <v>142646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31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3127045</v>
      </c>
      <c r="AZ362" t="s">
        <v>664</v>
      </c>
      <c r="BA362" t="s"/>
      <c r="BB362" t="n">
        <v>474399</v>
      </c>
      <c r="BC362" t="n">
        <v>13.344094</v>
      </c>
      <c r="BD362" t="n">
        <v>52.532123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661</v>
      </c>
      <c r="F363" t="n">
        <v>723202</v>
      </c>
      <c r="G363" t="s">
        <v>74</v>
      </c>
      <c r="H363" t="s">
        <v>75</v>
      </c>
      <c r="I363" t="s"/>
      <c r="J363" t="s">
        <v>74</v>
      </c>
      <c r="K363" t="n">
        <v>107</v>
      </c>
      <c r="L363" t="s">
        <v>76</v>
      </c>
      <c r="M363" t="s"/>
      <c r="N363" t="s">
        <v>665</v>
      </c>
      <c r="O363" t="s">
        <v>78</v>
      </c>
      <c r="P363" t="s">
        <v>663</v>
      </c>
      <c r="Q363" t="s"/>
      <c r="R363" t="s">
        <v>80</v>
      </c>
      <c r="S363" t="s">
        <v>194</v>
      </c>
      <c r="T363" t="s">
        <v>82</v>
      </c>
      <c r="U363" t="s"/>
      <c r="V363" t="s">
        <v>83</v>
      </c>
      <c r="W363" t="s">
        <v>112</v>
      </c>
      <c r="X363" t="s"/>
      <c r="Y363" t="s">
        <v>85</v>
      </c>
      <c r="Z363">
        <f>HYPERLINK("https://hotelmonitor-cachepage.eclerx.com/savepage/tk_15434138840288186_sr_2057.html","info")</f>
        <v/>
      </c>
      <c r="AA363" t="n">
        <v>142646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31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3127045</v>
      </c>
      <c r="AZ363" t="s">
        <v>664</v>
      </c>
      <c r="BA363" t="s"/>
      <c r="BB363" t="n">
        <v>474399</v>
      </c>
      <c r="BC363" t="n">
        <v>13.344094</v>
      </c>
      <c r="BD363" t="n">
        <v>52.532123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661</v>
      </c>
      <c r="F364" t="n">
        <v>723202</v>
      </c>
      <c r="G364" t="s">
        <v>74</v>
      </c>
      <c r="H364" t="s">
        <v>75</v>
      </c>
      <c r="I364" t="s"/>
      <c r="J364" t="s">
        <v>74</v>
      </c>
      <c r="K364" t="n">
        <v>107</v>
      </c>
      <c r="L364" t="s">
        <v>76</v>
      </c>
      <c r="M364" t="s"/>
      <c r="N364" t="s">
        <v>667</v>
      </c>
      <c r="O364" t="s">
        <v>78</v>
      </c>
      <c r="P364" t="s">
        <v>663</v>
      </c>
      <c r="Q364" t="s"/>
      <c r="R364" t="s">
        <v>80</v>
      </c>
      <c r="S364" t="s">
        <v>194</v>
      </c>
      <c r="T364" t="s">
        <v>82</v>
      </c>
      <c r="U364" t="s"/>
      <c r="V364" t="s">
        <v>83</v>
      </c>
      <c r="W364" t="s">
        <v>112</v>
      </c>
      <c r="X364" t="s"/>
      <c r="Y364" t="s">
        <v>85</v>
      </c>
      <c r="Z364">
        <f>HYPERLINK("https://hotelmonitor-cachepage.eclerx.com/savepage/tk_15434138840288186_sr_2057.html","info")</f>
        <v/>
      </c>
      <c r="AA364" t="n">
        <v>142646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31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3127045</v>
      </c>
      <c r="AZ364" t="s">
        <v>664</v>
      </c>
      <c r="BA364" t="s"/>
      <c r="BB364" t="n">
        <v>474399</v>
      </c>
      <c r="BC364" t="n">
        <v>13.344094</v>
      </c>
      <c r="BD364" t="n">
        <v>52.532123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661</v>
      </c>
      <c r="F365" t="n">
        <v>723202</v>
      </c>
      <c r="G365" t="s">
        <v>74</v>
      </c>
      <c r="H365" t="s">
        <v>75</v>
      </c>
      <c r="I365" t="s"/>
      <c r="J365" t="s">
        <v>74</v>
      </c>
      <c r="K365" t="n">
        <v>119</v>
      </c>
      <c r="L365" t="s">
        <v>76</v>
      </c>
      <c r="M365" t="s"/>
      <c r="N365" t="s">
        <v>668</v>
      </c>
      <c r="O365" t="s">
        <v>78</v>
      </c>
      <c r="P365" t="s">
        <v>663</v>
      </c>
      <c r="Q365" t="s"/>
      <c r="R365" t="s">
        <v>80</v>
      </c>
      <c r="S365" t="s">
        <v>184</v>
      </c>
      <c r="T365" t="s">
        <v>82</v>
      </c>
      <c r="U365" t="s"/>
      <c r="V365" t="s">
        <v>83</v>
      </c>
      <c r="W365" t="s">
        <v>112</v>
      </c>
      <c r="X365" t="s"/>
      <c r="Y365" t="s">
        <v>85</v>
      </c>
      <c r="Z365">
        <f>HYPERLINK("https://hotelmonitor-cachepage.eclerx.com/savepage/tk_15434138840288186_sr_2057.html","info")</f>
        <v/>
      </c>
      <c r="AA365" t="n">
        <v>142646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31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3127045</v>
      </c>
      <c r="AZ365" t="s">
        <v>664</v>
      </c>
      <c r="BA365" t="s"/>
      <c r="BB365" t="n">
        <v>474399</v>
      </c>
      <c r="BC365" t="n">
        <v>13.344094</v>
      </c>
      <c r="BD365" t="n">
        <v>52.532123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661</v>
      </c>
      <c r="F366" t="n">
        <v>723202</v>
      </c>
      <c r="G366" t="s">
        <v>74</v>
      </c>
      <c r="H366" t="s">
        <v>75</v>
      </c>
      <c r="I366" t="s"/>
      <c r="J366" t="s">
        <v>74</v>
      </c>
      <c r="K366" t="n">
        <v>123</v>
      </c>
      <c r="L366" t="s">
        <v>76</v>
      </c>
      <c r="M366" t="s"/>
      <c r="N366" t="s">
        <v>668</v>
      </c>
      <c r="O366" t="s">
        <v>78</v>
      </c>
      <c r="P366" t="s">
        <v>663</v>
      </c>
      <c r="Q366" t="s"/>
      <c r="R366" t="s">
        <v>80</v>
      </c>
      <c r="S366" t="s">
        <v>528</v>
      </c>
      <c r="T366" t="s">
        <v>82</v>
      </c>
      <c r="U366" t="s"/>
      <c r="V366" t="s">
        <v>83</v>
      </c>
      <c r="W366" t="s">
        <v>112</v>
      </c>
      <c r="X366" t="s"/>
      <c r="Y366" t="s">
        <v>85</v>
      </c>
      <c r="Z366">
        <f>HYPERLINK("https://hotelmonitor-cachepage.eclerx.com/savepage/tk_15434138840288186_sr_2057.html","info")</f>
        <v/>
      </c>
      <c r="AA366" t="n">
        <v>142646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31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3127045</v>
      </c>
      <c r="AZ366" t="s">
        <v>664</v>
      </c>
      <c r="BA366" t="s"/>
      <c r="BB366" t="n">
        <v>474399</v>
      </c>
      <c r="BC366" t="n">
        <v>13.344094</v>
      </c>
      <c r="BD366" t="n">
        <v>52.532123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661</v>
      </c>
      <c r="F367" t="n">
        <v>723202</v>
      </c>
      <c r="G367" t="s">
        <v>74</v>
      </c>
      <c r="H367" t="s">
        <v>75</v>
      </c>
      <c r="I367" t="s"/>
      <c r="J367" t="s">
        <v>74</v>
      </c>
      <c r="K367" t="n">
        <v>127</v>
      </c>
      <c r="L367" t="s">
        <v>76</v>
      </c>
      <c r="M367" t="s"/>
      <c r="N367" t="s">
        <v>670</v>
      </c>
      <c r="O367" t="s">
        <v>78</v>
      </c>
      <c r="P367" t="s">
        <v>663</v>
      </c>
      <c r="Q367" t="s"/>
      <c r="R367" t="s">
        <v>80</v>
      </c>
      <c r="S367" t="s">
        <v>593</v>
      </c>
      <c r="T367" t="s">
        <v>82</v>
      </c>
      <c r="U367" t="s"/>
      <c r="V367" t="s">
        <v>83</v>
      </c>
      <c r="W367" t="s">
        <v>112</v>
      </c>
      <c r="X367" t="s"/>
      <c r="Y367" t="s">
        <v>85</v>
      </c>
      <c r="Z367">
        <f>HYPERLINK("https://hotelmonitor-cachepage.eclerx.com/savepage/tk_15434138840288186_sr_2057.html","info")</f>
        <v/>
      </c>
      <c r="AA367" t="n">
        <v>142646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31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3127045</v>
      </c>
      <c r="AZ367" t="s">
        <v>664</v>
      </c>
      <c r="BA367" t="s"/>
      <c r="BB367" t="n">
        <v>474399</v>
      </c>
      <c r="BC367" t="n">
        <v>13.344094</v>
      </c>
      <c r="BD367" t="n">
        <v>52.532123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661</v>
      </c>
      <c r="F368" t="n">
        <v>723202</v>
      </c>
      <c r="G368" t="s">
        <v>74</v>
      </c>
      <c r="H368" t="s">
        <v>75</v>
      </c>
      <c r="I368" t="s"/>
      <c r="J368" t="s">
        <v>74</v>
      </c>
      <c r="K368" t="n">
        <v>131</v>
      </c>
      <c r="L368" t="s">
        <v>76</v>
      </c>
      <c r="M368" t="s"/>
      <c r="N368" t="s">
        <v>672</v>
      </c>
      <c r="O368" t="s">
        <v>78</v>
      </c>
      <c r="P368" t="s">
        <v>663</v>
      </c>
      <c r="Q368" t="s"/>
      <c r="R368" t="s">
        <v>80</v>
      </c>
      <c r="S368" t="s">
        <v>673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HYPERLINK("https://hotelmonitor-cachepage.eclerx.com/savepage/tk_15434138840288186_sr_2057.html","info")</f>
        <v/>
      </c>
      <c r="AA368" t="n">
        <v>142646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31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3127045</v>
      </c>
      <c r="AZ368" t="s">
        <v>664</v>
      </c>
      <c r="BA368" t="s"/>
      <c r="BB368" t="n">
        <v>474399</v>
      </c>
      <c r="BC368" t="n">
        <v>13.344094</v>
      </c>
      <c r="BD368" t="n">
        <v>52.532123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661</v>
      </c>
      <c r="F369" t="n">
        <v>723202</v>
      </c>
      <c r="G369" t="s">
        <v>74</v>
      </c>
      <c r="H369" t="s">
        <v>75</v>
      </c>
      <c r="I369" t="s"/>
      <c r="J369" t="s">
        <v>74</v>
      </c>
      <c r="K369" t="n">
        <v>139</v>
      </c>
      <c r="L369" t="s">
        <v>76</v>
      </c>
      <c r="M369" t="s"/>
      <c r="N369" t="s">
        <v>674</v>
      </c>
      <c r="O369" t="s">
        <v>78</v>
      </c>
      <c r="P369" t="s">
        <v>663</v>
      </c>
      <c r="Q369" t="s"/>
      <c r="R369" t="s">
        <v>80</v>
      </c>
      <c r="S369" t="s">
        <v>202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HYPERLINK("https://hotelmonitor-cachepage.eclerx.com/savepage/tk_15434138840288186_sr_2057.html","info")</f>
        <v/>
      </c>
      <c r="AA369" t="n">
        <v>142646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31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3127045</v>
      </c>
      <c r="AZ369" t="s">
        <v>664</v>
      </c>
      <c r="BA369" t="s"/>
      <c r="BB369" t="n">
        <v>474399</v>
      </c>
      <c r="BC369" t="n">
        <v>13.344094</v>
      </c>
      <c r="BD369" t="n">
        <v>52.532123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661</v>
      </c>
      <c r="F370" t="n">
        <v>723202</v>
      </c>
      <c r="G370" t="s">
        <v>74</v>
      </c>
      <c r="H370" t="s">
        <v>75</v>
      </c>
      <c r="I370" t="s"/>
      <c r="J370" t="s">
        <v>74</v>
      </c>
      <c r="K370" t="n">
        <v>159</v>
      </c>
      <c r="L370" t="s">
        <v>76</v>
      </c>
      <c r="M370" t="s"/>
      <c r="N370" t="s">
        <v>672</v>
      </c>
      <c r="O370" t="s">
        <v>78</v>
      </c>
      <c r="P370" t="s">
        <v>663</v>
      </c>
      <c r="Q370" t="s"/>
      <c r="R370" t="s">
        <v>80</v>
      </c>
      <c r="S370" t="s">
        <v>675</v>
      </c>
      <c r="T370" t="s">
        <v>82</v>
      </c>
      <c r="U370" t="s"/>
      <c r="V370" t="s">
        <v>83</v>
      </c>
      <c r="W370" t="s">
        <v>112</v>
      </c>
      <c r="X370" t="s"/>
      <c r="Y370" t="s">
        <v>85</v>
      </c>
      <c r="Z370">
        <f>HYPERLINK("https://hotelmonitor-cachepage.eclerx.com/savepage/tk_15434138840288186_sr_2057.html","info")</f>
        <v/>
      </c>
      <c r="AA370" t="n">
        <v>142646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31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3127045</v>
      </c>
      <c r="AZ370" t="s">
        <v>664</v>
      </c>
      <c r="BA370" t="s"/>
      <c r="BB370" t="n">
        <v>474399</v>
      </c>
      <c r="BC370" t="n">
        <v>13.344094</v>
      </c>
      <c r="BD370" t="n">
        <v>52.532123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661</v>
      </c>
      <c r="F371" t="n">
        <v>723202</v>
      </c>
      <c r="G371" t="s">
        <v>74</v>
      </c>
      <c r="H371" t="s">
        <v>75</v>
      </c>
      <c r="I371" t="s"/>
      <c r="J371" t="s">
        <v>74</v>
      </c>
      <c r="K371" t="n">
        <v>163</v>
      </c>
      <c r="L371" t="s">
        <v>76</v>
      </c>
      <c r="M371" t="s"/>
      <c r="N371" t="s">
        <v>672</v>
      </c>
      <c r="O371" t="s">
        <v>78</v>
      </c>
      <c r="P371" t="s">
        <v>663</v>
      </c>
      <c r="Q371" t="s"/>
      <c r="R371" t="s">
        <v>80</v>
      </c>
      <c r="S371" t="s">
        <v>676</v>
      </c>
      <c r="T371" t="s">
        <v>82</v>
      </c>
      <c r="U371" t="s"/>
      <c r="V371" t="s">
        <v>83</v>
      </c>
      <c r="W371" t="s">
        <v>112</v>
      </c>
      <c r="X371" t="s"/>
      <c r="Y371" t="s">
        <v>85</v>
      </c>
      <c r="Z371">
        <f>HYPERLINK("https://hotelmonitor-cachepage.eclerx.com/savepage/tk_15434138840288186_sr_2057.html","info")</f>
        <v/>
      </c>
      <c r="AA371" t="n">
        <v>142646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31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3127045</v>
      </c>
      <c r="AZ371" t="s">
        <v>664</v>
      </c>
      <c r="BA371" t="s"/>
      <c r="BB371" t="n">
        <v>474399</v>
      </c>
      <c r="BC371" t="n">
        <v>13.344094</v>
      </c>
      <c r="BD371" t="n">
        <v>52.532123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661</v>
      </c>
      <c r="F372" t="n">
        <v>723202</v>
      </c>
      <c r="G372" t="s">
        <v>74</v>
      </c>
      <c r="H372" t="s">
        <v>75</v>
      </c>
      <c r="I372" t="s"/>
      <c r="J372" t="s">
        <v>74</v>
      </c>
      <c r="K372" t="n">
        <v>167</v>
      </c>
      <c r="L372" t="s">
        <v>76</v>
      </c>
      <c r="M372" t="s"/>
      <c r="N372" t="s">
        <v>674</v>
      </c>
      <c r="O372" t="s">
        <v>78</v>
      </c>
      <c r="P372" t="s">
        <v>663</v>
      </c>
      <c r="Q372" t="s"/>
      <c r="R372" t="s">
        <v>80</v>
      </c>
      <c r="S372" t="s">
        <v>677</v>
      </c>
      <c r="T372" t="s">
        <v>82</v>
      </c>
      <c r="U372" t="s"/>
      <c r="V372" t="s">
        <v>83</v>
      </c>
      <c r="W372" t="s">
        <v>112</v>
      </c>
      <c r="X372" t="s"/>
      <c r="Y372" t="s">
        <v>85</v>
      </c>
      <c r="Z372">
        <f>HYPERLINK("https://hotelmonitor-cachepage.eclerx.com/savepage/tk_15434138840288186_sr_2057.html","info")</f>
        <v/>
      </c>
      <c r="AA372" t="n">
        <v>142646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31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3127045</v>
      </c>
      <c r="AZ372" t="s">
        <v>664</v>
      </c>
      <c r="BA372" t="s"/>
      <c r="BB372" t="n">
        <v>474399</v>
      </c>
      <c r="BC372" t="n">
        <v>13.344094</v>
      </c>
      <c r="BD372" t="n">
        <v>52.532123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678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94</v>
      </c>
      <c r="L373" t="s">
        <v>76</v>
      </c>
      <c r="M373" t="s"/>
      <c r="N373" t="s">
        <v>183</v>
      </c>
      <c r="O373" t="s">
        <v>78</v>
      </c>
      <c r="P373" t="s">
        <v>678</v>
      </c>
      <c r="Q373" t="s"/>
      <c r="R373" t="s">
        <v>102</v>
      </c>
      <c r="S373" t="s">
        <v>361</v>
      </c>
      <c r="T373" t="s">
        <v>82</v>
      </c>
      <c r="U373" t="s"/>
      <c r="V373" t="s">
        <v>83</v>
      </c>
      <c r="W373" t="s">
        <v>112</v>
      </c>
      <c r="X373" t="s"/>
      <c r="Y373" t="s">
        <v>85</v>
      </c>
      <c r="Z373">
        <f>HYPERLINK("https://hotelmonitor-cachepage.eclerx.com/savepage/tk_15434142283132653_sr_2057.html","info")</f>
        <v/>
      </c>
      <c r="AA373" t="n">
        <v>-6796578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145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6796578</v>
      </c>
      <c r="AZ373" t="s">
        <v>679</v>
      </c>
      <c r="BA373" t="s"/>
      <c r="BB373" t="n">
        <v>153254</v>
      </c>
      <c r="BC373" t="n">
        <v>13.610162</v>
      </c>
      <c r="BD373" t="n">
        <v>52.448386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678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104</v>
      </c>
      <c r="L374" t="s">
        <v>76</v>
      </c>
      <c r="M374" t="s"/>
      <c r="N374" t="s">
        <v>680</v>
      </c>
      <c r="O374" t="s">
        <v>78</v>
      </c>
      <c r="P374" t="s">
        <v>678</v>
      </c>
      <c r="Q374" t="s"/>
      <c r="R374" t="s">
        <v>102</v>
      </c>
      <c r="S374" t="s">
        <v>297</v>
      </c>
      <c r="T374" t="s">
        <v>82</v>
      </c>
      <c r="U374" t="s"/>
      <c r="V374" t="s">
        <v>83</v>
      </c>
      <c r="W374" t="s">
        <v>112</v>
      </c>
      <c r="X374" t="s"/>
      <c r="Y374" t="s">
        <v>85</v>
      </c>
      <c r="Z374">
        <f>HYPERLINK("https://hotelmonitor-cachepage.eclerx.com/savepage/tk_15434142283132653_sr_2057.html","info")</f>
        <v/>
      </c>
      <c r="AA374" t="n">
        <v>-6796578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145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6796578</v>
      </c>
      <c r="AZ374" t="s">
        <v>679</v>
      </c>
      <c r="BA374" t="s"/>
      <c r="BB374" t="n">
        <v>153254</v>
      </c>
      <c r="BC374" t="n">
        <v>13.610162</v>
      </c>
      <c r="BD374" t="n">
        <v>52.448386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681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86</v>
      </c>
      <c r="L375" t="s">
        <v>76</v>
      </c>
      <c r="M375" t="s"/>
      <c r="N375" t="s">
        <v>183</v>
      </c>
      <c r="O375" t="s">
        <v>78</v>
      </c>
      <c r="P375" t="s">
        <v>681</v>
      </c>
      <c r="Q375" t="s"/>
      <c r="R375" t="s">
        <v>80</v>
      </c>
      <c r="S375" t="s">
        <v>682</v>
      </c>
      <c r="T375" t="s">
        <v>82</v>
      </c>
      <c r="U375" t="s"/>
      <c r="V375" t="s">
        <v>83</v>
      </c>
      <c r="W375" t="s">
        <v>112</v>
      </c>
      <c r="X375" t="s"/>
      <c r="Y375" t="s">
        <v>85</v>
      </c>
      <c r="Z375">
        <f>HYPERLINK("https://hotelmonitor-cachepage.eclerx.com/savepage/tk_154341404787886_sr_2057.html","info")</f>
        <v/>
      </c>
      <c r="AA375" t="n">
        <v>-3127044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86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3127044</v>
      </c>
      <c r="AZ375" t="s">
        <v>683</v>
      </c>
      <c r="BA375" t="s"/>
      <c r="BB375" t="n">
        <v>154367</v>
      </c>
      <c r="BC375" t="n">
        <v>13.35819</v>
      </c>
      <c r="BD375" t="n">
        <v>52.50357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681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96</v>
      </c>
      <c r="L376" t="s">
        <v>76</v>
      </c>
      <c r="M376" t="s"/>
      <c r="N376" t="s">
        <v>684</v>
      </c>
      <c r="O376" t="s">
        <v>78</v>
      </c>
      <c r="P376" t="s">
        <v>681</v>
      </c>
      <c r="Q376" t="s"/>
      <c r="R376" t="s">
        <v>80</v>
      </c>
      <c r="S376" t="s">
        <v>638</v>
      </c>
      <c r="T376" t="s">
        <v>82</v>
      </c>
      <c r="U376" t="s"/>
      <c r="V376" t="s">
        <v>83</v>
      </c>
      <c r="W376" t="s">
        <v>112</v>
      </c>
      <c r="X376" t="s"/>
      <c r="Y376" t="s">
        <v>85</v>
      </c>
      <c r="Z376">
        <f>HYPERLINK("https://hotelmonitor-cachepage.eclerx.com/savepage/tk_154341404787886_sr_2057.html","info")</f>
        <v/>
      </c>
      <c r="AA376" t="n">
        <v>-3127044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86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3127044</v>
      </c>
      <c r="AZ376" t="s">
        <v>683</v>
      </c>
      <c r="BA376" t="s"/>
      <c r="BB376" t="n">
        <v>154367</v>
      </c>
      <c r="BC376" t="n">
        <v>13.35819</v>
      </c>
      <c r="BD376" t="n">
        <v>52.50357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681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111</v>
      </c>
      <c r="L377" t="s">
        <v>76</v>
      </c>
      <c r="M377" t="s"/>
      <c r="N377" t="s">
        <v>217</v>
      </c>
      <c r="O377" t="s">
        <v>78</v>
      </c>
      <c r="P377" t="s">
        <v>681</v>
      </c>
      <c r="Q377" t="s"/>
      <c r="R377" t="s">
        <v>80</v>
      </c>
      <c r="S377" t="s">
        <v>685</v>
      </c>
      <c r="T377" t="s">
        <v>82</v>
      </c>
      <c r="U377" t="s"/>
      <c r="V377" t="s">
        <v>83</v>
      </c>
      <c r="W377" t="s">
        <v>112</v>
      </c>
      <c r="X377" t="s"/>
      <c r="Y377" t="s">
        <v>85</v>
      </c>
      <c r="Z377">
        <f>HYPERLINK("https://hotelmonitor-cachepage.eclerx.com/savepage/tk_154341404787886_sr_2057.html","info")</f>
        <v/>
      </c>
      <c r="AA377" t="n">
        <v>-3127044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86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3127044</v>
      </c>
      <c r="AZ377" t="s">
        <v>683</v>
      </c>
      <c r="BA377" t="s"/>
      <c r="BB377" t="n">
        <v>154367</v>
      </c>
      <c r="BC377" t="n">
        <v>13.35819</v>
      </c>
      <c r="BD377" t="n">
        <v>52.50357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686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63</v>
      </c>
      <c r="L378" t="s">
        <v>76</v>
      </c>
      <c r="M378" t="s"/>
      <c r="N378" t="s">
        <v>77</v>
      </c>
      <c r="O378" t="s">
        <v>78</v>
      </c>
      <c r="P378" t="s">
        <v>686</v>
      </c>
      <c r="Q378" t="s"/>
      <c r="R378" t="s">
        <v>102</v>
      </c>
      <c r="S378" t="s">
        <v>107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HYPERLINK("https://hotelmonitor-cachepage.eclerx.com/savepage/tk_15434143055548048_sr_2057.html","info")</f>
        <v/>
      </c>
      <c r="AA378" t="n">
        <v>-3423337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171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3423337</v>
      </c>
      <c r="AZ378" t="s">
        <v>687</v>
      </c>
      <c r="BA378" t="s"/>
      <c r="BB378" t="n">
        <v>654432</v>
      </c>
      <c r="BC378" t="n">
        <v>13.341214</v>
      </c>
      <c r="BD378" t="n">
        <v>52.527013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686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70</v>
      </c>
      <c r="L379" t="s">
        <v>76</v>
      </c>
      <c r="M379" t="s"/>
      <c r="N379" t="s">
        <v>183</v>
      </c>
      <c r="O379" t="s">
        <v>78</v>
      </c>
      <c r="P379" t="s">
        <v>686</v>
      </c>
      <c r="Q379" t="s"/>
      <c r="R379" t="s">
        <v>102</v>
      </c>
      <c r="S379" t="s">
        <v>355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HYPERLINK("https://hotelmonitor-cachepage.eclerx.com/savepage/tk_15434143055548048_sr_2057.html","info")</f>
        <v/>
      </c>
      <c r="AA379" t="n">
        <v>-3423337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171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3423337</v>
      </c>
      <c r="AZ379" t="s">
        <v>687</v>
      </c>
      <c r="BA379" t="s"/>
      <c r="BB379" t="n">
        <v>654432</v>
      </c>
      <c r="BC379" t="n">
        <v>13.341214</v>
      </c>
      <c r="BD379" t="n">
        <v>52.527013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686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78</v>
      </c>
      <c r="L380" t="s">
        <v>76</v>
      </c>
      <c r="M380" t="s"/>
      <c r="N380" t="s">
        <v>110</v>
      </c>
      <c r="O380" t="s">
        <v>78</v>
      </c>
      <c r="P380" t="s">
        <v>686</v>
      </c>
      <c r="Q380" t="s"/>
      <c r="R380" t="s">
        <v>102</v>
      </c>
      <c r="S380" t="s">
        <v>360</v>
      </c>
      <c r="T380" t="s">
        <v>82</v>
      </c>
      <c r="U380" t="s"/>
      <c r="V380" t="s">
        <v>83</v>
      </c>
      <c r="W380" t="s">
        <v>112</v>
      </c>
      <c r="X380" t="s"/>
      <c r="Y380" t="s">
        <v>85</v>
      </c>
      <c r="Z380">
        <f>HYPERLINK("https://hotelmonitor-cachepage.eclerx.com/savepage/tk_15434143055548048_sr_2057.html","info")</f>
        <v/>
      </c>
      <c r="AA380" t="n">
        <v>-3423337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171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3423337</v>
      </c>
      <c r="AZ380" t="s">
        <v>687</v>
      </c>
      <c r="BA380" t="s"/>
      <c r="BB380" t="n">
        <v>654432</v>
      </c>
      <c r="BC380" t="n">
        <v>13.341214</v>
      </c>
      <c r="BD380" t="n">
        <v>52.527013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688</v>
      </c>
      <c r="F381" t="n">
        <v>3581634</v>
      </c>
      <c r="G381" t="s">
        <v>74</v>
      </c>
      <c r="H381" t="s">
        <v>75</v>
      </c>
      <c r="I381" t="s"/>
      <c r="J381" t="s">
        <v>74</v>
      </c>
      <c r="K381" t="n">
        <v>55</v>
      </c>
      <c r="L381" t="s">
        <v>76</v>
      </c>
      <c r="M381" t="s"/>
      <c r="N381" t="s">
        <v>77</v>
      </c>
      <c r="O381" t="s">
        <v>78</v>
      </c>
      <c r="P381" t="s">
        <v>689</v>
      </c>
      <c r="Q381" t="s"/>
      <c r="R381" t="s">
        <v>102</v>
      </c>
      <c r="S381" t="s">
        <v>690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HYPERLINK("https://hotelmonitor-cachepage.eclerx.com/savepage/tk_15434149903199747_sr_2057.html","info")</f>
        <v/>
      </c>
      <c r="AA381" t="n">
        <v>211135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397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231202</v>
      </c>
      <c r="AZ381" t="s">
        <v>691</v>
      </c>
      <c r="BA381" t="s"/>
      <c r="BB381" t="n">
        <v>20840</v>
      </c>
      <c r="BC381" t="n">
        <v>13.4981</v>
      </c>
      <c r="BD381" t="n">
        <v>52.50936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692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82.01000000000001</v>
      </c>
      <c r="L382" t="s">
        <v>76</v>
      </c>
      <c r="M382" t="s"/>
      <c r="N382" t="s">
        <v>183</v>
      </c>
      <c r="O382" t="s">
        <v>78</v>
      </c>
      <c r="P382" t="s">
        <v>692</v>
      </c>
      <c r="Q382" t="s"/>
      <c r="R382" t="s">
        <v>102</v>
      </c>
      <c r="S382" t="s">
        <v>693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HYPERLINK("https://hotelmonitor-cachepage.eclerx.com/savepage/tk_1543414188338516_sr_2057.html","info")</f>
        <v/>
      </c>
      <c r="AA382" t="n">
        <v>-2071513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132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2071513</v>
      </c>
      <c r="AZ382" t="s">
        <v>694</v>
      </c>
      <c r="BA382" t="s"/>
      <c r="BB382" t="n">
        <v>60647</v>
      </c>
      <c r="BC382" t="n">
        <v>13.37034</v>
      </c>
      <c r="BD382" t="n">
        <v>52.50329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692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93.34999999999999</v>
      </c>
      <c r="L383" t="s">
        <v>76</v>
      </c>
      <c r="M383" t="s"/>
      <c r="N383" t="s">
        <v>217</v>
      </c>
      <c r="O383" t="s">
        <v>78</v>
      </c>
      <c r="P383" t="s">
        <v>692</v>
      </c>
      <c r="Q383" t="s"/>
      <c r="R383" t="s">
        <v>102</v>
      </c>
      <c r="S383" t="s">
        <v>695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HYPERLINK("https://hotelmonitor-cachepage.eclerx.com/savepage/tk_1543414188338516_sr_2057.html","info")</f>
        <v/>
      </c>
      <c r="AA383" t="n">
        <v>-2071513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132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2071513</v>
      </c>
      <c r="AZ383" t="s">
        <v>694</v>
      </c>
      <c r="BA383" t="s"/>
      <c r="BB383" t="n">
        <v>60647</v>
      </c>
      <c r="BC383" t="n">
        <v>13.37034</v>
      </c>
      <c r="BD383" t="n">
        <v>52.50329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692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119.29</v>
      </c>
      <c r="L384" t="s">
        <v>76</v>
      </c>
      <c r="M384" t="s"/>
      <c r="N384" t="s">
        <v>696</v>
      </c>
      <c r="O384" t="s">
        <v>78</v>
      </c>
      <c r="P384" t="s">
        <v>692</v>
      </c>
      <c r="Q384" t="s"/>
      <c r="R384" t="s">
        <v>102</v>
      </c>
      <c r="S384" t="s">
        <v>697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HYPERLINK("https://hotelmonitor-cachepage.eclerx.com/savepage/tk_1543414188338516_sr_2057.html","info")</f>
        <v/>
      </c>
      <c r="AA384" t="n">
        <v>-2071513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132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2071513</v>
      </c>
      <c r="AZ384" t="s">
        <v>694</v>
      </c>
      <c r="BA384" t="s"/>
      <c r="BB384" t="n">
        <v>60647</v>
      </c>
      <c r="BC384" t="n">
        <v>13.37034</v>
      </c>
      <c r="BD384" t="n">
        <v>52.50329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692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160.99</v>
      </c>
      <c r="L385" t="s">
        <v>76</v>
      </c>
      <c r="M385" t="s"/>
      <c r="N385" t="s">
        <v>696</v>
      </c>
      <c r="O385" t="s">
        <v>78</v>
      </c>
      <c r="P385" t="s">
        <v>692</v>
      </c>
      <c r="Q385" t="s"/>
      <c r="R385" t="s">
        <v>102</v>
      </c>
      <c r="S385" t="s">
        <v>698</v>
      </c>
      <c r="T385" t="s">
        <v>82</v>
      </c>
      <c r="U385" t="s"/>
      <c r="V385" t="s">
        <v>83</v>
      </c>
      <c r="W385" t="s">
        <v>112</v>
      </c>
      <c r="X385" t="s"/>
      <c r="Y385" t="s">
        <v>85</v>
      </c>
      <c r="Z385">
        <f>HYPERLINK("https://hotelmonitor-cachepage.eclerx.com/savepage/tk_1543414188338516_sr_2057.html","info")</f>
        <v/>
      </c>
      <c r="AA385" t="n">
        <v>-2071513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132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2071513</v>
      </c>
      <c r="AZ385" t="s">
        <v>694</v>
      </c>
      <c r="BA385" t="s"/>
      <c r="BB385" t="n">
        <v>60647</v>
      </c>
      <c r="BC385" t="n">
        <v>13.37034</v>
      </c>
      <c r="BD385" t="n">
        <v>52.50329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699</v>
      </c>
      <c r="F386" t="n">
        <v>1569104</v>
      </c>
      <c r="G386" t="s">
        <v>74</v>
      </c>
      <c r="H386" t="s">
        <v>75</v>
      </c>
      <c r="I386" t="s"/>
      <c r="J386" t="s">
        <v>74</v>
      </c>
      <c r="K386" t="n">
        <v>137.76</v>
      </c>
      <c r="L386" t="s">
        <v>76</v>
      </c>
      <c r="M386" t="s"/>
      <c r="N386" t="s">
        <v>77</v>
      </c>
      <c r="O386" t="s">
        <v>78</v>
      </c>
      <c r="P386" t="s">
        <v>700</v>
      </c>
      <c r="Q386" t="s"/>
      <c r="R386" t="s">
        <v>80</v>
      </c>
      <c r="S386" t="s">
        <v>701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HYPERLINK("https://hotelmonitor-cachepage.eclerx.com/savepage/tk_15434140895440397_sr_2057.html","info")</f>
        <v/>
      </c>
      <c r="AA386" t="n">
        <v>229383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100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1577328</v>
      </c>
      <c r="AZ386" t="s">
        <v>702</v>
      </c>
      <c r="BA386" t="s"/>
      <c r="BB386" t="n">
        <v>633913</v>
      </c>
      <c r="BC386" t="n">
        <v>13.368174</v>
      </c>
      <c r="BD386" t="n">
        <v>52.52398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699</v>
      </c>
      <c r="F387" t="n">
        <v>1569104</v>
      </c>
      <c r="G387" t="s">
        <v>74</v>
      </c>
      <c r="H387" t="s">
        <v>75</v>
      </c>
      <c r="I387" t="s"/>
      <c r="J387" t="s">
        <v>74</v>
      </c>
      <c r="K387" t="n">
        <v>172.2</v>
      </c>
      <c r="L387" t="s">
        <v>76</v>
      </c>
      <c r="M387" t="s"/>
      <c r="N387" t="s">
        <v>93</v>
      </c>
      <c r="O387" t="s">
        <v>78</v>
      </c>
      <c r="P387" t="s">
        <v>700</v>
      </c>
      <c r="Q387" t="s"/>
      <c r="R387" t="s">
        <v>80</v>
      </c>
      <c r="S387" t="s">
        <v>514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HYPERLINK("https://hotelmonitor-cachepage.eclerx.com/savepage/tk_15434140895440397_sr_2057.html","info")</f>
        <v/>
      </c>
      <c r="AA387" t="n">
        <v>229383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100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1577328</v>
      </c>
      <c r="AZ387" t="s">
        <v>702</v>
      </c>
      <c r="BA387" t="s"/>
      <c r="BB387" t="n">
        <v>633913</v>
      </c>
      <c r="BC387" t="n">
        <v>13.368174</v>
      </c>
      <c r="BD387" t="n">
        <v>52.52398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699</v>
      </c>
      <c r="F388" t="n">
        <v>1569104</v>
      </c>
      <c r="G388" t="s">
        <v>74</v>
      </c>
      <c r="H388" t="s">
        <v>75</v>
      </c>
      <c r="I388" t="s"/>
      <c r="J388" t="s">
        <v>74</v>
      </c>
      <c r="K388" t="n">
        <v>203.7</v>
      </c>
      <c r="L388" t="s">
        <v>76</v>
      </c>
      <c r="M388" t="s"/>
      <c r="N388" t="s">
        <v>95</v>
      </c>
      <c r="O388" t="s">
        <v>78</v>
      </c>
      <c r="P388" t="s">
        <v>700</v>
      </c>
      <c r="Q388" t="s"/>
      <c r="R388" t="s">
        <v>80</v>
      </c>
      <c r="S388" t="s">
        <v>703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HYPERLINK("https://hotelmonitor-cachepage.eclerx.com/savepage/tk_15434140895440397_sr_2057.html","info")</f>
        <v/>
      </c>
      <c r="AA388" t="n">
        <v>229383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100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1577328</v>
      </c>
      <c r="AZ388" t="s">
        <v>702</v>
      </c>
      <c r="BA388" t="s"/>
      <c r="BB388" t="n">
        <v>633913</v>
      </c>
      <c r="BC388" t="n">
        <v>13.368174</v>
      </c>
      <c r="BD388" t="n">
        <v>52.52398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704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92.59999999999999</v>
      </c>
      <c r="L389" t="s">
        <v>76</v>
      </c>
      <c r="M389" t="s"/>
      <c r="N389" t="s">
        <v>77</v>
      </c>
      <c r="O389" t="s">
        <v>78</v>
      </c>
      <c r="P389" t="s">
        <v>704</v>
      </c>
      <c r="Q389" t="s"/>
      <c r="R389" t="s">
        <v>80</v>
      </c>
      <c r="S389" t="s">
        <v>705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HYPERLINK("https://hotelmonitor-cachepage.eclerx.com/savepage/tk_1543414329225811_sr_2057.html","info")</f>
        <v/>
      </c>
      <c r="AA389" t="n">
        <v>-2071782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179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2071782</v>
      </c>
      <c r="AZ389" t="s">
        <v>706</v>
      </c>
      <c r="BA389" t="s"/>
      <c r="BB389" t="n">
        <v>409055</v>
      </c>
      <c r="BC389" t="n">
        <v>13.4112</v>
      </c>
      <c r="BD389" t="n">
        <v>52.5421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704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102</v>
      </c>
      <c r="L390" t="s">
        <v>76</v>
      </c>
      <c r="M390" t="s"/>
      <c r="N390" t="s">
        <v>183</v>
      </c>
      <c r="O390" t="s">
        <v>78</v>
      </c>
      <c r="P390" t="s">
        <v>704</v>
      </c>
      <c r="Q390" t="s"/>
      <c r="R390" t="s">
        <v>80</v>
      </c>
      <c r="S390" t="s">
        <v>191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HYPERLINK("https://hotelmonitor-cachepage.eclerx.com/savepage/tk_1543414329225811_sr_2057.html","info")</f>
        <v/>
      </c>
      <c r="AA390" t="n">
        <v>-2071782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179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2071782</v>
      </c>
      <c r="AZ390" t="s">
        <v>706</v>
      </c>
      <c r="BA390" t="s"/>
      <c r="BB390" t="n">
        <v>409055</v>
      </c>
      <c r="BC390" t="n">
        <v>13.4112</v>
      </c>
      <c r="BD390" t="n">
        <v>52.5421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704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112</v>
      </c>
      <c r="L391" t="s">
        <v>76</v>
      </c>
      <c r="M391" t="s"/>
      <c r="N391" t="s">
        <v>217</v>
      </c>
      <c r="O391" t="s">
        <v>78</v>
      </c>
      <c r="P391" t="s">
        <v>704</v>
      </c>
      <c r="Q391" t="s"/>
      <c r="R391" t="s">
        <v>80</v>
      </c>
      <c r="S391" t="s">
        <v>370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HYPERLINK("https://hotelmonitor-cachepage.eclerx.com/savepage/tk_1543414329225811_sr_2057.html","info")</f>
        <v/>
      </c>
      <c r="AA391" t="n">
        <v>-2071782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179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2071782</v>
      </c>
      <c r="AZ391" t="s">
        <v>706</v>
      </c>
      <c r="BA391" t="s"/>
      <c r="BB391" t="n">
        <v>409055</v>
      </c>
      <c r="BC391" t="n">
        <v>13.4112</v>
      </c>
      <c r="BD391" t="n">
        <v>52.5421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704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122</v>
      </c>
      <c r="L392" t="s">
        <v>76</v>
      </c>
      <c r="M392" t="s"/>
      <c r="N392" t="s">
        <v>374</v>
      </c>
      <c r="O392" t="s">
        <v>78</v>
      </c>
      <c r="P392" t="s">
        <v>704</v>
      </c>
      <c r="Q392" t="s"/>
      <c r="R392" t="s">
        <v>80</v>
      </c>
      <c r="S392" t="s">
        <v>200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HYPERLINK("https://hotelmonitor-cachepage.eclerx.com/savepage/tk_1543414329225811_sr_2057.html","info")</f>
        <v/>
      </c>
      <c r="AA392" t="n">
        <v>-2071782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179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2071782</v>
      </c>
      <c r="AZ392" t="s">
        <v>706</v>
      </c>
      <c r="BA392" t="s"/>
      <c r="BB392" t="n">
        <v>409055</v>
      </c>
      <c r="BC392" t="n">
        <v>13.4112</v>
      </c>
      <c r="BD392" t="n">
        <v>52.5421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704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132</v>
      </c>
      <c r="L393" t="s">
        <v>76</v>
      </c>
      <c r="M393" t="s"/>
      <c r="N393" t="s">
        <v>484</v>
      </c>
      <c r="O393" t="s">
        <v>78</v>
      </c>
      <c r="P393" t="s">
        <v>704</v>
      </c>
      <c r="Q393" t="s"/>
      <c r="R393" t="s">
        <v>80</v>
      </c>
      <c r="S393" t="s">
        <v>707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HYPERLINK("https://hotelmonitor-cachepage.eclerx.com/savepage/tk_1543414329225811_sr_2057.html","info")</f>
        <v/>
      </c>
      <c r="AA393" t="n">
        <v>-2071782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179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2071782</v>
      </c>
      <c r="AZ393" t="s">
        <v>706</v>
      </c>
      <c r="BA393" t="s"/>
      <c r="BB393" t="n">
        <v>409055</v>
      </c>
      <c r="BC393" t="n">
        <v>13.4112</v>
      </c>
      <c r="BD393" t="n">
        <v>52.5421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708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88.2</v>
      </c>
      <c r="L394" t="s">
        <v>76</v>
      </c>
      <c r="M394" t="s"/>
      <c r="N394" t="s">
        <v>93</v>
      </c>
      <c r="O394" t="s">
        <v>78</v>
      </c>
      <c r="P394" t="s">
        <v>708</v>
      </c>
      <c r="Q394" t="s"/>
      <c r="R394" t="s">
        <v>102</v>
      </c>
      <c r="S394" t="s">
        <v>709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HYPERLINK("https://hotelmonitor-cachepage.eclerx.com/savepage/tk_1543414261414832_sr_2057.html","info")</f>
        <v/>
      </c>
      <c r="AA394" t="n">
        <v>-6295115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156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6295115</v>
      </c>
      <c r="AZ394" t="s">
        <v>710</v>
      </c>
      <c r="BA394" t="s"/>
      <c r="BB394" t="n">
        <v>391040</v>
      </c>
      <c r="BC394" t="n">
        <v>13.40845</v>
      </c>
      <c r="BD394" t="n">
        <v>52.52341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711</v>
      </c>
      <c r="F395" t="n">
        <v>2970437</v>
      </c>
      <c r="G395" t="s">
        <v>74</v>
      </c>
      <c r="H395" t="s">
        <v>75</v>
      </c>
      <c r="I395" t="s"/>
      <c r="J395" t="s">
        <v>74</v>
      </c>
      <c r="K395" t="n">
        <v>75.15000000000001</v>
      </c>
      <c r="L395" t="s">
        <v>76</v>
      </c>
      <c r="M395" t="s"/>
      <c r="N395" t="s">
        <v>77</v>
      </c>
      <c r="O395" t="s">
        <v>78</v>
      </c>
      <c r="P395" t="s">
        <v>712</v>
      </c>
      <c r="Q395" t="s"/>
      <c r="R395" t="s">
        <v>102</v>
      </c>
      <c r="S395" t="s">
        <v>713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HYPERLINK("https://hotelmonitor-cachepage.eclerx.com/savepage/tk_1543414702243103_sr_2057.html","info")</f>
        <v/>
      </c>
      <c r="AA395" t="n">
        <v>476322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302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2366109</v>
      </c>
      <c r="AZ395" t="s">
        <v>714</v>
      </c>
      <c r="BA395" t="s"/>
      <c r="BB395" t="n">
        <v>765336</v>
      </c>
      <c r="BC395" t="n">
        <v>13.400854</v>
      </c>
      <c r="BD395" t="n">
        <v>52.523103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711</v>
      </c>
      <c r="F396" t="n">
        <v>2970437</v>
      </c>
      <c r="G396" t="s">
        <v>74</v>
      </c>
      <c r="H396" t="s">
        <v>75</v>
      </c>
      <c r="I396" t="s"/>
      <c r="J396" t="s">
        <v>74</v>
      </c>
      <c r="K396" t="n">
        <v>83.5</v>
      </c>
      <c r="L396" t="s">
        <v>76</v>
      </c>
      <c r="M396" t="s"/>
      <c r="N396" t="s">
        <v>183</v>
      </c>
      <c r="O396" t="s">
        <v>78</v>
      </c>
      <c r="P396" t="s">
        <v>712</v>
      </c>
      <c r="Q396" t="s"/>
      <c r="R396" t="s">
        <v>102</v>
      </c>
      <c r="S396" t="s">
        <v>715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HYPERLINK("https://hotelmonitor-cachepage.eclerx.com/savepage/tk_1543414702243103_sr_2057.html","info")</f>
        <v/>
      </c>
      <c r="AA396" t="n">
        <v>476322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302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2366109</v>
      </c>
      <c r="AZ396" t="s">
        <v>714</v>
      </c>
      <c r="BA396" t="s"/>
      <c r="BB396" t="n">
        <v>765336</v>
      </c>
      <c r="BC396" t="n">
        <v>13.400854</v>
      </c>
      <c r="BD396" t="n">
        <v>52.523103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711</v>
      </c>
      <c r="F397" t="n">
        <v>2970437</v>
      </c>
      <c r="G397" t="s">
        <v>74</v>
      </c>
      <c r="H397" t="s">
        <v>75</v>
      </c>
      <c r="I397" t="s"/>
      <c r="J397" t="s">
        <v>74</v>
      </c>
      <c r="K397" t="n">
        <v>84.15000000000001</v>
      </c>
      <c r="L397" t="s">
        <v>76</v>
      </c>
      <c r="M397" t="s"/>
      <c r="N397" t="s">
        <v>382</v>
      </c>
      <c r="O397" t="s">
        <v>78</v>
      </c>
      <c r="P397" t="s">
        <v>712</v>
      </c>
      <c r="Q397" t="s"/>
      <c r="R397" t="s">
        <v>102</v>
      </c>
      <c r="S397" t="s">
        <v>716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HYPERLINK("https://hotelmonitor-cachepage.eclerx.com/savepage/tk_1543414702243103_sr_2057.html","info")</f>
        <v/>
      </c>
      <c r="AA397" t="n">
        <v>476322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302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2366109</v>
      </c>
      <c r="AZ397" t="s">
        <v>714</v>
      </c>
      <c r="BA397" t="s"/>
      <c r="BB397" t="n">
        <v>765336</v>
      </c>
      <c r="BC397" t="n">
        <v>13.400854</v>
      </c>
      <c r="BD397" t="n">
        <v>52.523103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711</v>
      </c>
      <c r="F398" t="n">
        <v>2970437</v>
      </c>
      <c r="G398" t="s">
        <v>74</v>
      </c>
      <c r="H398" t="s">
        <v>75</v>
      </c>
      <c r="I398" t="s"/>
      <c r="J398" t="s">
        <v>74</v>
      </c>
      <c r="K398" t="n">
        <v>93.5</v>
      </c>
      <c r="L398" t="s">
        <v>76</v>
      </c>
      <c r="M398" t="s"/>
      <c r="N398" t="s">
        <v>217</v>
      </c>
      <c r="O398" t="s">
        <v>78</v>
      </c>
      <c r="P398" t="s">
        <v>712</v>
      </c>
      <c r="Q398" t="s"/>
      <c r="R398" t="s">
        <v>102</v>
      </c>
      <c r="S398" t="s">
        <v>717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HYPERLINK("https://hotelmonitor-cachepage.eclerx.com/savepage/tk_1543414702243103_sr_2057.html","info")</f>
        <v/>
      </c>
      <c r="AA398" t="n">
        <v>476322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302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2366109</v>
      </c>
      <c r="AZ398" t="s">
        <v>714</v>
      </c>
      <c r="BA398" t="s"/>
      <c r="BB398" t="n">
        <v>765336</v>
      </c>
      <c r="BC398" t="n">
        <v>13.400854</v>
      </c>
      <c r="BD398" t="n">
        <v>52.523103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718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57</v>
      </c>
      <c r="L399" t="s">
        <v>76</v>
      </c>
      <c r="M399" t="s"/>
      <c r="N399" t="s">
        <v>299</v>
      </c>
      <c r="O399" t="s">
        <v>78</v>
      </c>
      <c r="P399" t="s">
        <v>718</v>
      </c>
      <c r="Q399" t="s"/>
      <c r="R399" t="s">
        <v>180</v>
      </c>
      <c r="S399" t="s">
        <v>630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HYPERLINK("https://hotelmonitor-cachepage.eclerx.com/savepage/tk_1543414774681302_sr_2057.html","info")</f>
        <v/>
      </c>
      <c r="AA399" t="n">
        <v>-5876999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326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5876999</v>
      </c>
      <c r="AZ399" t="s">
        <v>719</v>
      </c>
      <c r="BA399" t="s"/>
      <c r="BB399" t="n">
        <v>431937</v>
      </c>
      <c r="BC399" t="n">
        <v>13.178339</v>
      </c>
      <c r="BD399" t="n">
        <v>52.421393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718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59</v>
      </c>
      <c r="L400" t="s">
        <v>76</v>
      </c>
      <c r="M400" t="s"/>
      <c r="N400" t="s">
        <v>118</v>
      </c>
      <c r="O400" t="s">
        <v>78</v>
      </c>
      <c r="P400" t="s">
        <v>718</v>
      </c>
      <c r="Q400" t="s"/>
      <c r="R400" t="s">
        <v>180</v>
      </c>
      <c r="S400" t="s">
        <v>294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HYPERLINK("https://hotelmonitor-cachepage.eclerx.com/savepage/tk_1543414774681302_sr_2057.html","info")</f>
        <v/>
      </c>
      <c r="AA400" t="n">
        <v>-5876999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326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5876999</v>
      </c>
      <c r="AZ400" t="s">
        <v>719</v>
      </c>
      <c r="BA400" t="s"/>
      <c r="BB400" t="n">
        <v>431937</v>
      </c>
      <c r="BC400" t="n">
        <v>13.178339</v>
      </c>
      <c r="BD400" t="n">
        <v>52.421393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718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67</v>
      </c>
      <c r="L401" t="s">
        <v>76</v>
      </c>
      <c r="M401" t="s"/>
      <c r="N401" t="s">
        <v>95</v>
      </c>
      <c r="O401" t="s">
        <v>78</v>
      </c>
      <c r="P401" t="s">
        <v>718</v>
      </c>
      <c r="Q401" t="s"/>
      <c r="R401" t="s">
        <v>180</v>
      </c>
      <c r="S401" t="s">
        <v>601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HYPERLINK("https://hotelmonitor-cachepage.eclerx.com/savepage/tk_1543414774681302_sr_2057.html","info")</f>
        <v/>
      </c>
      <c r="AA401" t="n">
        <v>-5876999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326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5876999</v>
      </c>
      <c r="AZ401" t="s">
        <v>719</v>
      </c>
      <c r="BA401" t="s"/>
      <c r="BB401" t="n">
        <v>431937</v>
      </c>
      <c r="BC401" t="n">
        <v>13.178339</v>
      </c>
      <c r="BD401" t="n">
        <v>52.421393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718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67.5</v>
      </c>
      <c r="L402" t="s">
        <v>76</v>
      </c>
      <c r="M402" t="s"/>
      <c r="N402" t="s">
        <v>295</v>
      </c>
      <c r="O402" t="s">
        <v>78</v>
      </c>
      <c r="P402" t="s">
        <v>718</v>
      </c>
      <c r="Q402" t="s"/>
      <c r="R402" t="s">
        <v>180</v>
      </c>
      <c r="S402" t="s">
        <v>720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HYPERLINK("https://hotelmonitor-cachepage.eclerx.com/savepage/tk_1543414774681302_sr_2057.html","info")</f>
        <v/>
      </c>
      <c r="AA402" t="n">
        <v>-5876999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326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5876999</v>
      </c>
      <c r="AZ402" t="s">
        <v>719</v>
      </c>
      <c r="BA402" t="s"/>
      <c r="BB402" t="n">
        <v>431937</v>
      </c>
      <c r="BC402" t="n">
        <v>13.178339</v>
      </c>
      <c r="BD402" t="n">
        <v>52.421393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718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82</v>
      </c>
      <c r="L403" t="s">
        <v>76</v>
      </c>
      <c r="M403" t="s"/>
      <c r="N403" t="s">
        <v>382</v>
      </c>
      <c r="O403" t="s">
        <v>78</v>
      </c>
      <c r="P403" t="s">
        <v>718</v>
      </c>
      <c r="Q403" t="s"/>
      <c r="R403" t="s">
        <v>180</v>
      </c>
      <c r="S403" t="s">
        <v>635</v>
      </c>
      <c r="T403" t="s">
        <v>82</v>
      </c>
      <c r="U403" t="s"/>
      <c r="V403" t="s">
        <v>83</v>
      </c>
      <c r="W403" t="s">
        <v>112</v>
      </c>
      <c r="X403" t="s"/>
      <c r="Y403" t="s">
        <v>85</v>
      </c>
      <c r="Z403">
        <f>HYPERLINK("https://hotelmonitor-cachepage.eclerx.com/savepage/tk_1543414774681302_sr_2057.html","info")</f>
        <v/>
      </c>
      <c r="AA403" t="n">
        <v>-5876999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326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5876999</v>
      </c>
      <c r="AZ403" t="s">
        <v>719</v>
      </c>
      <c r="BA403" t="s"/>
      <c r="BB403" t="n">
        <v>431937</v>
      </c>
      <c r="BC403" t="n">
        <v>13.178339</v>
      </c>
      <c r="BD403" t="n">
        <v>52.421393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718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90</v>
      </c>
      <c r="L404" t="s">
        <v>76</v>
      </c>
      <c r="M404" t="s"/>
      <c r="N404" t="s">
        <v>295</v>
      </c>
      <c r="O404" t="s">
        <v>78</v>
      </c>
      <c r="P404" t="s">
        <v>718</v>
      </c>
      <c r="Q404" t="s"/>
      <c r="R404" t="s">
        <v>180</v>
      </c>
      <c r="S404" t="s">
        <v>623</v>
      </c>
      <c r="T404" t="s">
        <v>82</v>
      </c>
      <c r="U404" t="s"/>
      <c r="V404" t="s">
        <v>83</v>
      </c>
      <c r="W404" t="s">
        <v>112</v>
      </c>
      <c r="X404" t="s"/>
      <c r="Y404" t="s">
        <v>85</v>
      </c>
      <c r="Z404">
        <f>HYPERLINK("https://hotelmonitor-cachepage.eclerx.com/savepage/tk_1543414774681302_sr_2057.html","info")</f>
        <v/>
      </c>
      <c r="AA404" t="n">
        <v>-5876999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326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5876999</v>
      </c>
      <c r="AZ404" t="s">
        <v>719</v>
      </c>
      <c r="BA404" t="s"/>
      <c r="BB404" t="n">
        <v>431937</v>
      </c>
      <c r="BC404" t="n">
        <v>13.178339</v>
      </c>
      <c r="BD404" t="n">
        <v>52.421393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721</v>
      </c>
      <c r="F405" t="n">
        <v>76849</v>
      </c>
      <c r="G405" t="s">
        <v>74</v>
      </c>
      <c r="H405" t="s">
        <v>75</v>
      </c>
      <c r="I405" t="s"/>
      <c r="J405" t="s">
        <v>74</v>
      </c>
      <c r="K405" t="n">
        <v>71.63</v>
      </c>
      <c r="L405" t="s">
        <v>76</v>
      </c>
      <c r="M405" t="s"/>
      <c r="N405" t="s">
        <v>722</v>
      </c>
      <c r="O405" t="s">
        <v>78</v>
      </c>
      <c r="P405" t="s">
        <v>723</v>
      </c>
      <c r="Q405" t="s"/>
      <c r="R405" t="s">
        <v>80</v>
      </c>
      <c r="S405" t="s">
        <v>724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HYPERLINK("https://hotelmonitor-cachepage.eclerx.com/savepage/tk_15434141566217368_sr_2057.html","info")</f>
        <v/>
      </c>
      <c r="AA405" t="n">
        <v>9610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121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1055000</v>
      </c>
      <c r="AZ405" t="s"/>
      <c r="BA405" t="s"/>
      <c r="BB405" t="n">
        <v>67412</v>
      </c>
      <c r="BC405" t="n">
        <v>13.498467</v>
      </c>
      <c r="BD405" t="n">
        <v>52.389061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721</v>
      </c>
      <c r="F406" t="n">
        <v>76849</v>
      </c>
      <c r="G406" t="s">
        <v>74</v>
      </c>
      <c r="H406" t="s">
        <v>75</v>
      </c>
      <c r="I406" t="s"/>
      <c r="J406" t="s">
        <v>74</v>
      </c>
      <c r="K406" t="n">
        <v>105.5</v>
      </c>
      <c r="L406" t="s">
        <v>76</v>
      </c>
      <c r="M406" t="s"/>
      <c r="N406" t="s">
        <v>725</v>
      </c>
      <c r="O406" t="s">
        <v>78</v>
      </c>
      <c r="P406" t="s">
        <v>723</v>
      </c>
      <c r="Q406" t="s"/>
      <c r="R406" t="s">
        <v>80</v>
      </c>
      <c r="S406" t="s">
        <v>726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HYPERLINK("https://hotelmonitor-cachepage.eclerx.com/savepage/tk_15434141566217368_sr_2057.html","info")</f>
        <v/>
      </c>
      <c r="AA406" t="n">
        <v>9610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121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1055000</v>
      </c>
      <c r="AZ406" t="s"/>
      <c r="BA406" t="s"/>
      <c r="BB406" t="n">
        <v>67412</v>
      </c>
      <c r="BC406" t="n">
        <v>13.498467</v>
      </c>
      <c r="BD406" t="n">
        <v>52.389061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721</v>
      </c>
      <c r="F407" t="n">
        <v>76849</v>
      </c>
      <c r="G407" t="s">
        <v>74</v>
      </c>
      <c r="H407" t="s">
        <v>75</v>
      </c>
      <c r="I407" t="s"/>
      <c r="J407" t="s">
        <v>74</v>
      </c>
      <c r="K407" t="n">
        <v>71.63</v>
      </c>
      <c r="L407" t="s">
        <v>76</v>
      </c>
      <c r="M407" t="s"/>
      <c r="N407" t="s">
        <v>727</v>
      </c>
      <c r="O407" t="s">
        <v>78</v>
      </c>
      <c r="P407" t="s">
        <v>723</v>
      </c>
      <c r="Q407" t="s"/>
      <c r="R407" t="s">
        <v>80</v>
      </c>
      <c r="S407" t="s">
        <v>724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HYPERLINK("https://hotelmonitor-cachepage.eclerx.com/savepage/tk_15434141566217368_sr_2057.html","info")</f>
        <v/>
      </c>
      <c r="AA407" t="n">
        <v>9610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121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1055000</v>
      </c>
      <c r="AZ407" t="s"/>
      <c r="BA407" t="s"/>
      <c r="BB407" t="n">
        <v>67412</v>
      </c>
      <c r="BC407" t="n">
        <v>13.498467</v>
      </c>
      <c r="BD407" t="n">
        <v>52.389061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721</v>
      </c>
      <c r="F408" t="n">
        <v>76849</v>
      </c>
      <c r="G408" t="s">
        <v>74</v>
      </c>
      <c r="H408" t="s">
        <v>75</v>
      </c>
      <c r="I408" t="s"/>
      <c r="J408" t="s">
        <v>74</v>
      </c>
      <c r="K408" t="n">
        <v>86.5</v>
      </c>
      <c r="L408" t="s">
        <v>76</v>
      </c>
      <c r="M408" t="s"/>
      <c r="N408" t="s">
        <v>725</v>
      </c>
      <c r="O408" t="s">
        <v>78</v>
      </c>
      <c r="P408" t="s">
        <v>723</v>
      </c>
      <c r="Q408" t="s"/>
      <c r="R408" t="s">
        <v>80</v>
      </c>
      <c r="S408" t="s">
        <v>207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HYPERLINK("https://hotelmonitor-cachepage.eclerx.com/savepage/tk_15434141566217368_sr_2057.html","info")</f>
        <v/>
      </c>
      <c r="AA408" t="n">
        <v>9610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121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1055000</v>
      </c>
      <c r="AZ408" t="s"/>
      <c r="BA408" t="s"/>
      <c r="BB408" t="n">
        <v>67412</v>
      </c>
      <c r="BC408" t="n">
        <v>13.498467</v>
      </c>
      <c r="BD408" t="n">
        <v>52.389061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721</v>
      </c>
      <c r="F409" t="n">
        <v>76849</v>
      </c>
      <c r="G409" t="s">
        <v>74</v>
      </c>
      <c r="H409" t="s">
        <v>75</v>
      </c>
      <c r="I409" t="s"/>
      <c r="J409" t="s">
        <v>74</v>
      </c>
      <c r="K409" t="n">
        <v>86.5</v>
      </c>
      <c r="L409" t="s">
        <v>76</v>
      </c>
      <c r="M409" t="s"/>
      <c r="N409" t="s">
        <v>727</v>
      </c>
      <c r="O409" t="s">
        <v>78</v>
      </c>
      <c r="P409" t="s">
        <v>723</v>
      </c>
      <c r="Q409" t="s"/>
      <c r="R409" t="s">
        <v>80</v>
      </c>
      <c r="S409" t="s">
        <v>207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HYPERLINK("https://hotelmonitor-cachepage.eclerx.com/savepage/tk_15434141566217368_sr_2057.html","info")</f>
        <v/>
      </c>
      <c r="AA409" t="n">
        <v>9610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121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1055000</v>
      </c>
      <c r="AZ409" t="s"/>
      <c r="BA409" t="s"/>
      <c r="BB409" t="n">
        <v>67412</v>
      </c>
      <c r="BC409" t="n">
        <v>13.498467</v>
      </c>
      <c r="BD409" t="n">
        <v>52.389061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721</v>
      </c>
      <c r="F410" t="n">
        <v>76849</v>
      </c>
      <c r="G410" t="s">
        <v>74</v>
      </c>
      <c r="H410" t="s">
        <v>75</v>
      </c>
      <c r="I410" t="s"/>
      <c r="J410" t="s">
        <v>74</v>
      </c>
      <c r="K410" t="n">
        <v>86.63</v>
      </c>
      <c r="L410" t="s">
        <v>76</v>
      </c>
      <c r="M410" t="s"/>
      <c r="N410" t="s">
        <v>728</v>
      </c>
      <c r="O410" t="s">
        <v>78</v>
      </c>
      <c r="P410" t="s">
        <v>723</v>
      </c>
      <c r="Q410" t="s"/>
      <c r="R410" t="s">
        <v>80</v>
      </c>
      <c r="S410" t="s">
        <v>729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HYPERLINK("https://hotelmonitor-cachepage.eclerx.com/savepage/tk_15434141566217368_sr_2057.html","info")</f>
        <v/>
      </c>
      <c r="AA410" t="n">
        <v>9610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121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1055000</v>
      </c>
      <c r="AZ410" t="s"/>
      <c r="BA410" t="s"/>
      <c r="BB410" t="n">
        <v>67412</v>
      </c>
      <c r="BC410" t="n">
        <v>13.498467</v>
      </c>
      <c r="BD410" t="n">
        <v>52.389061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721</v>
      </c>
      <c r="F411" t="n">
        <v>76849</v>
      </c>
      <c r="G411" t="s">
        <v>74</v>
      </c>
      <c r="H411" t="s">
        <v>75</v>
      </c>
      <c r="I411" t="s"/>
      <c r="J411" t="s">
        <v>74</v>
      </c>
      <c r="K411" t="n">
        <v>94.13</v>
      </c>
      <c r="L411" t="s">
        <v>76</v>
      </c>
      <c r="M411" t="s"/>
      <c r="N411" t="s">
        <v>730</v>
      </c>
      <c r="O411" t="s">
        <v>78</v>
      </c>
      <c r="P411" t="s">
        <v>723</v>
      </c>
      <c r="Q411" t="s"/>
      <c r="R411" t="s">
        <v>80</v>
      </c>
      <c r="S411" t="s">
        <v>731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HYPERLINK("https://hotelmonitor-cachepage.eclerx.com/savepage/tk_15434141566217368_sr_2057.html","info")</f>
        <v/>
      </c>
      <c r="AA411" t="n">
        <v>9610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121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1055000</v>
      </c>
      <c r="AZ411" t="s"/>
      <c r="BA411" t="s"/>
      <c r="BB411" t="n">
        <v>67412</v>
      </c>
      <c r="BC411" t="n">
        <v>13.498467</v>
      </c>
      <c r="BD411" t="n">
        <v>52.389061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721</v>
      </c>
      <c r="F412" t="n">
        <v>76849</v>
      </c>
      <c r="G412" t="s">
        <v>74</v>
      </c>
      <c r="H412" t="s">
        <v>75</v>
      </c>
      <c r="I412" t="s"/>
      <c r="J412" t="s">
        <v>74</v>
      </c>
      <c r="K412" t="n">
        <v>101.63</v>
      </c>
      <c r="L412" t="s">
        <v>76</v>
      </c>
      <c r="M412" t="s"/>
      <c r="N412" t="s">
        <v>732</v>
      </c>
      <c r="O412" t="s">
        <v>78</v>
      </c>
      <c r="P412" t="s">
        <v>723</v>
      </c>
      <c r="Q412" t="s"/>
      <c r="R412" t="s">
        <v>80</v>
      </c>
      <c r="S412" t="s">
        <v>733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HYPERLINK("https://hotelmonitor-cachepage.eclerx.com/savepage/tk_15434141566217368_sr_2057.html","info")</f>
        <v/>
      </c>
      <c r="AA412" t="n">
        <v>9610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121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1055000</v>
      </c>
      <c r="AZ412" t="s"/>
      <c r="BA412" t="s"/>
      <c r="BB412" t="n">
        <v>67412</v>
      </c>
      <c r="BC412" t="n">
        <v>13.498467</v>
      </c>
      <c r="BD412" t="n">
        <v>52.389061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721</v>
      </c>
      <c r="F413" t="n">
        <v>76849</v>
      </c>
      <c r="G413" t="s">
        <v>74</v>
      </c>
      <c r="H413" t="s">
        <v>75</v>
      </c>
      <c r="I413" t="s"/>
      <c r="J413" t="s">
        <v>74</v>
      </c>
      <c r="K413" t="n">
        <v>102.5</v>
      </c>
      <c r="L413" t="s">
        <v>76</v>
      </c>
      <c r="M413" t="s"/>
      <c r="N413" t="s">
        <v>728</v>
      </c>
      <c r="O413" t="s">
        <v>78</v>
      </c>
      <c r="P413" t="s">
        <v>723</v>
      </c>
      <c r="Q413" t="s"/>
      <c r="R413" t="s">
        <v>80</v>
      </c>
      <c r="S413" t="s">
        <v>734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HYPERLINK("https://hotelmonitor-cachepage.eclerx.com/savepage/tk_15434141566217368_sr_2057.html","info")</f>
        <v/>
      </c>
      <c r="AA413" t="n">
        <v>9610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121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1055000</v>
      </c>
      <c r="AZ413" t="s"/>
      <c r="BA413" t="s"/>
      <c r="BB413" t="n">
        <v>67412</v>
      </c>
      <c r="BC413" t="n">
        <v>13.498467</v>
      </c>
      <c r="BD413" t="n">
        <v>52.389061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721</v>
      </c>
      <c r="F414" t="n">
        <v>76849</v>
      </c>
      <c r="G414" t="s">
        <v>74</v>
      </c>
      <c r="H414" t="s">
        <v>75</v>
      </c>
      <c r="I414" t="s"/>
      <c r="J414" t="s">
        <v>74</v>
      </c>
      <c r="K414" t="n">
        <v>105.5</v>
      </c>
      <c r="L414" t="s">
        <v>76</v>
      </c>
      <c r="M414" t="s"/>
      <c r="N414" t="s">
        <v>727</v>
      </c>
      <c r="O414" t="s">
        <v>78</v>
      </c>
      <c r="P414" t="s">
        <v>723</v>
      </c>
      <c r="Q414" t="s"/>
      <c r="R414" t="s">
        <v>80</v>
      </c>
      <c r="S414" t="s">
        <v>726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HYPERLINK("https://hotelmonitor-cachepage.eclerx.com/savepage/tk_15434141566217368_sr_2057.html","info")</f>
        <v/>
      </c>
      <c r="AA414" t="n">
        <v>9610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121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1055000</v>
      </c>
      <c r="AZ414" t="s"/>
      <c r="BA414" t="s"/>
      <c r="BB414" t="n">
        <v>67412</v>
      </c>
      <c r="BC414" t="n">
        <v>13.498467</v>
      </c>
      <c r="BD414" t="n">
        <v>52.389061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721</v>
      </c>
      <c r="F415" t="n">
        <v>76849</v>
      </c>
      <c r="G415" t="s">
        <v>74</v>
      </c>
      <c r="H415" t="s">
        <v>75</v>
      </c>
      <c r="I415" t="s"/>
      <c r="J415" t="s">
        <v>74</v>
      </c>
      <c r="K415" t="n">
        <v>110.5</v>
      </c>
      <c r="L415" t="s">
        <v>76</v>
      </c>
      <c r="M415" t="s"/>
      <c r="N415" t="s">
        <v>730</v>
      </c>
      <c r="O415" t="s">
        <v>78</v>
      </c>
      <c r="P415" t="s">
        <v>723</v>
      </c>
      <c r="Q415" t="s"/>
      <c r="R415" t="s">
        <v>80</v>
      </c>
      <c r="S415" t="s">
        <v>735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HYPERLINK("https://hotelmonitor-cachepage.eclerx.com/savepage/tk_15434141566217368_sr_2057.html","info")</f>
        <v/>
      </c>
      <c r="AA415" t="n">
        <v>9610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121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1055000</v>
      </c>
      <c r="AZ415" t="s"/>
      <c r="BA415" t="s"/>
      <c r="BB415" t="n">
        <v>67412</v>
      </c>
      <c r="BC415" t="n">
        <v>13.498467</v>
      </c>
      <c r="BD415" t="n">
        <v>52.389061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721</v>
      </c>
      <c r="F416" t="n">
        <v>76849</v>
      </c>
      <c r="G416" t="s">
        <v>74</v>
      </c>
      <c r="H416" t="s">
        <v>75</v>
      </c>
      <c r="I416" t="s"/>
      <c r="J416" t="s">
        <v>74</v>
      </c>
      <c r="K416" t="n">
        <v>118.5</v>
      </c>
      <c r="L416" t="s">
        <v>76</v>
      </c>
      <c r="M416" t="s"/>
      <c r="N416" t="s">
        <v>732</v>
      </c>
      <c r="O416" t="s">
        <v>78</v>
      </c>
      <c r="P416" t="s">
        <v>723</v>
      </c>
      <c r="Q416" t="s"/>
      <c r="R416" t="s">
        <v>80</v>
      </c>
      <c r="S416" t="s">
        <v>252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HYPERLINK("https://hotelmonitor-cachepage.eclerx.com/savepage/tk_15434141566217368_sr_2057.html","info")</f>
        <v/>
      </c>
      <c r="AA416" t="n">
        <v>9610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121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1055000</v>
      </c>
      <c r="AZ416" t="s"/>
      <c r="BA416" t="s"/>
      <c r="BB416" t="n">
        <v>67412</v>
      </c>
      <c r="BC416" t="n">
        <v>13.498467</v>
      </c>
      <c r="BD416" t="n">
        <v>52.389061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721</v>
      </c>
      <c r="F417" t="n">
        <v>76849</v>
      </c>
      <c r="G417" t="s">
        <v>74</v>
      </c>
      <c r="H417" t="s">
        <v>75</v>
      </c>
      <c r="I417" t="s"/>
      <c r="J417" t="s">
        <v>74</v>
      </c>
      <c r="K417" t="n">
        <v>125.5</v>
      </c>
      <c r="L417" t="s">
        <v>76</v>
      </c>
      <c r="M417" t="s"/>
      <c r="N417" t="s">
        <v>728</v>
      </c>
      <c r="O417" t="s">
        <v>78</v>
      </c>
      <c r="P417" t="s">
        <v>723</v>
      </c>
      <c r="Q417" t="s"/>
      <c r="R417" t="s">
        <v>80</v>
      </c>
      <c r="S417" t="s">
        <v>736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HYPERLINK("https://hotelmonitor-cachepage.eclerx.com/savepage/tk_15434141566217368_sr_2057.html","info")</f>
        <v/>
      </c>
      <c r="AA417" t="n">
        <v>9610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121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1055000</v>
      </c>
      <c r="AZ417" t="s"/>
      <c r="BA417" t="s"/>
      <c r="BB417" t="n">
        <v>67412</v>
      </c>
      <c r="BC417" t="n">
        <v>13.498467</v>
      </c>
      <c r="BD417" t="n">
        <v>52.389061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721</v>
      </c>
      <c r="F418" t="n">
        <v>76849</v>
      </c>
      <c r="G418" t="s">
        <v>74</v>
      </c>
      <c r="H418" t="s">
        <v>75</v>
      </c>
      <c r="I418" t="s"/>
      <c r="J418" t="s">
        <v>74</v>
      </c>
      <c r="K418" t="n">
        <v>131.5</v>
      </c>
      <c r="L418" t="s">
        <v>76</v>
      </c>
      <c r="M418" t="s"/>
      <c r="N418" t="s">
        <v>725</v>
      </c>
      <c r="O418" t="s">
        <v>78</v>
      </c>
      <c r="P418" t="s">
        <v>723</v>
      </c>
      <c r="Q418" t="s"/>
      <c r="R418" t="s">
        <v>80</v>
      </c>
      <c r="S418" t="s">
        <v>737</v>
      </c>
      <c r="T418" t="s">
        <v>82</v>
      </c>
      <c r="U418" t="s"/>
      <c r="V418" t="s">
        <v>83</v>
      </c>
      <c r="W418" t="s">
        <v>112</v>
      </c>
      <c r="X418" t="s"/>
      <c r="Y418" t="s">
        <v>85</v>
      </c>
      <c r="Z418">
        <f>HYPERLINK("https://hotelmonitor-cachepage.eclerx.com/savepage/tk_15434141566217368_sr_2057.html","info")</f>
        <v/>
      </c>
      <c r="AA418" t="n">
        <v>9610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121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1055000</v>
      </c>
      <c r="AZ418" t="s"/>
      <c r="BA418" t="s"/>
      <c r="BB418" t="n">
        <v>67412</v>
      </c>
      <c r="BC418" t="n">
        <v>13.498467</v>
      </c>
      <c r="BD418" t="n">
        <v>52.389061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721</v>
      </c>
      <c r="F419" t="n">
        <v>76849</v>
      </c>
      <c r="G419" t="s">
        <v>74</v>
      </c>
      <c r="H419" t="s">
        <v>75</v>
      </c>
      <c r="I419" t="s"/>
      <c r="J419" t="s">
        <v>74</v>
      </c>
      <c r="K419" t="n">
        <v>131.5</v>
      </c>
      <c r="L419" t="s">
        <v>76</v>
      </c>
      <c r="M419" t="s"/>
      <c r="N419" t="s">
        <v>727</v>
      </c>
      <c r="O419" t="s">
        <v>78</v>
      </c>
      <c r="P419" t="s">
        <v>723</v>
      </c>
      <c r="Q419" t="s"/>
      <c r="R419" t="s">
        <v>80</v>
      </c>
      <c r="S419" t="s">
        <v>737</v>
      </c>
      <c r="T419" t="s">
        <v>82</v>
      </c>
      <c r="U419" t="s"/>
      <c r="V419" t="s">
        <v>83</v>
      </c>
      <c r="W419" t="s">
        <v>112</v>
      </c>
      <c r="X419" t="s"/>
      <c r="Y419" t="s">
        <v>85</v>
      </c>
      <c r="Z419">
        <f>HYPERLINK("https://hotelmonitor-cachepage.eclerx.com/savepage/tk_15434141566217368_sr_2057.html","info")</f>
        <v/>
      </c>
      <c r="AA419" t="n">
        <v>9610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121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1055000</v>
      </c>
      <c r="AZ419" t="s"/>
      <c r="BA419" t="s"/>
      <c r="BB419" t="n">
        <v>67412</v>
      </c>
      <c r="BC419" t="n">
        <v>13.498467</v>
      </c>
      <c r="BD419" t="n">
        <v>52.389061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721</v>
      </c>
      <c r="F420" t="n">
        <v>76849</v>
      </c>
      <c r="G420" t="s">
        <v>74</v>
      </c>
      <c r="H420" t="s">
        <v>75</v>
      </c>
      <c r="I420" t="s"/>
      <c r="J420" t="s">
        <v>74</v>
      </c>
      <c r="K420" t="n">
        <v>135.5</v>
      </c>
      <c r="L420" t="s">
        <v>76</v>
      </c>
      <c r="M420" t="s"/>
      <c r="N420" t="s">
        <v>730</v>
      </c>
      <c r="O420" t="s">
        <v>78</v>
      </c>
      <c r="P420" t="s">
        <v>723</v>
      </c>
      <c r="Q420" t="s"/>
      <c r="R420" t="s">
        <v>80</v>
      </c>
      <c r="S420" t="s">
        <v>738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HYPERLINK("https://hotelmonitor-cachepage.eclerx.com/savepage/tk_15434141566217368_sr_2057.html","info")</f>
        <v/>
      </c>
      <c r="AA420" t="n">
        <v>9610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121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1055000</v>
      </c>
      <c r="AZ420" t="s"/>
      <c r="BA420" t="s"/>
      <c r="BB420" t="n">
        <v>67412</v>
      </c>
      <c r="BC420" t="n">
        <v>13.498467</v>
      </c>
      <c r="BD420" t="n">
        <v>52.389061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721</v>
      </c>
      <c r="F421" t="n">
        <v>76849</v>
      </c>
      <c r="G421" t="s">
        <v>74</v>
      </c>
      <c r="H421" t="s">
        <v>75</v>
      </c>
      <c r="I421" t="s"/>
      <c r="J421" t="s">
        <v>74</v>
      </c>
      <c r="K421" t="n">
        <v>145.5</v>
      </c>
      <c r="L421" t="s">
        <v>76</v>
      </c>
      <c r="M421" t="s"/>
      <c r="N421" t="s">
        <v>732</v>
      </c>
      <c r="O421" t="s">
        <v>78</v>
      </c>
      <c r="P421" t="s">
        <v>723</v>
      </c>
      <c r="Q421" t="s"/>
      <c r="R421" t="s">
        <v>80</v>
      </c>
      <c r="S421" t="s">
        <v>739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HYPERLINK("https://hotelmonitor-cachepage.eclerx.com/savepage/tk_15434141566217368_sr_2057.html","info")</f>
        <v/>
      </c>
      <c r="AA421" t="n">
        <v>9610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121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1055000</v>
      </c>
      <c r="AZ421" t="s"/>
      <c r="BA421" t="s"/>
      <c r="BB421" t="n">
        <v>67412</v>
      </c>
      <c r="BC421" t="n">
        <v>13.498467</v>
      </c>
      <c r="BD421" t="n">
        <v>52.389061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721</v>
      </c>
      <c r="F422" t="n">
        <v>76849</v>
      </c>
      <c r="G422" t="s">
        <v>74</v>
      </c>
      <c r="H422" t="s">
        <v>75</v>
      </c>
      <c r="I422" t="s"/>
      <c r="J422" t="s">
        <v>74</v>
      </c>
      <c r="K422" t="n">
        <v>151.5</v>
      </c>
      <c r="L422" t="s">
        <v>76</v>
      </c>
      <c r="M422" t="s"/>
      <c r="N422" t="s">
        <v>728</v>
      </c>
      <c r="O422" t="s">
        <v>78</v>
      </c>
      <c r="P422" t="s">
        <v>723</v>
      </c>
      <c r="Q422" t="s"/>
      <c r="R422" t="s">
        <v>80</v>
      </c>
      <c r="S422" t="s">
        <v>740</v>
      </c>
      <c r="T422" t="s">
        <v>82</v>
      </c>
      <c r="U422" t="s"/>
      <c r="V422" t="s">
        <v>83</v>
      </c>
      <c r="W422" t="s">
        <v>112</v>
      </c>
      <c r="X422" t="s"/>
      <c r="Y422" t="s">
        <v>85</v>
      </c>
      <c r="Z422">
        <f>HYPERLINK("https://hotelmonitor-cachepage.eclerx.com/savepage/tk_15434141566217368_sr_2057.html","info")</f>
        <v/>
      </c>
      <c r="AA422" t="n">
        <v>9610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121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1055000</v>
      </c>
      <c r="AZ422" t="s"/>
      <c r="BA422" t="s"/>
      <c r="BB422" t="n">
        <v>67412</v>
      </c>
      <c r="BC422" t="n">
        <v>13.498467</v>
      </c>
      <c r="BD422" t="n">
        <v>52.389061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721</v>
      </c>
      <c r="F423" t="n">
        <v>76849</v>
      </c>
      <c r="G423" t="s">
        <v>74</v>
      </c>
      <c r="H423" t="s">
        <v>75</v>
      </c>
      <c r="I423" t="s"/>
      <c r="J423" t="s">
        <v>74</v>
      </c>
      <c r="K423" t="n">
        <v>161.5</v>
      </c>
      <c r="L423" t="s">
        <v>76</v>
      </c>
      <c r="M423" t="s"/>
      <c r="N423" t="s">
        <v>730</v>
      </c>
      <c r="O423" t="s">
        <v>78</v>
      </c>
      <c r="P423" t="s">
        <v>723</v>
      </c>
      <c r="Q423" t="s"/>
      <c r="R423" t="s">
        <v>80</v>
      </c>
      <c r="S423" t="s">
        <v>741</v>
      </c>
      <c r="T423" t="s">
        <v>82</v>
      </c>
      <c r="U423" t="s"/>
      <c r="V423" t="s">
        <v>83</v>
      </c>
      <c r="W423" t="s">
        <v>112</v>
      </c>
      <c r="X423" t="s"/>
      <c r="Y423" t="s">
        <v>85</v>
      </c>
      <c r="Z423">
        <f>HYPERLINK("https://hotelmonitor-cachepage.eclerx.com/savepage/tk_15434141566217368_sr_2057.html","info")</f>
        <v/>
      </c>
      <c r="AA423" t="n">
        <v>9610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121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1055000</v>
      </c>
      <c r="AZ423" t="s"/>
      <c r="BA423" t="s"/>
      <c r="BB423" t="n">
        <v>67412</v>
      </c>
      <c r="BC423" t="n">
        <v>13.498467</v>
      </c>
      <c r="BD423" t="n">
        <v>52.389061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721</v>
      </c>
      <c r="F424" t="n">
        <v>76849</v>
      </c>
      <c r="G424" t="s">
        <v>74</v>
      </c>
      <c r="H424" t="s">
        <v>75</v>
      </c>
      <c r="I424" t="s"/>
      <c r="J424" t="s">
        <v>74</v>
      </c>
      <c r="K424" t="n">
        <v>171.5</v>
      </c>
      <c r="L424" t="s">
        <v>76</v>
      </c>
      <c r="M424" t="s"/>
      <c r="N424" t="s">
        <v>732</v>
      </c>
      <c r="O424" t="s">
        <v>78</v>
      </c>
      <c r="P424" t="s">
        <v>723</v>
      </c>
      <c r="Q424" t="s"/>
      <c r="R424" t="s">
        <v>80</v>
      </c>
      <c r="S424" t="s">
        <v>742</v>
      </c>
      <c r="T424" t="s">
        <v>82</v>
      </c>
      <c r="U424" t="s"/>
      <c r="V424" t="s">
        <v>83</v>
      </c>
      <c r="W424" t="s">
        <v>112</v>
      </c>
      <c r="X424" t="s"/>
      <c r="Y424" t="s">
        <v>85</v>
      </c>
      <c r="Z424">
        <f>HYPERLINK("https://hotelmonitor-cachepage.eclerx.com/savepage/tk_15434141566217368_sr_2057.html","info")</f>
        <v/>
      </c>
      <c r="AA424" t="n">
        <v>9610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121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1055000</v>
      </c>
      <c r="AZ424" t="s"/>
      <c r="BA424" t="s"/>
      <c r="BB424" t="n">
        <v>67412</v>
      </c>
      <c r="BC424" t="n">
        <v>13.498467</v>
      </c>
      <c r="BD424" t="n">
        <v>52.389061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743</v>
      </c>
      <c r="F425" t="n">
        <v>2346869</v>
      </c>
      <c r="G425" t="s">
        <v>74</v>
      </c>
      <c r="H425" t="s">
        <v>75</v>
      </c>
      <c r="I425" t="s"/>
      <c r="J425" t="s">
        <v>74</v>
      </c>
      <c r="K425" t="n">
        <v>71.2</v>
      </c>
      <c r="L425" t="s">
        <v>76</v>
      </c>
      <c r="M425" t="s"/>
      <c r="N425" t="s">
        <v>77</v>
      </c>
      <c r="O425" t="s">
        <v>78</v>
      </c>
      <c r="P425" t="s">
        <v>744</v>
      </c>
      <c r="Q425" t="s"/>
      <c r="R425" t="s">
        <v>80</v>
      </c>
      <c r="S425" t="s">
        <v>745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HYPERLINK("https://hotelmonitor-cachepage.eclerx.com/savepage/tk_15434150869905984_sr_2057.html","info")</f>
        <v/>
      </c>
      <c r="AA425" t="n">
        <v>210997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429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2959047</v>
      </c>
      <c r="AZ425" t="s">
        <v>746</v>
      </c>
      <c r="BA425" t="s"/>
      <c r="BB425" t="n">
        <v>221260</v>
      </c>
      <c r="BC425" t="n">
        <v>13.40783</v>
      </c>
      <c r="BD425" t="n">
        <v>52.51158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743</v>
      </c>
      <c r="F426" t="n">
        <v>2346869</v>
      </c>
      <c r="G426" t="s">
        <v>74</v>
      </c>
      <c r="H426" t="s">
        <v>75</v>
      </c>
      <c r="I426" t="s"/>
      <c r="J426" t="s">
        <v>74</v>
      </c>
      <c r="K426" t="n">
        <v>89</v>
      </c>
      <c r="L426" t="s">
        <v>76</v>
      </c>
      <c r="M426" t="s"/>
      <c r="N426" t="s">
        <v>93</v>
      </c>
      <c r="O426" t="s">
        <v>78</v>
      </c>
      <c r="P426" t="s">
        <v>744</v>
      </c>
      <c r="Q426" t="s"/>
      <c r="R426" t="s">
        <v>80</v>
      </c>
      <c r="S426" t="s">
        <v>351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HYPERLINK("https://hotelmonitor-cachepage.eclerx.com/savepage/tk_15434150869905984_sr_2057.html","info")</f>
        <v/>
      </c>
      <c r="AA426" t="n">
        <v>210997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429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2959047</v>
      </c>
      <c r="AZ426" t="s">
        <v>746</v>
      </c>
      <c r="BA426" t="s"/>
      <c r="BB426" t="n">
        <v>221260</v>
      </c>
      <c r="BC426" t="n">
        <v>13.40783</v>
      </c>
      <c r="BD426" t="n">
        <v>52.51158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743</v>
      </c>
      <c r="F427" t="n">
        <v>2346869</v>
      </c>
      <c r="G427" t="s">
        <v>74</v>
      </c>
      <c r="H427" t="s">
        <v>75</v>
      </c>
      <c r="I427" t="s"/>
      <c r="J427" t="s">
        <v>74</v>
      </c>
      <c r="K427" t="n">
        <v>109</v>
      </c>
      <c r="L427" t="s">
        <v>76</v>
      </c>
      <c r="M427" t="s"/>
      <c r="N427" t="s">
        <v>97</v>
      </c>
      <c r="O427" t="s">
        <v>78</v>
      </c>
      <c r="P427" t="s">
        <v>744</v>
      </c>
      <c r="Q427" t="s"/>
      <c r="R427" t="s">
        <v>80</v>
      </c>
      <c r="S427" t="s">
        <v>196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HYPERLINK("https://hotelmonitor-cachepage.eclerx.com/savepage/tk_15434150869905984_sr_2057.html","info")</f>
        <v/>
      </c>
      <c r="AA427" t="n">
        <v>210997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429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2959047</v>
      </c>
      <c r="AZ427" t="s">
        <v>746</v>
      </c>
      <c r="BA427" t="s"/>
      <c r="BB427" t="n">
        <v>221260</v>
      </c>
      <c r="BC427" t="n">
        <v>13.40783</v>
      </c>
      <c r="BD427" t="n">
        <v>52.51158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747</v>
      </c>
      <c r="F428" t="n">
        <v>974680</v>
      </c>
      <c r="G428" t="s">
        <v>74</v>
      </c>
      <c r="H428" t="s">
        <v>75</v>
      </c>
      <c r="I428" t="s"/>
      <c r="J428" t="s">
        <v>74</v>
      </c>
      <c r="K428" t="n">
        <v>112</v>
      </c>
      <c r="L428" t="s">
        <v>76</v>
      </c>
      <c r="M428" t="s"/>
      <c r="N428" t="s">
        <v>299</v>
      </c>
      <c r="O428" t="s">
        <v>78</v>
      </c>
      <c r="P428" t="s">
        <v>748</v>
      </c>
      <c r="Q428" t="s"/>
      <c r="R428" t="s">
        <v>80</v>
      </c>
      <c r="S428" t="s">
        <v>370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HYPERLINK("https://hotelmonitor-cachepage.eclerx.com/savepage/tk_15434152573748763_sr_2057.html","info")</f>
        <v/>
      </c>
      <c r="AA428" t="n">
        <v>170011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485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1003373</v>
      </c>
      <c r="AZ428" t="s">
        <v>749</v>
      </c>
      <c r="BA428" t="s"/>
      <c r="BB428" t="n">
        <v>548826</v>
      </c>
      <c r="BC428" t="n">
        <v>13.466236</v>
      </c>
      <c r="BD428" t="n">
        <v>52.508868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747</v>
      </c>
      <c r="F429" t="n">
        <v>974680</v>
      </c>
      <c r="G429" t="s">
        <v>74</v>
      </c>
      <c r="H429" t="s">
        <v>75</v>
      </c>
      <c r="I429" t="s"/>
      <c r="J429" t="s">
        <v>74</v>
      </c>
      <c r="K429" t="n">
        <v>109.8</v>
      </c>
      <c r="L429" t="s">
        <v>76</v>
      </c>
      <c r="M429" t="s"/>
      <c r="N429" t="s">
        <v>77</v>
      </c>
      <c r="O429" t="s">
        <v>78</v>
      </c>
      <c r="P429" t="s">
        <v>748</v>
      </c>
      <c r="Q429" t="s"/>
      <c r="R429" t="s">
        <v>80</v>
      </c>
      <c r="S429" t="s">
        <v>750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HYPERLINK("https://hotelmonitor-cachepage.eclerx.com/savepage/tk_15434152573748763_sr_2057.html","info")</f>
        <v/>
      </c>
      <c r="AA429" t="n">
        <v>170011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485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1003373</v>
      </c>
      <c r="AZ429" t="s">
        <v>749</v>
      </c>
      <c r="BA429" t="s"/>
      <c r="BB429" t="n">
        <v>548826</v>
      </c>
      <c r="BC429" t="n">
        <v>13.466236</v>
      </c>
      <c r="BD429" t="n">
        <v>52.508868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747</v>
      </c>
      <c r="F430" t="n">
        <v>974680</v>
      </c>
      <c r="G430" t="s">
        <v>74</v>
      </c>
      <c r="H430" t="s">
        <v>75</v>
      </c>
      <c r="I430" t="s"/>
      <c r="J430" t="s">
        <v>74</v>
      </c>
      <c r="K430" t="n">
        <v>122</v>
      </c>
      <c r="L430" t="s">
        <v>76</v>
      </c>
      <c r="M430" t="s"/>
      <c r="N430" t="s">
        <v>93</v>
      </c>
      <c r="O430" t="s">
        <v>78</v>
      </c>
      <c r="P430" t="s">
        <v>748</v>
      </c>
      <c r="Q430" t="s"/>
      <c r="R430" t="s">
        <v>80</v>
      </c>
      <c r="S430" t="s">
        <v>200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HYPERLINK("https://hotelmonitor-cachepage.eclerx.com/savepage/tk_15434152573748763_sr_2057.html","info")</f>
        <v/>
      </c>
      <c r="AA430" t="n">
        <v>170011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485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1003373</v>
      </c>
      <c r="AZ430" t="s">
        <v>749</v>
      </c>
      <c r="BA430" t="s"/>
      <c r="BB430" t="n">
        <v>548826</v>
      </c>
      <c r="BC430" t="n">
        <v>13.466236</v>
      </c>
      <c r="BD430" t="n">
        <v>52.508868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747</v>
      </c>
      <c r="F431" t="n">
        <v>974680</v>
      </c>
      <c r="G431" t="s">
        <v>74</v>
      </c>
      <c r="H431" t="s">
        <v>75</v>
      </c>
      <c r="I431" t="s"/>
      <c r="J431" t="s">
        <v>74</v>
      </c>
      <c r="K431" t="n">
        <v>157</v>
      </c>
      <c r="L431" t="s">
        <v>76</v>
      </c>
      <c r="M431" t="s"/>
      <c r="N431" t="s">
        <v>99</v>
      </c>
      <c r="O431" t="s">
        <v>78</v>
      </c>
      <c r="P431" t="s">
        <v>748</v>
      </c>
      <c r="Q431" t="s"/>
      <c r="R431" t="s">
        <v>80</v>
      </c>
      <c r="S431" t="s">
        <v>751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HYPERLINK("https://hotelmonitor-cachepage.eclerx.com/savepage/tk_15434152573748763_sr_2057.html","info")</f>
        <v/>
      </c>
      <c r="AA431" t="n">
        <v>170011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485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1003373</v>
      </c>
      <c r="AZ431" t="s">
        <v>749</v>
      </c>
      <c r="BA431" t="s"/>
      <c r="BB431" t="n">
        <v>548826</v>
      </c>
      <c r="BC431" t="n">
        <v>13.466236</v>
      </c>
      <c r="BD431" t="n">
        <v>52.508868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747</v>
      </c>
      <c r="F432" t="n">
        <v>974680</v>
      </c>
      <c r="G432" t="s">
        <v>74</v>
      </c>
      <c r="H432" t="s">
        <v>75</v>
      </c>
      <c r="I432" t="s"/>
      <c r="J432" t="s">
        <v>74</v>
      </c>
      <c r="K432" t="n">
        <v>177</v>
      </c>
      <c r="L432" t="s">
        <v>76</v>
      </c>
      <c r="M432" t="s"/>
      <c r="N432" t="s">
        <v>154</v>
      </c>
      <c r="O432" t="s">
        <v>78</v>
      </c>
      <c r="P432" t="s">
        <v>748</v>
      </c>
      <c r="Q432" t="s"/>
      <c r="R432" t="s">
        <v>80</v>
      </c>
      <c r="S432" t="s">
        <v>752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HYPERLINK("https://hotelmonitor-cachepage.eclerx.com/savepage/tk_15434152573748763_sr_2057.html","info")</f>
        <v/>
      </c>
      <c r="AA432" t="n">
        <v>170011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485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1003373</v>
      </c>
      <c r="AZ432" t="s">
        <v>749</v>
      </c>
      <c r="BA432" t="s"/>
      <c r="BB432" t="n">
        <v>548826</v>
      </c>
      <c r="BC432" t="n">
        <v>13.466236</v>
      </c>
      <c r="BD432" t="n">
        <v>52.508868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753</v>
      </c>
      <c r="F433" t="n">
        <v>6369851</v>
      </c>
      <c r="G433" t="s">
        <v>74</v>
      </c>
      <c r="H433" t="s">
        <v>75</v>
      </c>
      <c r="I433" t="s"/>
      <c r="J433" t="s">
        <v>74</v>
      </c>
      <c r="K433" t="n">
        <v>84</v>
      </c>
      <c r="L433" t="s">
        <v>76</v>
      </c>
      <c r="M433" t="s"/>
      <c r="N433" t="s">
        <v>227</v>
      </c>
      <c r="O433" t="s">
        <v>78</v>
      </c>
      <c r="P433" t="s">
        <v>754</v>
      </c>
      <c r="Q433" t="s"/>
      <c r="R433" t="s">
        <v>102</v>
      </c>
      <c r="S433" t="s">
        <v>232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HYPERLINK("https://hotelmonitor-cachepage.eclerx.com/savepage/tk_15434145011024911_sr_2057.html","info")</f>
        <v/>
      </c>
      <c r="AA433" t="n">
        <v>624385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236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2071718</v>
      </c>
      <c r="AZ433" t="s">
        <v>755</v>
      </c>
      <c r="BA433" t="s"/>
      <c r="BB433" t="n">
        <v>41944</v>
      </c>
      <c r="BC433" t="n">
        <v>13.20739</v>
      </c>
      <c r="BD433" t="n">
        <v>52.5381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753</v>
      </c>
      <c r="F434" t="n">
        <v>6369851</v>
      </c>
      <c r="G434" t="s">
        <v>74</v>
      </c>
      <c r="H434" t="s">
        <v>75</v>
      </c>
      <c r="I434" t="s"/>
      <c r="J434" t="s">
        <v>74</v>
      </c>
      <c r="K434" t="n">
        <v>87</v>
      </c>
      <c r="L434" t="s">
        <v>76</v>
      </c>
      <c r="M434" t="s"/>
      <c r="N434" t="s">
        <v>183</v>
      </c>
      <c r="O434" t="s">
        <v>78</v>
      </c>
      <c r="P434" t="s">
        <v>754</v>
      </c>
      <c r="Q434" t="s"/>
      <c r="R434" t="s">
        <v>102</v>
      </c>
      <c r="S434" t="s">
        <v>756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HYPERLINK("https://hotelmonitor-cachepage.eclerx.com/savepage/tk_15434145011024911_sr_2057.html","info")</f>
        <v/>
      </c>
      <c r="AA434" t="n">
        <v>624385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236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2071718</v>
      </c>
      <c r="AZ434" t="s">
        <v>755</v>
      </c>
      <c r="BA434" t="s"/>
      <c r="BB434" t="n">
        <v>41944</v>
      </c>
      <c r="BC434" t="n">
        <v>13.20739</v>
      </c>
      <c r="BD434" t="n">
        <v>52.5381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753</v>
      </c>
      <c r="F435" t="n">
        <v>6369851</v>
      </c>
      <c r="G435" t="s">
        <v>74</v>
      </c>
      <c r="H435" t="s">
        <v>75</v>
      </c>
      <c r="I435" t="s"/>
      <c r="J435" t="s">
        <v>74</v>
      </c>
      <c r="K435" t="n">
        <v>91</v>
      </c>
      <c r="L435" t="s">
        <v>76</v>
      </c>
      <c r="M435" t="s"/>
      <c r="N435" t="s">
        <v>217</v>
      </c>
      <c r="O435" t="s">
        <v>78</v>
      </c>
      <c r="P435" t="s">
        <v>754</v>
      </c>
      <c r="Q435" t="s"/>
      <c r="R435" t="s">
        <v>102</v>
      </c>
      <c r="S435" t="s">
        <v>188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HYPERLINK("https://hotelmonitor-cachepage.eclerx.com/savepage/tk_15434145011024911_sr_2057.html","info")</f>
        <v/>
      </c>
      <c r="AA435" t="n">
        <v>624385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236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2071718</v>
      </c>
      <c r="AZ435" t="s">
        <v>755</v>
      </c>
      <c r="BA435" t="s"/>
      <c r="BB435" t="n">
        <v>41944</v>
      </c>
      <c r="BC435" t="n">
        <v>13.20739</v>
      </c>
      <c r="BD435" t="n">
        <v>52.5381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753</v>
      </c>
      <c r="F436" t="n">
        <v>6369851</v>
      </c>
      <c r="G436" t="s">
        <v>74</v>
      </c>
      <c r="H436" t="s">
        <v>75</v>
      </c>
      <c r="I436" t="s"/>
      <c r="J436" t="s">
        <v>74</v>
      </c>
      <c r="K436" t="n">
        <v>104</v>
      </c>
      <c r="L436" t="s">
        <v>76</v>
      </c>
      <c r="M436" t="s"/>
      <c r="N436" t="s">
        <v>382</v>
      </c>
      <c r="O436" t="s">
        <v>78</v>
      </c>
      <c r="P436" t="s">
        <v>754</v>
      </c>
      <c r="Q436" t="s"/>
      <c r="R436" t="s">
        <v>102</v>
      </c>
      <c r="S436" t="s">
        <v>297</v>
      </c>
      <c r="T436" t="s">
        <v>82</v>
      </c>
      <c r="U436" t="s"/>
      <c r="V436" t="s">
        <v>83</v>
      </c>
      <c r="W436" t="s">
        <v>112</v>
      </c>
      <c r="X436" t="s"/>
      <c r="Y436" t="s">
        <v>85</v>
      </c>
      <c r="Z436">
        <f>HYPERLINK("https://hotelmonitor-cachepage.eclerx.com/savepage/tk_15434145011024911_sr_2057.html","info")</f>
        <v/>
      </c>
      <c r="AA436" t="n">
        <v>624385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236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2071718</v>
      </c>
      <c r="AZ436" t="s">
        <v>755</v>
      </c>
      <c r="BA436" t="s"/>
      <c r="BB436" t="n">
        <v>41944</v>
      </c>
      <c r="BC436" t="n">
        <v>13.20739</v>
      </c>
      <c r="BD436" t="n">
        <v>52.5381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757</v>
      </c>
      <c r="F437" t="n">
        <v>954591</v>
      </c>
      <c r="G437" t="s">
        <v>74</v>
      </c>
      <c r="H437" t="s">
        <v>75</v>
      </c>
      <c r="I437" t="s"/>
      <c r="J437" t="s">
        <v>74</v>
      </c>
      <c r="K437" t="n">
        <v>99</v>
      </c>
      <c r="L437" t="s">
        <v>76</v>
      </c>
      <c r="M437" t="s"/>
      <c r="N437" t="s">
        <v>77</v>
      </c>
      <c r="O437" t="s">
        <v>78</v>
      </c>
      <c r="P437" t="s">
        <v>758</v>
      </c>
      <c r="Q437" t="s"/>
      <c r="R437" t="s">
        <v>80</v>
      </c>
      <c r="S437" t="s">
        <v>280</v>
      </c>
      <c r="T437" t="s">
        <v>82</v>
      </c>
      <c r="U437" t="s"/>
      <c r="V437" t="s">
        <v>83</v>
      </c>
      <c r="W437" t="s">
        <v>112</v>
      </c>
      <c r="X437" t="s"/>
      <c r="Y437" t="s">
        <v>85</v>
      </c>
      <c r="Z437">
        <f>HYPERLINK("https://hotelmonitor-cachepage.eclerx.com/savepage/tk_15434140016073585_sr_2057.html","info")</f>
        <v/>
      </c>
      <c r="AA437" t="n">
        <v>170024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71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163342</v>
      </c>
      <c r="AZ437" t="s">
        <v>759</v>
      </c>
      <c r="BA437" t="s"/>
      <c r="BB437" t="n">
        <v>69871</v>
      </c>
      <c r="BC437" t="n">
        <v>13.44851</v>
      </c>
      <c r="BD437" t="n">
        <v>52.52439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757</v>
      </c>
      <c r="F438" t="n">
        <v>954591</v>
      </c>
      <c r="G438" t="s">
        <v>74</v>
      </c>
      <c r="H438" t="s">
        <v>75</v>
      </c>
      <c r="I438" t="s"/>
      <c r="J438" t="s">
        <v>74</v>
      </c>
      <c r="K438" t="n">
        <v>109</v>
      </c>
      <c r="L438" t="s">
        <v>76</v>
      </c>
      <c r="M438" t="s"/>
      <c r="N438" t="s">
        <v>93</v>
      </c>
      <c r="O438" t="s">
        <v>78</v>
      </c>
      <c r="P438" t="s">
        <v>758</v>
      </c>
      <c r="Q438" t="s"/>
      <c r="R438" t="s">
        <v>80</v>
      </c>
      <c r="S438" t="s">
        <v>196</v>
      </c>
      <c r="T438" t="s">
        <v>82</v>
      </c>
      <c r="U438" t="s"/>
      <c r="V438" t="s">
        <v>83</v>
      </c>
      <c r="W438" t="s">
        <v>112</v>
      </c>
      <c r="X438" t="s"/>
      <c r="Y438" t="s">
        <v>85</v>
      </c>
      <c r="Z438">
        <f>HYPERLINK("https://hotelmonitor-cachepage.eclerx.com/savepage/tk_15434140016073585_sr_2057.html","info")</f>
        <v/>
      </c>
      <c r="AA438" t="n">
        <v>170024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71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163342</v>
      </c>
      <c r="AZ438" t="s">
        <v>759</v>
      </c>
      <c r="BA438" t="s"/>
      <c r="BB438" t="n">
        <v>69871</v>
      </c>
      <c r="BC438" t="n">
        <v>13.44851</v>
      </c>
      <c r="BD438" t="n">
        <v>52.52439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757</v>
      </c>
      <c r="F439" t="n">
        <v>954591</v>
      </c>
      <c r="G439" t="s">
        <v>74</v>
      </c>
      <c r="H439" t="s">
        <v>75</v>
      </c>
      <c r="I439" t="s"/>
      <c r="J439" t="s">
        <v>74</v>
      </c>
      <c r="K439" t="n">
        <v>175</v>
      </c>
      <c r="L439" t="s">
        <v>76</v>
      </c>
      <c r="M439" t="s"/>
      <c r="N439" t="s">
        <v>99</v>
      </c>
      <c r="O439" t="s">
        <v>78</v>
      </c>
      <c r="P439" t="s">
        <v>758</v>
      </c>
      <c r="Q439" t="s"/>
      <c r="R439" t="s">
        <v>80</v>
      </c>
      <c r="S439" t="s">
        <v>597</v>
      </c>
      <c r="T439" t="s">
        <v>82</v>
      </c>
      <c r="U439" t="s"/>
      <c r="V439" t="s">
        <v>83</v>
      </c>
      <c r="W439" t="s">
        <v>112</v>
      </c>
      <c r="X439" t="s"/>
      <c r="Y439" t="s">
        <v>85</v>
      </c>
      <c r="Z439">
        <f>HYPERLINK("https://hotelmonitor-cachepage.eclerx.com/savepage/tk_15434140016073585_sr_2057.html","info")</f>
        <v/>
      </c>
      <c r="AA439" t="n">
        <v>170024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71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163342</v>
      </c>
      <c r="AZ439" t="s">
        <v>759</v>
      </c>
      <c r="BA439" t="s"/>
      <c r="BB439" t="n">
        <v>69871</v>
      </c>
      <c r="BC439" t="n">
        <v>13.44851</v>
      </c>
      <c r="BD439" t="n">
        <v>52.52439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760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79</v>
      </c>
      <c r="L440" t="s">
        <v>76</v>
      </c>
      <c r="M440" t="s"/>
      <c r="N440" t="s">
        <v>77</v>
      </c>
      <c r="O440" t="s">
        <v>78</v>
      </c>
      <c r="P440" t="s">
        <v>760</v>
      </c>
      <c r="Q440" t="s"/>
      <c r="R440" t="s">
        <v>80</v>
      </c>
      <c r="S440" t="s">
        <v>231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HYPERLINK("https://hotelmonitor-cachepage.eclerx.com/savepage/tk_15434140283750198_sr_2057.html","info")</f>
        <v/>
      </c>
      <c r="AA440" t="n">
        <v>-4056091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80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4056091</v>
      </c>
      <c r="AZ440" t="s">
        <v>761</v>
      </c>
      <c r="BA440" t="s"/>
      <c r="BB440" t="n">
        <v>455920</v>
      </c>
      <c r="BC440" t="n">
        <v>13.4144</v>
      </c>
      <c r="BD440" t="n">
        <v>52.52546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760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93</v>
      </c>
      <c r="L441" t="s">
        <v>76</v>
      </c>
      <c r="M441" t="s"/>
      <c r="N441" t="s">
        <v>93</v>
      </c>
      <c r="O441" t="s">
        <v>78</v>
      </c>
      <c r="P441" t="s">
        <v>760</v>
      </c>
      <c r="Q441" t="s"/>
      <c r="R441" t="s">
        <v>80</v>
      </c>
      <c r="S441" t="s">
        <v>762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HYPERLINK("https://hotelmonitor-cachepage.eclerx.com/savepage/tk_15434140283750198_sr_2057.html","info")</f>
        <v/>
      </c>
      <c r="AA441" t="n">
        <v>-4056091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80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4056091</v>
      </c>
      <c r="AZ441" t="s">
        <v>761</v>
      </c>
      <c r="BA441" t="s"/>
      <c r="BB441" t="n">
        <v>455920</v>
      </c>
      <c r="BC441" t="n">
        <v>13.4144</v>
      </c>
      <c r="BD441" t="n">
        <v>52.52546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760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113</v>
      </c>
      <c r="L442" t="s">
        <v>76</v>
      </c>
      <c r="M442" t="s"/>
      <c r="N442" t="s">
        <v>97</v>
      </c>
      <c r="O442" t="s">
        <v>78</v>
      </c>
      <c r="P442" t="s">
        <v>760</v>
      </c>
      <c r="Q442" t="s"/>
      <c r="R442" t="s">
        <v>80</v>
      </c>
      <c r="S442" t="s">
        <v>763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HYPERLINK("https://hotelmonitor-cachepage.eclerx.com/savepage/tk_15434140283750198_sr_2057.html","info")</f>
        <v/>
      </c>
      <c r="AA442" t="n">
        <v>-4056091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80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4056091</v>
      </c>
      <c r="AZ442" t="s">
        <v>761</v>
      </c>
      <c r="BA442" t="s"/>
      <c r="BB442" t="n">
        <v>455920</v>
      </c>
      <c r="BC442" t="n">
        <v>13.4144</v>
      </c>
      <c r="BD442" t="n">
        <v>52.52546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760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163</v>
      </c>
      <c r="L443" t="s">
        <v>76</v>
      </c>
      <c r="M443" t="s"/>
      <c r="N443" t="s">
        <v>391</v>
      </c>
      <c r="O443" t="s">
        <v>78</v>
      </c>
      <c r="P443" t="s">
        <v>760</v>
      </c>
      <c r="Q443" t="s"/>
      <c r="R443" t="s">
        <v>80</v>
      </c>
      <c r="S443" t="s">
        <v>676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HYPERLINK("https://hotelmonitor-cachepage.eclerx.com/savepage/tk_15434140283750198_sr_2057.html","info")</f>
        <v/>
      </c>
      <c r="AA443" t="n">
        <v>-4056091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80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4056091</v>
      </c>
      <c r="AZ443" t="s">
        <v>761</v>
      </c>
      <c r="BA443" t="s"/>
      <c r="BB443" t="n">
        <v>455920</v>
      </c>
      <c r="BC443" t="n">
        <v>13.4144</v>
      </c>
      <c r="BD443" t="n">
        <v>52.52546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760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163</v>
      </c>
      <c r="L444" t="s">
        <v>76</v>
      </c>
      <c r="M444" t="s"/>
      <c r="N444" t="s">
        <v>99</v>
      </c>
      <c r="O444" t="s">
        <v>78</v>
      </c>
      <c r="P444" t="s">
        <v>760</v>
      </c>
      <c r="Q444" t="s"/>
      <c r="R444" t="s">
        <v>80</v>
      </c>
      <c r="S444" t="s">
        <v>676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HYPERLINK("https://hotelmonitor-cachepage.eclerx.com/savepage/tk_15434140283750198_sr_2057.html","info")</f>
        <v/>
      </c>
      <c r="AA444" t="n">
        <v>-4056091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80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4056091</v>
      </c>
      <c r="AZ444" t="s">
        <v>761</v>
      </c>
      <c r="BA444" t="s"/>
      <c r="BB444" t="n">
        <v>455920</v>
      </c>
      <c r="BC444" t="n">
        <v>13.4144</v>
      </c>
      <c r="BD444" t="n">
        <v>52.52546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764</v>
      </c>
      <c r="F445" t="n">
        <v>116696</v>
      </c>
      <c r="G445" t="s">
        <v>74</v>
      </c>
      <c r="H445" t="s">
        <v>75</v>
      </c>
      <c r="I445" t="s"/>
      <c r="J445" t="s">
        <v>74</v>
      </c>
      <c r="K445" t="n">
        <v>79</v>
      </c>
      <c r="L445" t="s">
        <v>76</v>
      </c>
      <c r="M445" t="s"/>
      <c r="N445" t="s">
        <v>77</v>
      </c>
      <c r="O445" t="s">
        <v>78</v>
      </c>
      <c r="P445" t="s">
        <v>765</v>
      </c>
      <c r="Q445" t="s"/>
      <c r="R445" t="s">
        <v>102</v>
      </c>
      <c r="S445" t="s">
        <v>231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HYPERLINK("https://hotelmonitor-cachepage.eclerx.com/savepage/tk_15434152726046555_sr_2057.html","info")</f>
        <v/>
      </c>
      <c r="AA445" t="n">
        <v>18845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490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1793855</v>
      </c>
      <c r="AZ445" t="s"/>
      <c r="BA445" t="s"/>
      <c r="BB445" t="n">
        <v>127942</v>
      </c>
      <c r="BC445" t="n">
        <v>13.31329</v>
      </c>
      <c r="BD445" t="n">
        <v>52.49901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764</v>
      </c>
      <c r="F446" t="n">
        <v>116696</v>
      </c>
      <c r="G446" t="s">
        <v>74</v>
      </c>
      <c r="H446" t="s">
        <v>75</v>
      </c>
      <c r="I446" t="s"/>
      <c r="J446" t="s">
        <v>74</v>
      </c>
      <c r="K446" t="n">
        <v>84</v>
      </c>
      <c r="L446" t="s">
        <v>76</v>
      </c>
      <c r="M446" t="s"/>
      <c r="N446" t="s">
        <v>384</v>
      </c>
      <c r="O446" t="s">
        <v>78</v>
      </c>
      <c r="P446" t="s">
        <v>765</v>
      </c>
      <c r="Q446" t="s"/>
      <c r="R446" t="s">
        <v>102</v>
      </c>
      <c r="S446" t="s">
        <v>232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HYPERLINK("https://hotelmonitor-cachepage.eclerx.com/savepage/tk_15434152726046555_sr_2057.html","info")</f>
        <v/>
      </c>
      <c r="AA446" t="n">
        <v>18845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490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1793855</v>
      </c>
      <c r="AZ446" t="s"/>
      <c r="BA446" t="s"/>
      <c r="BB446" t="n">
        <v>127942</v>
      </c>
      <c r="BC446" t="n">
        <v>13.31329</v>
      </c>
      <c r="BD446" t="n">
        <v>52.49901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764</v>
      </c>
      <c r="F447" t="n">
        <v>116696</v>
      </c>
      <c r="G447" t="s">
        <v>74</v>
      </c>
      <c r="H447" t="s">
        <v>75</v>
      </c>
      <c r="I447" t="s"/>
      <c r="J447" t="s">
        <v>74</v>
      </c>
      <c r="K447" t="n">
        <v>88</v>
      </c>
      <c r="L447" t="s">
        <v>76</v>
      </c>
      <c r="M447" t="s"/>
      <c r="N447" t="s">
        <v>183</v>
      </c>
      <c r="O447" t="s">
        <v>78</v>
      </c>
      <c r="P447" t="s">
        <v>765</v>
      </c>
      <c r="Q447" t="s"/>
      <c r="R447" t="s">
        <v>102</v>
      </c>
      <c r="S447" t="s">
        <v>358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HYPERLINK("https://hotelmonitor-cachepage.eclerx.com/savepage/tk_15434152726046555_sr_2057.html","info")</f>
        <v/>
      </c>
      <c r="AA447" t="n">
        <v>18845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490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1793855</v>
      </c>
      <c r="AZ447" t="s"/>
      <c r="BA447" t="s"/>
      <c r="BB447" t="n">
        <v>127942</v>
      </c>
      <c r="BC447" t="n">
        <v>13.31329</v>
      </c>
      <c r="BD447" t="n">
        <v>52.49901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764</v>
      </c>
      <c r="F448" t="n">
        <v>116696</v>
      </c>
      <c r="G448" t="s">
        <v>74</v>
      </c>
      <c r="H448" t="s">
        <v>75</v>
      </c>
      <c r="I448" t="s"/>
      <c r="J448" t="s">
        <v>74</v>
      </c>
      <c r="K448" t="n">
        <v>98</v>
      </c>
      <c r="L448" t="s">
        <v>76</v>
      </c>
      <c r="M448" t="s"/>
      <c r="N448" t="s">
        <v>217</v>
      </c>
      <c r="O448" t="s">
        <v>78</v>
      </c>
      <c r="P448" t="s">
        <v>765</v>
      </c>
      <c r="Q448" t="s"/>
      <c r="R448" t="s">
        <v>102</v>
      </c>
      <c r="S448" t="s">
        <v>467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HYPERLINK("https://hotelmonitor-cachepage.eclerx.com/savepage/tk_15434152726046555_sr_2057.html","info")</f>
        <v/>
      </c>
      <c r="AA448" t="n">
        <v>18845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490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1793855</v>
      </c>
      <c r="AZ448" t="s"/>
      <c r="BA448" t="s"/>
      <c r="BB448" t="n">
        <v>127942</v>
      </c>
      <c r="BC448" t="n">
        <v>13.31329</v>
      </c>
      <c r="BD448" t="n">
        <v>52.49901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766</v>
      </c>
      <c r="F449" t="n">
        <v>1156606</v>
      </c>
      <c r="G449" t="s">
        <v>74</v>
      </c>
      <c r="H449" t="s">
        <v>75</v>
      </c>
      <c r="I449" t="s"/>
      <c r="J449" t="s">
        <v>74</v>
      </c>
      <c r="K449" t="n">
        <v>89</v>
      </c>
      <c r="L449" t="s">
        <v>76</v>
      </c>
      <c r="M449" t="s"/>
      <c r="N449" t="s">
        <v>183</v>
      </c>
      <c r="O449" t="s">
        <v>78</v>
      </c>
      <c r="P449" t="s">
        <v>767</v>
      </c>
      <c r="Q449" t="s"/>
      <c r="R449" t="s">
        <v>471</v>
      </c>
      <c r="S449" t="s">
        <v>351</v>
      </c>
      <c r="T449" t="s">
        <v>82</v>
      </c>
      <c r="U449" t="s"/>
      <c r="V449" t="s">
        <v>83</v>
      </c>
      <c r="W449" t="s">
        <v>112</v>
      </c>
      <c r="X449" t="s"/>
      <c r="Y449" t="s">
        <v>85</v>
      </c>
      <c r="Z449">
        <f>HYPERLINK("https://hotelmonitor-cachepage.eclerx.com/savepage/tk_15434153910613775_sr_2057.html","info")</f>
        <v/>
      </c>
      <c r="AA449" t="n">
        <v>181387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521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1213867</v>
      </c>
      <c r="AZ449" t="s">
        <v>768</v>
      </c>
      <c r="BA449" t="s"/>
      <c r="BB449" t="n">
        <v>552857</v>
      </c>
      <c r="BC449" t="n">
        <v>13.39148</v>
      </c>
      <c r="BD449" t="n">
        <v>52.52513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769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75</v>
      </c>
      <c r="L450" t="s">
        <v>76</v>
      </c>
      <c r="M450" t="s"/>
      <c r="N450" t="s">
        <v>77</v>
      </c>
      <c r="O450" t="s">
        <v>78</v>
      </c>
      <c r="P450" t="s">
        <v>769</v>
      </c>
      <c r="Q450" t="s"/>
      <c r="R450" t="s">
        <v>102</v>
      </c>
      <c r="S450" t="s">
        <v>119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HYPERLINK("https://hotelmonitor-cachepage.eclerx.com/savepage/tk_15434153303570411_sr_2057.html","info")</f>
        <v/>
      </c>
      <c r="AA450" t="n">
        <v>-3466867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508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3466867</v>
      </c>
      <c r="AZ450" t="s">
        <v>770</v>
      </c>
      <c r="BA450" t="s"/>
      <c r="BB450" t="n">
        <v>389136</v>
      </c>
      <c r="BC450" t="n">
        <v>13.489237</v>
      </c>
      <c r="BD450" t="n">
        <v>52.421633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771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58.5</v>
      </c>
      <c r="L451" t="s">
        <v>76</v>
      </c>
      <c r="M451" t="s"/>
      <c r="N451" t="s">
        <v>330</v>
      </c>
      <c r="O451" t="s">
        <v>78</v>
      </c>
      <c r="P451" t="s">
        <v>771</v>
      </c>
      <c r="Q451" t="s"/>
      <c r="R451" t="s">
        <v>180</v>
      </c>
      <c r="S451" t="s">
        <v>772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HYPERLINK("https://hotelmonitor-cachepage.eclerx.com/savepage/tk_15434146155808563_sr_2057.html","info")</f>
        <v/>
      </c>
      <c r="AA451" t="n">
        <v>-2071561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274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2071561</v>
      </c>
      <c r="AZ451" t="s">
        <v>773</v>
      </c>
      <c r="BA451" t="s"/>
      <c r="BB451" t="n">
        <v>430389</v>
      </c>
      <c r="BC451" t="n">
        <v>13.323087</v>
      </c>
      <c r="BD451" t="n">
        <v>52.49961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771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65</v>
      </c>
      <c r="L452" t="s">
        <v>76</v>
      </c>
      <c r="M452" t="s"/>
      <c r="N452" t="s">
        <v>118</v>
      </c>
      <c r="O452" t="s">
        <v>78</v>
      </c>
      <c r="P452" t="s">
        <v>771</v>
      </c>
      <c r="Q452" t="s"/>
      <c r="R452" t="s">
        <v>180</v>
      </c>
      <c r="S452" t="s">
        <v>774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HYPERLINK("https://hotelmonitor-cachepage.eclerx.com/savepage/tk_15434146155808563_sr_2057.html","info")</f>
        <v/>
      </c>
      <c r="AA452" t="n">
        <v>-2071561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274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2071561</v>
      </c>
      <c r="AZ452" t="s">
        <v>773</v>
      </c>
      <c r="BA452" t="s"/>
      <c r="BB452" t="n">
        <v>430389</v>
      </c>
      <c r="BC452" t="n">
        <v>13.323087</v>
      </c>
      <c r="BD452" t="n">
        <v>52.49961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771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67.5</v>
      </c>
      <c r="L453" t="s">
        <v>76</v>
      </c>
      <c r="M453" t="s"/>
      <c r="N453" t="s">
        <v>588</v>
      </c>
      <c r="O453" t="s">
        <v>78</v>
      </c>
      <c r="P453" t="s">
        <v>771</v>
      </c>
      <c r="Q453" t="s"/>
      <c r="R453" t="s">
        <v>180</v>
      </c>
      <c r="S453" t="s">
        <v>720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HYPERLINK("https://hotelmonitor-cachepage.eclerx.com/savepage/tk_15434146155808563_sr_2057.html","info")</f>
        <v/>
      </c>
      <c r="AA453" t="n">
        <v>-2071561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274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2071561</v>
      </c>
      <c r="AZ453" t="s">
        <v>773</v>
      </c>
      <c r="BA453" t="s"/>
      <c r="BB453" t="n">
        <v>430389</v>
      </c>
      <c r="BC453" t="n">
        <v>13.323087</v>
      </c>
      <c r="BD453" t="n">
        <v>52.49961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771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75</v>
      </c>
      <c r="L454" t="s">
        <v>76</v>
      </c>
      <c r="M454" t="s"/>
      <c r="N454" t="s">
        <v>588</v>
      </c>
      <c r="O454" t="s">
        <v>78</v>
      </c>
      <c r="P454" t="s">
        <v>771</v>
      </c>
      <c r="Q454" t="s"/>
      <c r="R454" t="s">
        <v>180</v>
      </c>
      <c r="S454" t="s">
        <v>119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HYPERLINK("https://hotelmonitor-cachepage.eclerx.com/savepage/tk_15434146155808563_sr_2057.html","info")</f>
        <v/>
      </c>
      <c r="AA454" t="n">
        <v>-2071561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274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2071561</v>
      </c>
      <c r="AZ454" t="s">
        <v>773</v>
      </c>
      <c r="BA454" t="s"/>
      <c r="BB454" t="n">
        <v>430389</v>
      </c>
      <c r="BC454" t="n">
        <v>13.323087</v>
      </c>
      <c r="BD454" t="n">
        <v>52.49961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771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81</v>
      </c>
      <c r="L455" t="s">
        <v>76</v>
      </c>
      <c r="M455" t="s"/>
      <c r="N455" t="s">
        <v>775</v>
      </c>
      <c r="O455" t="s">
        <v>78</v>
      </c>
      <c r="P455" t="s">
        <v>771</v>
      </c>
      <c r="Q455" t="s"/>
      <c r="R455" t="s">
        <v>180</v>
      </c>
      <c r="S455" t="s">
        <v>620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HYPERLINK("https://hotelmonitor-cachepage.eclerx.com/savepage/tk_15434146155808563_sr_2057.html","info")</f>
        <v/>
      </c>
      <c r="AA455" t="n">
        <v>-2071561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274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2071561</v>
      </c>
      <c r="AZ455" t="s">
        <v>773</v>
      </c>
      <c r="BA455" t="s"/>
      <c r="BB455" t="n">
        <v>430389</v>
      </c>
      <c r="BC455" t="n">
        <v>13.323087</v>
      </c>
      <c r="BD455" t="n">
        <v>52.49961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771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90</v>
      </c>
      <c r="L456" t="s">
        <v>76</v>
      </c>
      <c r="M456" t="s"/>
      <c r="N456" t="s">
        <v>775</v>
      </c>
      <c r="O456" t="s">
        <v>78</v>
      </c>
      <c r="P456" t="s">
        <v>771</v>
      </c>
      <c r="Q456" t="s"/>
      <c r="R456" t="s">
        <v>180</v>
      </c>
      <c r="S456" t="s">
        <v>623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HYPERLINK("https://hotelmonitor-cachepage.eclerx.com/savepage/tk_15434146155808563_sr_2057.html","info")</f>
        <v/>
      </c>
      <c r="AA456" t="n">
        <v>-2071561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274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2071561</v>
      </c>
      <c r="AZ456" t="s">
        <v>773</v>
      </c>
      <c r="BA456" t="s"/>
      <c r="BB456" t="n">
        <v>430389</v>
      </c>
      <c r="BC456" t="n">
        <v>13.323087</v>
      </c>
      <c r="BD456" t="n">
        <v>52.49961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771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151.2</v>
      </c>
      <c r="L457" t="s">
        <v>76</v>
      </c>
      <c r="M457" t="s"/>
      <c r="N457" t="s">
        <v>776</v>
      </c>
      <c r="O457" t="s">
        <v>78</v>
      </c>
      <c r="P457" t="s">
        <v>771</v>
      </c>
      <c r="Q457" t="s"/>
      <c r="R457" t="s">
        <v>180</v>
      </c>
      <c r="S457" t="s">
        <v>777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HYPERLINK("https://hotelmonitor-cachepage.eclerx.com/savepage/tk_15434146155808563_sr_2057.html","info")</f>
        <v/>
      </c>
      <c r="AA457" t="n">
        <v>-2071561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274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2071561</v>
      </c>
      <c r="AZ457" t="s">
        <v>773</v>
      </c>
      <c r="BA457" t="s"/>
      <c r="BB457" t="n">
        <v>430389</v>
      </c>
      <c r="BC457" t="n">
        <v>13.323087</v>
      </c>
      <c r="BD457" t="n">
        <v>52.49961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771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168</v>
      </c>
      <c r="L458" t="s">
        <v>76</v>
      </c>
      <c r="M458" t="s"/>
      <c r="N458" t="s">
        <v>776</v>
      </c>
      <c r="O458" t="s">
        <v>78</v>
      </c>
      <c r="P458" t="s">
        <v>771</v>
      </c>
      <c r="Q458" t="s"/>
      <c r="R458" t="s">
        <v>180</v>
      </c>
      <c r="S458" t="s">
        <v>778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HYPERLINK("https://hotelmonitor-cachepage.eclerx.com/savepage/tk_15434146155808563_sr_2057.html","info")</f>
        <v/>
      </c>
      <c r="AA458" t="n">
        <v>-2071561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274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2071561</v>
      </c>
      <c r="AZ458" t="s">
        <v>773</v>
      </c>
      <c r="BA458" t="s"/>
      <c r="BB458" t="n">
        <v>430389</v>
      </c>
      <c r="BC458" t="n">
        <v>13.323087</v>
      </c>
      <c r="BD458" t="n">
        <v>52.49961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779</v>
      </c>
      <c r="F459" t="n">
        <v>755288</v>
      </c>
      <c r="G459" t="s">
        <v>74</v>
      </c>
      <c r="H459" t="s">
        <v>75</v>
      </c>
      <c r="I459" t="s"/>
      <c r="J459" t="s">
        <v>74</v>
      </c>
      <c r="K459" t="n">
        <v>95.45</v>
      </c>
      <c r="L459" t="s">
        <v>76</v>
      </c>
      <c r="M459" t="s"/>
      <c r="N459" t="s">
        <v>780</v>
      </c>
      <c r="O459" t="s">
        <v>78</v>
      </c>
      <c r="P459" t="s">
        <v>781</v>
      </c>
      <c r="Q459" t="s"/>
      <c r="R459" t="s">
        <v>102</v>
      </c>
      <c r="S459" t="s">
        <v>782</v>
      </c>
      <c r="T459" t="s">
        <v>82</v>
      </c>
      <c r="U459" t="s"/>
      <c r="V459" t="s">
        <v>83</v>
      </c>
      <c r="W459" t="s">
        <v>112</v>
      </c>
      <c r="X459" t="s"/>
      <c r="Y459" t="s">
        <v>85</v>
      </c>
      <c r="Z459">
        <f>HYPERLINK("https://hotelmonitor-cachepage.eclerx.com/savepage/tk_15434141653405137_sr_2057.html","info")</f>
        <v/>
      </c>
      <c r="AA459" t="n">
        <v>142936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124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955185</v>
      </c>
      <c r="AZ459" t="s">
        <v>783</v>
      </c>
      <c r="BA459" t="s"/>
      <c r="BB459" t="n">
        <v>464099</v>
      </c>
      <c r="BC459" t="n">
        <v>13.326033</v>
      </c>
      <c r="BD459" t="n">
        <v>52.504895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779</v>
      </c>
      <c r="F460" t="n">
        <v>755288</v>
      </c>
      <c r="G460" t="s">
        <v>74</v>
      </c>
      <c r="H460" t="s">
        <v>75</v>
      </c>
      <c r="I460" t="s"/>
      <c r="J460" t="s">
        <v>74</v>
      </c>
      <c r="K460" t="n">
        <v>101.81</v>
      </c>
      <c r="L460" t="s">
        <v>76</v>
      </c>
      <c r="M460" t="s"/>
      <c r="N460" t="s">
        <v>784</v>
      </c>
      <c r="O460" t="s">
        <v>78</v>
      </c>
      <c r="P460" t="s">
        <v>781</v>
      </c>
      <c r="Q460" t="s"/>
      <c r="R460" t="s">
        <v>102</v>
      </c>
      <c r="S460" t="s">
        <v>785</v>
      </c>
      <c r="T460" t="s">
        <v>82</v>
      </c>
      <c r="U460" t="s"/>
      <c r="V460" t="s">
        <v>83</v>
      </c>
      <c r="W460" t="s">
        <v>112</v>
      </c>
      <c r="X460" t="s"/>
      <c r="Y460" t="s">
        <v>85</v>
      </c>
      <c r="Z460">
        <f>HYPERLINK("https://hotelmonitor-cachepage.eclerx.com/savepage/tk_15434141653405137_sr_2057.html","info")</f>
        <v/>
      </c>
      <c r="AA460" t="n">
        <v>142936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124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955185</v>
      </c>
      <c r="AZ460" t="s">
        <v>783</v>
      </c>
      <c r="BA460" t="s"/>
      <c r="BB460" t="n">
        <v>464099</v>
      </c>
      <c r="BC460" t="n">
        <v>13.326033</v>
      </c>
      <c r="BD460" t="n">
        <v>52.504895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779</v>
      </c>
      <c r="F461" t="n">
        <v>755288</v>
      </c>
      <c r="G461" t="s">
        <v>74</v>
      </c>
      <c r="H461" t="s">
        <v>75</v>
      </c>
      <c r="I461" t="s"/>
      <c r="J461" t="s">
        <v>74</v>
      </c>
      <c r="K461" t="n">
        <v>95.45</v>
      </c>
      <c r="L461" t="s">
        <v>76</v>
      </c>
      <c r="M461" t="s"/>
      <c r="N461" t="s">
        <v>786</v>
      </c>
      <c r="O461" t="s">
        <v>78</v>
      </c>
      <c r="P461" t="s">
        <v>781</v>
      </c>
      <c r="Q461" t="s"/>
      <c r="R461" t="s">
        <v>102</v>
      </c>
      <c r="S461" t="s">
        <v>782</v>
      </c>
      <c r="T461" t="s">
        <v>82</v>
      </c>
      <c r="U461" t="s"/>
      <c r="V461" t="s">
        <v>83</v>
      </c>
      <c r="W461" t="s">
        <v>112</v>
      </c>
      <c r="X461" t="s"/>
      <c r="Y461" t="s">
        <v>85</v>
      </c>
      <c r="Z461">
        <f>HYPERLINK("https://hotelmonitor-cachepage.eclerx.com/savepage/tk_15434141653405137_sr_2057.html","info")</f>
        <v/>
      </c>
      <c r="AA461" t="n">
        <v>142936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124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955185</v>
      </c>
      <c r="AZ461" t="s">
        <v>783</v>
      </c>
      <c r="BA461" t="s"/>
      <c r="BB461" t="n">
        <v>464099</v>
      </c>
      <c r="BC461" t="n">
        <v>13.326033</v>
      </c>
      <c r="BD461" t="n">
        <v>52.504895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779</v>
      </c>
      <c r="F462" t="n">
        <v>755288</v>
      </c>
      <c r="G462" t="s">
        <v>74</v>
      </c>
      <c r="H462" t="s">
        <v>75</v>
      </c>
      <c r="I462" t="s"/>
      <c r="J462" t="s">
        <v>74</v>
      </c>
      <c r="K462" t="n">
        <v>98.28</v>
      </c>
      <c r="L462" t="s">
        <v>76</v>
      </c>
      <c r="M462" t="s"/>
      <c r="N462" t="s">
        <v>787</v>
      </c>
      <c r="O462" t="s">
        <v>78</v>
      </c>
      <c r="P462" t="s">
        <v>781</v>
      </c>
      <c r="Q462" t="s"/>
      <c r="R462" t="s">
        <v>102</v>
      </c>
      <c r="S462" t="s">
        <v>788</v>
      </c>
      <c r="T462" t="s">
        <v>82</v>
      </c>
      <c r="U462" t="s"/>
      <c r="V462" t="s">
        <v>83</v>
      </c>
      <c r="W462" t="s">
        <v>112</v>
      </c>
      <c r="X462" t="s"/>
      <c r="Y462" t="s">
        <v>85</v>
      </c>
      <c r="Z462">
        <f>HYPERLINK("https://hotelmonitor-cachepage.eclerx.com/savepage/tk_15434141653405137_sr_2057.html","info")</f>
        <v/>
      </c>
      <c r="AA462" t="n">
        <v>142936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124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955185</v>
      </c>
      <c r="AZ462" t="s">
        <v>783</v>
      </c>
      <c r="BA462" t="s"/>
      <c r="BB462" t="n">
        <v>464099</v>
      </c>
      <c r="BC462" t="n">
        <v>13.326033</v>
      </c>
      <c r="BD462" t="n">
        <v>52.504895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779</v>
      </c>
      <c r="F463" t="n">
        <v>755288</v>
      </c>
      <c r="G463" t="s">
        <v>74</v>
      </c>
      <c r="H463" t="s">
        <v>75</v>
      </c>
      <c r="I463" t="s"/>
      <c r="J463" t="s">
        <v>74</v>
      </c>
      <c r="K463" t="n">
        <v>100.17</v>
      </c>
      <c r="L463" t="s">
        <v>76</v>
      </c>
      <c r="M463" t="s"/>
      <c r="N463" t="s">
        <v>789</v>
      </c>
      <c r="O463" t="s">
        <v>78</v>
      </c>
      <c r="P463" t="s">
        <v>781</v>
      </c>
      <c r="Q463" t="s"/>
      <c r="R463" t="s">
        <v>102</v>
      </c>
      <c r="S463" t="s">
        <v>790</v>
      </c>
      <c r="T463" t="s">
        <v>82</v>
      </c>
      <c r="U463" t="s"/>
      <c r="V463" t="s">
        <v>83</v>
      </c>
      <c r="W463" t="s">
        <v>112</v>
      </c>
      <c r="X463" t="s"/>
      <c r="Y463" t="s">
        <v>85</v>
      </c>
      <c r="Z463">
        <f>HYPERLINK("https://hotelmonitor-cachepage.eclerx.com/savepage/tk_15434141653405137_sr_2057.html","info")</f>
        <v/>
      </c>
      <c r="AA463" t="n">
        <v>142936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124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955185</v>
      </c>
      <c r="AZ463" t="s">
        <v>783</v>
      </c>
      <c r="BA463" t="s"/>
      <c r="BB463" t="n">
        <v>464099</v>
      </c>
      <c r="BC463" t="n">
        <v>13.326033</v>
      </c>
      <c r="BD463" t="n">
        <v>52.504895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779</v>
      </c>
      <c r="F464" t="n">
        <v>755288</v>
      </c>
      <c r="G464" t="s">
        <v>74</v>
      </c>
      <c r="H464" t="s">
        <v>75</v>
      </c>
      <c r="I464" t="s"/>
      <c r="J464" t="s">
        <v>74</v>
      </c>
      <c r="K464" t="n">
        <v>101.81</v>
      </c>
      <c r="L464" t="s">
        <v>76</v>
      </c>
      <c r="M464" t="s"/>
      <c r="N464" t="s">
        <v>786</v>
      </c>
      <c r="O464" t="s">
        <v>78</v>
      </c>
      <c r="P464" t="s">
        <v>781</v>
      </c>
      <c r="Q464" t="s"/>
      <c r="R464" t="s">
        <v>102</v>
      </c>
      <c r="S464" t="s">
        <v>785</v>
      </c>
      <c r="T464" t="s">
        <v>82</v>
      </c>
      <c r="U464" t="s"/>
      <c r="V464" t="s">
        <v>83</v>
      </c>
      <c r="W464" t="s">
        <v>112</v>
      </c>
      <c r="X464" t="s"/>
      <c r="Y464" t="s">
        <v>85</v>
      </c>
      <c r="Z464">
        <f>HYPERLINK("https://hotelmonitor-cachepage.eclerx.com/savepage/tk_15434141653405137_sr_2057.html","info")</f>
        <v/>
      </c>
      <c r="AA464" t="n">
        <v>142936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124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955185</v>
      </c>
      <c r="AZ464" t="s">
        <v>783</v>
      </c>
      <c r="BA464" t="s"/>
      <c r="BB464" t="n">
        <v>464099</v>
      </c>
      <c r="BC464" t="n">
        <v>13.326033</v>
      </c>
      <c r="BD464" t="n">
        <v>52.504895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779</v>
      </c>
      <c r="F465" t="n">
        <v>755288</v>
      </c>
      <c r="G465" t="s">
        <v>74</v>
      </c>
      <c r="H465" t="s">
        <v>75</v>
      </c>
      <c r="I465" t="s"/>
      <c r="J465" t="s">
        <v>74</v>
      </c>
      <c r="K465" t="n">
        <v>104.83</v>
      </c>
      <c r="L465" t="s">
        <v>76</v>
      </c>
      <c r="M465" t="s"/>
      <c r="N465" t="s">
        <v>787</v>
      </c>
      <c r="O465" t="s">
        <v>78</v>
      </c>
      <c r="P465" t="s">
        <v>781</v>
      </c>
      <c r="Q465" t="s"/>
      <c r="R465" t="s">
        <v>102</v>
      </c>
      <c r="S465" t="s">
        <v>791</v>
      </c>
      <c r="T465" t="s">
        <v>82</v>
      </c>
      <c r="U465" t="s"/>
      <c r="V465" t="s">
        <v>83</v>
      </c>
      <c r="W465" t="s">
        <v>112</v>
      </c>
      <c r="X465" t="s"/>
      <c r="Y465" t="s">
        <v>85</v>
      </c>
      <c r="Z465">
        <f>HYPERLINK("https://hotelmonitor-cachepage.eclerx.com/savepage/tk_15434141653405137_sr_2057.html","info")</f>
        <v/>
      </c>
      <c r="AA465" t="n">
        <v>142936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124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955185</v>
      </c>
      <c r="AZ465" t="s">
        <v>783</v>
      </c>
      <c r="BA465" t="s"/>
      <c r="BB465" t="n">
        <v>464099</v>
      </c>
      <c r="BC465" t="n">
        <v>13.326033</v>
      </c>
      <c r="BD465" t="n">
        <v>52.504895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779</v>
      </c>
      <c r="F466" t="n">
        <v>755288</v>
      </c>
      <c r="G466" t="s">
        <v>74</v>
      </c>
      <c r="H466" t="s">
        <v>75</v>
      </c>
      <c r="I466" t="s"/>
      <c r="J466" t="s">
        <v>74</v>
      </c>
      <c r="K466" t="n">
        <v>104.9</v>
      </c>
      <c r="L466" t="s">
        <v>76</v>
      </c>
      <c r="M466" t="s"/>
      <c r="N466" t="s">
        <v>792</v>
      </c>
      <c r="O466" t="s">
        <v>78</v>
      </c>
      <c r="P466" t="s">
        <v>781</v>
      </c>
      <c r="Q466" t="s"/>
      <c r="R466" t="s">
        <v>102</v>
      </c>
      <c r="S466" t="s">
        <v>793</v>
      </c>
      <c r="T466" t="s">
        <v>82</v>
      </c>
      <c r="U466" t="s"/>
      <c r="V466" t="s">
        <v>83</v>
      </c>
      <c r="W466" t="s">
        <v>112</v>
      </c>
      <c r="X466" t="s"/>
      <c r="Y466" t="s">
        <v>85</v>
      </c>
      <c r="Z466">
        <f>HYPERLINK("https://hotelmonitor-cachepage.eclerx.com/savepage/tk_15434141653405137_sr_2057.html","info")</f>
        <v/>
      </c>
      <c r="AA466" t="n">
        <v>142936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124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955185</v>
      </c>
      <c r="AZ466" t="s">
        <v>783</v>
      </c>
      <c r="BA466" t="s"/>
      <c r="BB466" t="n">
        <v>464099</v>
      </c>
      <c r="BC466" t="n">
        <v>13.326033</v>
      </c>
      <c r="BD466" t="n">
        <v>52.504895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779</v>
      </c>
      <c r="F467" t="n">
        <v>755288</v>
      </c>
      <c r="G467" t="s">
        <v>74</v>
      </c>
      <c r="H467" t="s">
        <v>75</v>
      </c>
      <c r="I467" t="s"/>
      <c r="J467" t="s">
        <v>74</v>
      </c>
      <c r="K467" t="n">
        <v>106.05</v>
      </c>
      <c r="L467" t="s">
        <v>76</v>
      </c>
      <c r="M467" t="s"/>
      <c r="N467" t="s">
        <v>784</v>
      </c>
      <c r="O467" t="s">
        <v>78</v>
      </c>
      <c r="P467" t="s">
        <v>781</v>
      </c>
      <c r="Q467" t="s"/>
      <c r="R467" t="s">
        <v>102</v>
      </c>
      <c r="S467" t="s">
        <v>149</v>
      </c>
      <c r="T467" t="s">
        <v>82</v>
      </c>
      <c r="U467" t="s"/>
      <c r="V467" t="s">
        <v>83</v>
      </c>
      <c r="W467" t="s">
        <v>112</v>
      </c>
      <c r="X467" t="s"/>
      <c r="Y467" t="s">
        <v>85</v>
      </c>
      <c r="Z467">
        <f>HYPERLINK("https://hotelmonitor-cachepage.eclerx.com/savepage/tk_15434141653405137_sr_2057.html","info")</f>
        <v/>
      </c>
      <c r="AA467" t="n">
        <v>142936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124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955185</v>
      </c>
      <c r="AZ467" t="s">
        <v>783</v>
      </c>
      <c r="BA467" t="s"/>
      <c r="BB467" t="n">
        <v>464099</v>
      </c>
      <c r="BC467" t="n">
        <v>13.326033</v>
      </c>
      <c r="BD467" t="n">
        <v>52.504895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779</v>
      </c>
      <c r="F468" t="n">
        <v>755288</v>
      </c>
      <c r="G468" t="s">
        <v>74</v>
      </c>
      <c r="H468" t="s">
        <v>75</v>
      </c>
      <c r="I468" t="s"/>
      <c r="J468" t="s">
        <v>74</v>
      </c>
      <c r="K468" t="n">
        <v>106.05</v>
      </c>
      <c r="L468" t="s">
        <v>76</v>
      </c>
      <c r="M468" t="s"/>
      <c r="N468" t="s">
        <v>786</v>
      </c>
      <c r="O468" t="s">
        <v>78</v>
      </c>
      <c r="P468" t="s">
        <v>781</v>
      </c>
      <c r="Q468" t="s"/>
      <c r="R468" t="s">
        <v>102</v>
      </c>
      <c r="S468" t="s">
        <v>149</v>
      </c>
      <c r="T468" t="s">
        <v>82</v>
      </c>
      <c r="U468" t="s"/>
      <c r="V468" t="s">
        <v>83</v>
      </c>
      <c r="W468" t="s">
        <v>112</v>
      </c>
      <c r="X468" t="s"/>
      <c r="Y468" t="s">
        <v>85</v>
      </c>
      <c r="Z468">
        <f>HYPERLINK("https://hotelmonitor-cachepage.eclerx.com/savepage/tk_15434141653405137_sr_2057.html","info")</f>
        <v/>
      </c>
      <c r="AA468" t="n">
        <v>142936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124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955185</v>
      </c>
      <c r="AZ468" t="s">
        <v>783</v>
      </c>
      <c r="BA468" t="s"/>
      <c r="BB468" t="n">
        <v>464099</v>
      </c>
      <c r="BC468" t="n">
        <v>13.326033</v>
      </c>
      <c r="BD468" t="n">
        <v>52.504895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779</v>
      </c>
      <c r="F469" t="n">
        <v>755288</v>
      </c>
      <c r="G469" t="s">
        <v>74</v>
      </c>
      <c r="H469" t="s">
        <v>75</v>
      </c>
      <c r="I469" t="s"/>
      <c r="J469" t="s">
        <v>74</v>
      </c>
      <c r="K469" t="n">
        <v>106.85</v>
      </c>
      <c r="L469" t="s">
        <v>76</v>
      </c>
      <c r="M469" t="s"/>
      <c r="N469" t="s">
        <v>789</v>
      </c>
      <c r="O469" t="s">
        <v>78</v>
      </c>
      <c r="P469" t="s">
        <v>781</v>
      </c>
      <c r="Q469" t="s"/>
      <c r="R469" t="s">
        <v>102</v>
      </c>
      <c r="S469" t="s">
        <v>794</v>
      </c>
      <c r="T469" t="s">
        <v>82</v>
      </c>
      <c r="U469" t="s"/>
      <c r="V469" t="s">
        <v>83</v>
      </c>
      <c r="W469" t="s">
        <v>112</v>
      </c>
      <c r="X469" t="s"/>
      <c r="Y469" t="s">
        <v>85</v>
      </c>
      <c r="Z469">
        <f>HYPERLINK("https://hotelmonitor-cachepage.eclerx.com/savepage/tk_15434141653405137_sr_2057.html","info")</f>
        <v/>
      </c>
      <c r="AA469" t="n">
        <v>142936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124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955185</v>
      </c>
      <c r="AZ469" t="s">
        <v>783</v>
      </c>
      <c r="BA469" t="s"/>
      <c r="BB469" t="n">
        <v>464099</v>
      </c>
      <c r="BC469" t="n">
        <v>13.326033</v>
      </c>
      <c r="BD469" t="n">
        <v>52.504895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779</v>
      </c>
      <c r="F470" t="n">
        <v>755288</v>
      </c>
      <c r="G470" t="s">
        <v>74</v>
      </c>
      <c r="H470" t="s">
        <v>75</v>
      </c>
      <c r="I470" t="s"/>
      <c r="J470" t="s">
        <v>74</v>
      </c>
      <c r="K470" t="n">
        <v>109.2</v>
      </c>
      <c r="L470" t="s">
        <v>76</v>
      </c>
      <c r="M470" t="s"/>
      <c r="N470" t="s">
        <v>787</v>
      </c>
      <c r="O470" t="s">
        <v>78</v>
      </c>
      <c r="P470" t="s">
        <v>781</v>
      </c>
      <c r="Q470" t="s"/>
      <c r="R470" t="s">
        <v>102</v>
      </c>
      <c r="S470" t="s">
        <v>131</v>
      </c>
      <c r="T470" t="s">
        <v>82</v>
      </c>
      <c r="U470" t="s"/>
      <c r="V470" t="s">
        <v>83</v>
      </c>
      <c r="W470" t="s">
        <v>112</v>
      </c>
      <c r="X470" t="s"/>
      <c r="Y470" t="s">
        <v>85</v>
      </c>
      <c r="Z470">
        <f>HYPERLINK("https://hotelmonitor-cachepage.eclerx.com/savepage/tk_15434141653405137_sr_2057.html","info")</f>
        <v/>
      </c>
      <c r="AA470" t="n">
        <v>142936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124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955185</v>
      </c>
      <c r="AZ470" t="s">
        <v>783</v>
      </c>
      <c r="BA470" t="s"/>
      <c r="BB470" t="n">
        <v>464099</v>
      </c>
      <c r="BC470" t="n">
        <v>13.326033</v>
      </c>
      <c r="BD470" t="n">
        <v>52.504895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779</v>
      </c>
      <c r="F471" t="n">
        <v>755288</v>
      </c>
      <c r="G471" t="s">
        <v>74</v>
      </c>
      <c r="H471" t="s">
        <v>75</v>
      </c>
      <c r="I471" t="s"/>
      <c r="J471" t="s">
        <v>74</v>
      </c>
      <c r="K471" t="n">
        <v>111.3</v>
      </c>
      <c r="L471" t="s">
        <v>76</v>
      </c>
      <c r="M471" t="s"/>
      <c r="N471" t="s">
        <v>789</v>
      </c>
      <c r="O471" t="s">
        <v>78</v>
      </c>
      <c r="P471" t="s">
        <v>781</v>
      </c>
      <c r="Q471" t="s"/>
      <c r="R471" t="s">
        <v>102</v>
      </c>
      <c r="S471" t="s">
        <v>795</v>
      </c>
      <c r="T471" t="s">
        <v>82</v>
      </c>
      <c r="U471" t="s"/>
      <c r="V471" t="s">
        <v>83</v>
      </c>
      <c r="W471" t="s">
        <v>112</v>
      </c>
      <c r="X471" t="s"/>
      <c r="Y471" t="s">
        <v>85</v>
      </c>
      <c r="Z471">
        <f>HYPERLINK("https://hotelmonitor-cachepage.eclerx.com/savepage/tk_15434141653405137_sr_2057.html","info")</f>
        <v/>
      </c>
      <c r="AA471" t="n">
        <v>142936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124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955185</v>
      </c>
      <c r="AZ471" t="s">
        <v>783</v>
      </c>
      <c r="BA471" t="s"/>
      <c r="BB471" t="n">
        <v>464099</v>
      </c>
      <c r="BC471" t="n">
        <v>13.326033</v>
      </c>
      <c r="BD471" t="n">
        <v>52.504895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779</v>
      </c>
      <c r="F472" t="n">
        <v>755288</v>
      </c>
      <c r="G472" t="s">
        <v>74</v>
      </c>
      <c r="H472" t="s">
        <v>75</v>
      </c>
      <c r="I472" t="s"/>
      <c r="J472" t="s">
        <v>74</v>
      </c>
      <c r="K472" t="n">
        <v>111.89</v>
      </c>
      <c r="L472" t="s">
        <v>76</v>
      </c>
      <c r="M472" t="s"/>
      <c r="N472" t="s">
        <v>792</v>
      </c>
      <c r="O472" t="s">
        <v>78</v>
      </c>
      <c r="P472" t="s">
        <v>781</v>
      </c>
      <c r="Q472" t="s"/>
      <c r="R472" t="s">
        <v>102</v>
      </c>
      <c r="S472" t="s">
        <v>796</v>
      </c>
      <c r="T472" t="s">
        <v>82</v>
      </c>
      <c r="U472" t="s"/>
      <c r="V472" t="s">
        <v>83</v>
      </c>
      <c r="W472" t="s">
        <v>112</v>
      </c>
      <c r="X472" t="s"/>
      <c r="Y472" t="s">
        <v>85</v>
      </c>
      <c r="Z472">
        <f>HYPERLINK("https://hotelmonitor-cachepage.eclerx.com/savepage/tk_15434141653405137_sr_2057.html","info")</f>
        <v/>
      </c>
      <c r="AA472" t="n">
        <v>142936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124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955185</v>
      </c>
      <c r="AZ472" t="s">
        <v>783</v>
      </c>
      <c r="BA472" t="s"/>
      <c r="BB472" t="n">
        <v>464099</v>
      </c>
      <c r="BC472" t="n">
        <v>13.326033</v>
      </c>
      <c r="BD472" t="n">
        <v>52.504895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779</v>
      </c>
      <c r="F473" t="n">
        <v>755288</v>
      </c>
      <c r="G473" t="s">
        <v>74</v>
      </c>
      <c r="H473" t="s">
        <v>75</v>
      </c>
      <c r="I473" t="s"/>
      <c r="J473" t="s">
        <v>74</v>
      </c>
      <c r="K473" t="n">
        <v>116.55</v>
      </c>
      <c r="L473" t="s">
        <v>76</v>
      </c>
      <c r="M473" t="s"/>
      <c r="N473" t="s">
        <v>792</v>
      </c>
      <c r="O473" t="s">
        <v>78</v>
      </c>
      <c r="P473" t="s">
        <v>781</v>
      </c>
      <c r="Q473" t="s"/>
      <c r="R473" t="s">
        <v>102</v>
      </c>
      <c r="S473" t="s">
        <v>797</v>
      </c>
      <c r="T473" t="s">
        <v>82</v>
      </c>
      <c r="U473" t="s"/>
      <c r="V473" t="s">
        <v>83</v>
      </c>
      <c r="W473" t="s">
        <v>112</v>
      </c>
      <c r="X473" t="s"/>
      <c r="Y473" t="s">
        <v>85</v>
      </c>
      <c r="Z473">
        <f>HYPERLINK("https://hotelmonitor-cachepage.eclerx.com/savepage/tk_15434141653405137_sr_2057.html","info")</f>
        <v/>
      </c>
      <c r="AA473" t="n">
        <v>142936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124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955185</v>
      </c>
      <c r="AZ473" t="s">
        <v>783</v>
      </c>
      <c r="BA473" t="s"/>
      <c r="BB473" t="n">
        <v>464099</v>
      </c>
      <c r="BC473" t="n">
        <v>13.326033</v>
      </c>
      <c r="BD473" t="n">
        <v>52.504895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779</v>
      </c>
      <c r="F474" t="n">
        <v>755288</v>
      </c>
      <c r="G474" t="s">
        <v>74</v>
      </c>
      <c r="H474" t="s">
        <v>75</v>
      </c>
      <c r="I474" t="s"/>
      <c r="J474" t="s">
        <v>74</v>
      </c>
      <c r="K474" t="n">
        <v>123.8</v>
      </c>
      <c r="L474" t="s">
        <v>76</v>
      </c>
      <c r="M474" t="s"/>
      <c r="N474" t="s">
        <v>798</v>
      </c>
      <c r="O474" t="s">
        <v>78</v>
      </c>
      <c r="P474" t="s">
        <v>781</v>
      </c>
      <c r="Q474" t="s"/>
      <c r="R474" t="s">
        <v>102</v>
      </c>
      <c r="S474" t="s">
        <v>799</v>
      </c>
      <c r="T474" t="s">
        <v>82</v>
      </c>
      <c r="U474" t="s"/>
      <c r="V474" t="s">
        <v>83</v>
      </c>
      <c r="W474" t="s">
        <v>112</v>
      </c>
      <c r="X474" t="s"/>
      <c r="Y474" t="s">
        <v>85</v>
      </c>
      <c r="Z474">
        <f>HYPERLINK("https://hotelmonitor-cachepage.eclerx.com/savepage/tk_15434141653405137_sr_2057.html","info")</f>
        <v/>
      </c>
      <c r="AA474" t="n">
        <v>142936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124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955185</v>
      </c>
      <c r="AZ474" t="s">
        <v>783</v>
      </c>
      <c r="BA474" t="s"/>
      <c r="BB474" t="n">
        <v>464099</v>
      </c>
      <c r="BC474" t="n">
        <v>13.326033</v>
      </c>
      <c r="BD474" t="n">
        <v>52.504895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779</v>
      </c>
      <c r="F475" t="n">
        <v>755288</v>
      </c>
      <c r="G475" t="s">
        <v>74</v>
      </c>
      <c r="H475" t="s">
        <v>75</v>
      </c>
      <c r="I475" t="s"/>
      <c r="J475" t="s">
        <v>74</v>
      </c>
      <c r="K475" t="n">
        <v>132.05</v>
      </c>
      <c r="L475" t="s">
        <v>76</v>
      </c>
      <c r="M475" t="s"/>
      <c r="N475" t="s">
        <v>798</v>
      </c>
      <c r="O475" t="s">
        <v>78</v>
      </c>
      <c r="P475" t="s">
        <v>781</v>
      </c>
      <c r="Q475" t="s"/>
      <c r="R475" t="s">
        <v>102</v>
      </c>
      <c r="S475" t="s">
        <v>800</v>
      </c>
      <c r="T475" t="s">
        <v>82</v>
      </c>
      <c r="U475" t="s"/>
      <c r="V475" t="s">
        <v>83</v>
      </c>
      <c r="W475" t="s">
        <v>112</v>
      </c>
      <c r="X475" t="s"/>
      <c r="Y475" t="s">
        <v>85</v>
      </c>
      <c r="Z475">
        <f>HYPERLINK("https://hotelmonitor-cachepage.eclerx.com/savepage/tk_15434141653405137_sr_2057.html","info")</f>
        <v/>
      </c>
      <c r="AA475" t="n">
        <v>142936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124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955185</v>
      </c>
      <c r="AZ475" t="s">
        <v>783</v>
      </c>
      <c r="BA475" t="s"/>
      <c r="BB475" t="n">
        <v>464099</v>
      </c>
      <c r="BC475" t="n">
        <v>13.326033</v>
      </c>
      <c r="BD475" t="n">
        <v>52.504895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779</v>
      </c>
      <c r="F476" t="n">
        <v>755288</v>
      </c>
      <c r="G476" t="s">
        <v>74</v>
      </c>
      <c r="H476" t="s">
        <v>75</v>
      </c>
      <c r="I476" t="s"/>
      <c r="J476" t="s">
        <v>74</v>
      </c>
      <c r="K476" t="n">
        <v>137.55</v>
      </c>
      <c r="L476" t="s">
        <v>76</v>
      </c>
      <c r="M476" t="s"/>
      <c r="N476" t="s">
        <v>798</v>
      </c>
      <c r="O476" t="s">
        <v>78</v>
      </c>
      <c r="P476" t="s">
        <v>781</v>
      </c>
      <c r="Q476" t="s"/>
      <c r="R476" t="s">
        <v>102</v>
      </c>
      <c r="S476" t="s">
        <v>801</v>
      </c>
      <c r="T476" t="s">
        <v>82</v>
      </c>
      <c r="U476" t="s"/>
      <c r="V476" t="s">
        <v>83</v>
      </c>
      <c r="W476" t="s">
        <v>112</v>
      </c>
      <c r="X476" t="s"/>
      <c r="Y476" t="s">
        <v>85</v>
      </c>
      <c r="Z476">
        <f>HYPERLINK("https://hotelmonitor-cachepage.eclerx.com/savepage/tk_15434141653405137_sr_2057.html","info")</f>
        <v/>
      </c>
      <c r="AA476" t="n">
        <v>142936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124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955185</v>
      </c>
      <c r="AZ476" t="s">
        <v>783</v>
      </c>
      <c r="BA476" t="s"/>
      <c r="BB476" t="n">
        <v>464099</v>
      </c>
      <c r="BC476" t="n">
        <v>13.326033</v>
      </c>
      <c r="BD476" t="n">
        <v>52.504895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802</v>
      </c>
      <c r="F477" t="n">
        <v>514928</v>
      </c>
      <c r="G477" t="s">
        <v>74</v>
      </c>
      <c r="H477" t="s">
        <v>75</v>
      </c>
      <c r="I477" t="s"/>
      <c r="J477" t="s">
        <v>74</v>
      </c>
      <c r="K477" t="n">
        <v>74.40000000000001</v>
      </c>
      <c r="L477" t="s">
        <v>76</v>
      </c>
      <c r="M477" t="s"/>
      <c r="N477" t="s">
        <v>530</v>
      </c>
      <c r="O477" t="s">
        <v>78</v>
      </c>
      <c r="P477" t="s">
        <v>803</v>
      </c>
      <c r="Q477" t="s"/>
      <c r="R477" t="s">
        <v>80</v>
      </c>
      <c r="S477" t="s">
        <v>804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HYPERLINK("https://hotelmonitor-cachepage.eclerx.com/savepage/tk_1543415240154326_sr_2057.html","info")</f>
        <v/>
      </c>
      <c r="AA477" t="n">
        <v>128493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480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163340</v>
      </c>
      <c r="AZ477" t="s">
        <v>805</v>
      </c>
      <c r="BA477" t="s"/>
      <c r="BB477" t="n">
        <v>3193</v>
      </c>
      <c r="BC477" t="n">
        <v>13.323952</v>
      </c>
      <c r="BD477" t="n">
        <v>52.496867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802</v>
      </c>
      <c r="F478" t="n">
        <v>514928</v>
      </c>
      <c r="G478" t="s">
        <v>74</v>
      </c>
      <c r="H478" t="s">
        <v>75</v>
      </c>
      <c r="I478" t="s"/>
      <c r="J478" t="s">
        <v>74</v>
      </c>
      <c r="K478" t="n">
        <v>86.40000000000001</v>
      </c>
      <c r="L478" t="s">
        <v>76</v>
      </c>
      <c r="M478" t="s"/>
      <c r="N478" t="s">
        <v>215</v>
      </c>
      <c r="O478" t="s">
        <v>78</v>
      </c>
      <c r="P478" t="s">
        <v>803</v>
      </c>
      <c r="Q478" t="s"/>
      <c r="R478" t="s">
        <v>80</v>
      </c>
      <c r="S478" t="s">
        <v>806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HYPERLINK("https://hotelmonitor-cachepage.eclerx.com/savepage/tk_1543415240154326_sr_2057.html","info")</f>
        <v/>
      </c>
      <c r="AA478" t="n">
        <v>128493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480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163340</v>
      </c>
      <c r="AZ478" t="s">
        <v>805</v>
      </c>
      <c r="BA478" t="s"/>
      <c r="BB478" t="n">
        <v>3193</v>
      </c>
      <c r="BC478" t="n">
        <v>13.323952</v>
      </c>
      <c r="BD478" t="n">
        <v>52.496867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802</v>
      </c>
      <c r="F479" t="n">
        <v>514928</v>
      </c>
      <c r="G479" t="s">
        <v>74</v>
      </c>
      <c r="H479" t="s">
        <v>75</v>
      </c>
      <c r="I479" t="s"/>
      <c r="J479" t="s">
        <v>74</v>
      </c>
      <c r="K479" t="n">
        <v>108</v>
      </c>
      <c r="L479" t="s">
        <v>76</v>
      </c>
      <c r="M479" t="s"/>
      <c r="N479" t="s">
        <v>217</v>
      </c>
      <c r="O479" t="s">
        <v>78</v>
      </c>
      <c r="P479" t="s">
        <v>803</v>
      </c>
      <c r="Q479" t="s"/>
      <c r="R479" t="s">
        <v>80</v>
      </c>
      <c r="S479" t="s">
        <v>659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HYPERLINK("https://hotelmonitor-cachepage.eclerx.com/savepage/tk_1543415240154326_sr_2057.html","info")</f>
        <v/>
      </c>
      <c r="AA479" t="n">
        <v>128493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480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163340</v>
      </c>
      <c r="AZ479" t="s">
        <v>805</v>
      </c>
      <c r="BA479" t="s"/>
      <c r="BB479" t="n">
        <v>3193</v>
      </c>
      <c r="BC479" t="n">
        <v>13.323952</v>
      </c>
      <c r="BD479" t="n">
        <v>52.496867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802</v>
      </c>
      <c r="F480" t="n">
        <v>514928</v>
      </c>
      <c r="G480" t="s">
        <v>74</v>
      </c>
      <c r="H480" t="s">
        <v>75</v>
      </c>
      <c r="I480" t="s"/>
      <c r="J480" t="s">
        <v>74</v>
      </c>
      <c r="K480" t="n">
        <v>122.4</v>
      </c>
      <c r="L480" t="s">
        <v>76</v>
      </c>
      <c r="M480" t="s"/>
      <c r="N480" t="s">
        <v>807</v>
      </c>
      <c r="O480" t="s">
        <v>78</v>
      </c>
      <c r="P480" t="s">
        <v>803</v>
      </c>
      <c r="Q480" t="s"/>
      <c r="R480" t="s">
        <v>80</v>
      </c>
      <c r="S480" t="s">
        <v>808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HYPERLINK("https://hotelmonitor-cachepage.eclerx.com/savepage/tk_1543415240154326_sr_2057.html","info")</f>
        <v/>
      </c>
      <c r="AA480" t="n">
        <v>128493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480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163340</v>
      </c>
      <c r="AZ480" t="s">
        <v>805</v>
      </c>
      <c r="BA480" t="s"/>
      <c r="BB480" t="n">
        <v>3193</v>
      </c>
      <c r="BC480" t="n">
        <v>13.323952</v>
      </c>
      <c r="BD480" t="n">
        <v>52.496867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802</v>
      </c>
      <c r="F481" t="n">
        <v>514928</v>
      </c>
      <c r="G481" t="s">
        <v>74</v>
      </c>
      <c r="H481" t="s">
        <v>75</v>
      </c>
      <c r="I481" t="s"/>
      <c r="J481" t="s">
        <v>74</v>
      </c>
      <c r="K481" t="n">
        <v>153</v>
      </c>
      <c r="L481" t="s">
        <v>76</v>
      </c>
      <c r="M481" t="s"/>
      <c r="N481" t="s">
        <v>484</v>
      </c>
      <c r="O481" t="s">
        <v>78</v>
      </c>
      <c r="P481" t="s">
        <v>803</v>
      </c>
      <c r="Q481" t="s"/>
      <c r="R481" t="s">
        <v>80</v>
      </c>
      <c r="S481" t="s">
        <v>809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HYPERLINK("https://hotelmonitor-cachepage.eclerx.com/savepage/tk_1543415240154326_sr_2057.html","info")</f>
        <v/>
      </c>
      <c r="AA481" t="n">
        <v>128493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480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163340</v>
      </c>
      <c r="AZ481" t="s">
        <v>805</v>
      </c>
      <c r="BA481" t="s"/>
      <c r="BB481" t="n">
        <v>3193</v>
      </c>
      <c r="BC481" t="n">
        <v>13.323952</v>
      </c>
      <c r="BD481" t="n">
        <v>52.496867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810</v>
      </c>
      <c r="F482" t="n">
        <v>764832</v>
      </c>
      <c r="G482" t="s">
        <v>74</v>
      </c>
      <c r="H482" t="s">
        <v>75</v>
      </c>
      <c r="I482" t="s"/>
      <c r="J482" t="s">
        <v>74</v>
      </c>
      <c r="K482" t="n">
        <v>153</v>
      </c>
      <c r="L482" t="s">
        <v>76</v>
      </c>
      <c r="M482" t="s"/>
      <c r="N482" t="s">
        <v>77</v>
      </c>
      <c r="O482" t="s">
        <v>78</v>
      </c>
      <c r="P482" t="s">
        <v>810</v>
      </c>
      <c r="Q482" t="s"/>
      <c r="R482" t="s">
        <v>159</v>
      </c>
      <c r="S482" t="s">
        <v>809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HYPERLINK("https://hotelmonitor-cachepage.eclerx.com/savepage/tk_15434147839185884_sr_2057.html","info")</f>
        <v/>
      </c>
      <c r="AA482" t="n">
        <v>151943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329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163047</v>
      </c>
      <c r="AZ482" t="s">
        <v>811</v>
      </c>
      <c r="BA482" t="s"/>
      <c r="BB482" t="n">
        <v>69452</v>
      </c>
      <c r="BC482" t="n">
        <v>13.37393</v>
      </c>
      <c r="BD482" t="n">
        <v>52.50907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810</v>
      </c>
      <c r="F483" t="n">
        <v>764832</v>
      </c>
      <c r="G483" t="s">
        <v>74</v>
      </c>
      <c r="H483" t="s">
        <v>75</v>
      </c>
      <c r="I483" t="s"/>
      <c r="J483" t="s">
        <v>74</v>
      </c>
      <c r="K483" t="n">
        <v>180</v>
      </c>
      <c r="L483" t="s">
        <v>76</v>
      </c>
      <c r="M483" t="s"/>
      <c r="N483" t="s">
        <v>93</v>
      </c>
      <c r="O483" t="s">
        <v>78</v>
      </c>
      <c r="P483" t="s">
        <v>810</v>
      </c>
      <c r="Q483" t="s"/>
      <c r="R483" t="s">
        <v>159</v>
      </c>
      <c r="S483" t="s">
        <v>547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HYPERLINK("https://hotelmonitor-cachepage.eclerx.com/savepage/tk_15434147839185884_sr_2057.html","info")</f>
        <v/>
      </c>
      <c r="AA483" t="n">
        <v>151943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329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163047</v>
      </c>
      <c r="AZ483" t="s">
        <v>811</v>
      </c>
      <c r="BA483" t="s"/>
      <c r="BB483" t="n">
        <v>69452</v>
      </c>
      <c r="BC483" t="n">
        <v>13.37393</v>
      </c>
      <c r="BD483" t="n">
        <v>52.50907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810</v>
      </c>
      <c r="F484" t="n">
        <v>764832</v>
      </c>
      <c r="G484" t="s">
        <v>74</v>
      </c>
      <c r="H484" t="s">
        <v>75</v>
      </c>
      <c r="I484" t="s"/>
      <c r="J484" t="s">
        <v>74</v>
      </c>
      <c r="K484" t="n">
        <v>420</v>
      </c>
      <c r="L484" t="s">
        <v>76</v>
      </c>
      <c r="M484" t="s"/>
      <c r="N484" t="s">
        <v>812</v>
      </c>
      <c r="O484" t="s">
        <v>78</v>
      </c>
      <c r="P484" t="s">
        <v>810</v>
      </c>
      <c r="Q484" t="s"/>
      <c r="R484" t="s">
        <v>159</v>
      </c>
      <c r="S484" t="s">
        <v>813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HYPERLINK("https://hotelmonitor-cachepage.eclerx.com/savepage/tk_15434147839185884_sr_2057.html","info")</f>
        <v/>
      </c>
      <c r="AA484" t="n">
        <v>151943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329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163047</v>
      </c>
      <c r="AZ484" t="s">
        <v>811</v>
      </c>
      <c r="BA484" t="s"/>
      <c r="BB484" t="n">
        <v>69452</v>
      </c>
      <c r="BC484" t="n">
        <v>13.37393</v>
      </c>
      <c r="BD484" t="n">
        <v>52.50907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810</v>
      </c>
      <c r="F485" t="n">
        <v>764832</v>
      </c>
      <c r="G485" t="s">
        <v>74</v>
      </c>
      <c r="H485" t="s">
        <v>75</v>
      </c>
      <c r="I485" t="s"/>
      <c r="J485" t="s">
        <v>74</v>
      </c>
      <c r="K485" t="n">
        <v>210</v>
      </c>
      <c r="L485" t="s">
        <v>76</v>
      </c>
      <c r="M485" t="s"/>
      <c r="N485" t="s">
        <v>97</v>
      </c>
      <c r="O485" t="s">
        <v>78</v>
      </c>
      <c r="P485" t="s">
        <v>810</v>
      </c>
      <c r="Q485" t="s"/>
      <c r="R485" t="s">
        <v>159</v>
      </c>
      <c r="S485" t="s">
        <v>653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HYPERLINK("https://hotelmonitor-cachepage.eclerx.com/savepage/tk_15434147839185884_sr_2057.html","info")</f>
        <v/>
      </c>
      <c r="AA485" t="n">
        <v>151943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329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163047</v>
      </c>
      <c r="AZ485" t="s">
        <v>811</v>
      </c>
      <c r="BA485" t="s"/>
      <c r="BB485" t="n">
        <v>69452</v>
      </c>
      <c r="BC485" t="n">
        <v>13.37393</v>
      </c>
      <c r="BD485" t="n">
        <v>52.50907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810</v>
      </c>
      <c r="F486" t="n">
        <v>764832</v>
      </c>
      <c r="G486" t="s">
        <v>74</v>
      </c>
      <c r="H486" t="s">
        <v>75</v>
      </c>
      <c r="I486" t="s"/>
      <c r="J486" t="s">
        <v>74</v>
      </c>
      <c r="K486" t="n">
        <v>240</v>
      </c>
      <c r="L486" t="s">
        <v>76</v>
      </c>
      <c r="M486" t="s"/>
      <c r="N486" t="s">
        <v>99</v>
      </c>
      <c r="O486" t="s">
        <v>78</v>
      </c>
      <c r="P486" t="s">
        <v>810</v>
      </c>
      <c r="Q486" t="s"/>
      <c r="R486" t="s">
        <v>159</v>
      </c>
      <c r="S486" t="s">
        <v>814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HYPERLINK("https://hotelmonitor-cachepage.eclerx.com/savepage/tk_15434147839185884_sr_2057.html","info")</f>
        <v/>
      </c>
      <c r="AA486" t="n">
        <v>151943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329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163047</v>
      </c>
      <c r="AZ486" t="s">
        <v>811</v>
      </c>
      <c r="BA486" t="s"/>
      <c r="BB486" t="n">
        <v>69452</v>
      </c>
      <c r="BC486" t="n">
        <v>13.37393</v>
      </c>
      <c r="BD486" t="n">
        <v>52.50907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810</v>
      </c>
      <c r="F487" t="n">
        <v>764832</v>
      </c>
      <c r="G487" t="s">
        <v>74</v>
      </c>
      <c r="H487" t="s">
        <v>75</v>
      </c>
      <c r="I487" t="s"/>
      <c r="J487" t="s">
        <v>74</v>
      </c>
      <c r="K487" t="n">
        <v>460</v>
      </c>
      <c r="L487" t="s">
        <v>76</v>
      </c>
      <c r="M487" t="s"/>
      <c r="N487" t="s">
        <v>812</v>
      </c>
      <c r="O487" t="s">
        <v>78</v>
      </c>
      <c r="P487" t="s">
        <v>810</v>
      </c>
      <c r="Q487" t="s"/>
      <c r="R487" t="s">
        <v>159</v>
      </c>
      <c r="S487" t="s">
        <v>815</v>
      </c>
      <c r="T487" t="s">
        <v>82</v>
      </c>
      <c r="U487" t="s"/>
      <c r="V487" t="s">
        <v>83</v>
      </c>
      <c r="W487" t="s">
        <v>112</v>
      </c>
      <c r="X487" t="s"/>
      <c r="Y487" t="s">
        <v>85</v>
      </c>
      <c r="Z487">
        <f>HYPERLINK("https://hotelmonitor-cachepage.eclerx.com/savepage/tk_15434147839185884_sr_2057.html","info")</f>
        <v/>
      </c>
      <c r="AA487" t="n">
        <v>151943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329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163047</v>
      </c>
      <c r="AZ487" t="s">
        <v>811</v>
      </c>
      <c r="BA487" t="s"/>
      <c r="BB487" t="n">
        <v>69452</v>
      </c>
      <c r="BC487" t="n">
        <v>13.37393</v>
      </c>
      <c r="BD487" t="n">
        <v>52.50907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816</v>
      </c>
      <c r="F488" t="n">
        <v>3587001</v>
      </c>
      <c r="G488" t="s">
        <v>74</v>
      </c>
      <c r="H488" t="s">
        <v>75</v>
      </c>
      <c r="I488" t="s"/>
      <c r="J488" t="s">
        <v>74</v>
      </c>
      <c r="K488" t="n">
        <v>72.45</v>
      </c>
      <c r="L488" t="s">
        <v>76</v>
      </c>
      <c r="M488" t="s"/>
      <c r="N488" t="s">
        <v>817</v>
      </c>
      <c r="O488" t="s">
        <v>78</v>
      </c>
      <c r="P488" t="s">
        <v>818</v>
      </c>
      <c r="Q488" t="s"/>
      <c r="R488" t="s">
        <v>102</v>
      </c>
      <c r="S488" t="s">
        <v>819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HYPERLINK("https://hotelmonitor-cachepage.eclerx.com/savepage/tk_1543414416148829_sr_2057.html","info")</f>
        <v/>
      </c>
      <c r="AA488" t="n">
        <v>210751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209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937964</v>
      </c>
      <c r="AZ488" t="s">
        <v>820</v>
      </c>
      <c r="BA488" t="s"/>
      <c r="BB488" t="n">
        <v>423446</v>
      </c>
      <c r="BC488" t="n">
        <v>13.448687</v>
      </c>
      <c r="BD488" t="n">
        <v>52.511946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816</v>
      </c>
      <c r="F489" t="n">
        <v>3587001</v>
      </c>
      <c r="G489" t="s">
        <v>74</v>
      </c>
      <c r="H489" t="s">
        <v>75</v>
      </c>
      <c r="I489" t="s"/>
      <c r="J489" t="s">
        <v>74</v>
      </c>
      <c r="K489" t="n">
        <v>89</v>
      </c>
      <c r="L489" t="s">
        <v>76</v>
      </c>
      <c r="M489" t="s"/>
      <c r="N489" t="s">
        <v>183</v>
      </c>
      <c r="O489" t="s">
        <v>78</v>
      </c>
      <c r="P489" t="s">
        <v>818</v>
      </c>
      <c r="Q489" t="s"/>
      <c r="R489" t="s">
        <v>102</v>
      </c>
      <c r="S489" t="s">
        <v>351</v>
      </c>
      <c r="T489" t="s">
        <v>82</v>
      </c>
      <c r="U489" t="s"/>
      <c r="V489" t="s">
        <v>83</v>
      </c>
      <c r="W489" t="s">
        <v>112</v>
      </c>
      <c r="X489" t="s"/>
      <c r="Y489" t="s">
        <v>85</v>
      </c>
      <c r="Z489">
        <f>HYPERLINK("https://hotelmonitor-cachepage.eclerx.com/savepage/tk_1543414416148829_sr_2057.html","info")</f>
        <v/>
      </c>
      <c r="AA489" t="n">
        <v>210751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209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937964</v>
      </c>
      <c r="AZ489" t="s">
        <v>820</v>
      </c>
      <c r="BA489" t="s"/>
      <c r="BB489" t="n">
        <v>423446</v>
      </c>
      <c r="BC489" t="n">
        <v>13.448687</v>
      </c>
      <c r="BD489" t="n">
        <v>52.511946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816</v>
      </c>
      <c r="F490" t="n">
        <v>3587001</v>
      </c>
      <c r="G490" t="s">
        <v>74</v>
      </c>
      <c r="H490" t="s">
        <v>75</v>
      </c>
      <c r="I490" t="s"/>
      <c r="J490" t="s">
        <v>74</v>
      </c>
      <c r="K490" t="n">
        <v>95.55</v>
      </c>
      <c r="L490" t="s">
        <v>76</v>
      </c>
      <c r="M490" t="s"/>
      <c r="N490" t="s">
        <v>295</v>
      </c>
      <c r="O490" t="s">
        <v>78</v>
      </c>
      <c r="P490" t="s">
        <v>818</v>
      </c>
      <c r="Q490" t="s"/>
      <c r="R490" t="s">
        <v>102</v>
      </c>
      <c r="S490" t="s">
        <v>821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HYPERLINK("https://hotelmonitor-cachepage.eclerx.com/savepage/tk_1543414416148829_sr_2057.html","info")</f>
        <v/>
      </c>
      <c r="AA490" t="n">
        <v>210751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209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937964</v>
      </c>
      <c r="AZ490" t="s">
        <v>820</v>
      </c>
      <c r="BA490" t="s"/>
      <c r="BB490" t="n">
        <v>423446</v>
      </c>
      <c r="BC490" t="n">
        <v>13.448687</v>
      </c>
      <c r="BD490" t="n">
        <v>52.511946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822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170.58</v>
      </c>
      <c r="L491" t="s">
        <v>76</v>
      </c>
      <c r="M491" t="s"/>
      <c r="N491" t="s">
        <v>77</v>
      </c>
      <c r="O491" t="s">
        <v>78</v>
      </c>
      <c r="P491" t="s">
        <v>822</v>
      </c>
      <c r="Q491" t="s"/>
      <c r="R491" t="s">
        <v>80</v>
      </c>
      <c r="S491" t="s">
        <v>823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HYPERLINK("https://hotelmonitor-cachepage.eclerx.com/savepage/tk_1543414987554585_sr_2057.html","info")</f>
        <v/>
      </c>
      <c r="AA491" t="n">
        <v>-2071524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396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2071524</v>
      </c>
      <c r="AZ491" t="s">
        <v>824</v>
      </c>
      <c r="BA491" t="s"/>
      <c r="BB491" t="n">
        <v>632565</v>
      </c>
      <c r="BC491" t="n">
        <v>13.33776</v>
      </c>
      <c r="BD491" t="n">
        <v>52.50572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822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184</v>
      </c>
      <c r="L492" t="s">
        <v>76</v>
      </c>
      <c r="M492" t="s"/>
      <c r="N492" t="s">
        <v>183</v>
      </c>
      <c r="O492" t="s">
        <v>78</v>
      </c>
      <c r="P492" t="s">
        <v>822</v>
      </c>
      <c r="Q492" t="s"/>
      <c r="R492" t="s">
        <v>80</v>
      </c>
      <c r="S492" t="s">
        <v>825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HYPERLINK("https://hotelmonitor-cachepage.eclerx.com/savepage/tk_1543414987554585_sr_2057.html","info")</f>
        <v/>
      </c>
      <c r="AA492" t="n">
        <v>-2071524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396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2071524</v>
      </c>
      <c r="AZ492" t="s">
        <v>824</v>
      </c>
      <c r="BA492" t="s"/>
      <c r="BB492" t="n">
        <v>632565</v>
      </c>
      <c r="BC492" t="n">
        <v>13.33776</v>
      </c>
      <c r="BD492" t="n">
        <v>52.50572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822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209</v>
      </c>
      <c r="L493" t="s">
        <v>76</v>
      </c>
      <c r="M493" t="s"/>
      <c r="N493" t="s">
        <v>217</v>
      </c>
      <c r="O493" t="s">
        <v>78</v>
      </c>
      <c r="P493" t="s">
        <v>822</v>
      </c>
      <c r="Q493" t="s"/>
      <c r="R493" t="s">
        <v>80</v>
      </c>
      <c r="S493" t="s">
        <v>288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HYPERLINK("https://hotelmonitor-cachepage.eclerx.com/savepage/tk_1543414987554585_sr_2057.html","info")</f>
        <v/>
      </c>
      <c r="AA493" t="n">
        <v>-2071524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396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2071524</v>
      </c>
      <c r="AZ493" t="s">
        <v>824</v>
      </c>
      <c r="BA493" t="s"/>
      <c r="BB493" t="n">
        <v>632565</v>
      </c>
      <c r="BC493" t="n">
        <v>13.33776</v>
      </c>
      <c r="BD493" t="n">
        <v>52.50572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826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94</v>
      </c>
      <c r="L494" t="s">
        <v>76</v>
      </c>
      <c r="M494" t="s"/>
      <c r="N494" t="s">
        <v>183</v>
      </c>
      <c r="O494" t="s">
        <v>78</v>
      </c>
      <c r="P494" t="s">
        <v>826</v>
      </c>
      <c r="Q494" t="s"/>
      <c r="R494" t="s">
        <v>102</v>
      </c>
      <c r="S494" t="s">
        <v>361</v>
      </c>
      <c r="T494" t="s">
        <v>82</v>
      </c>
      <c r="U494" t="s"/>
      <c r="V494" t="s">
        <v>83</v>
      </c>
      <c r="W494" t="s">
        <v>112</v>
      </c>
      <c r="X494" t="s"/>
      <c r="Y494" t="s">
        <v>85</v>
      </c>
      <c r="Z494">
        <f>HYPERLINK("https://hotelmonitor-cachepage.eclerx.com/savepage/tk_15434141590147748_sr_2057.html","info")</f>
        <v/>
      </c>
      <c r="AA494" t="n">
        <v>-2071681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122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2071681</v>
      </c>
      <c r="AZ494" t="s">
        <v>827</v>
      </c>
      <c r="BA494" t="s"/>
      <c r="BB494" t="n">
        <v>146248</v>
      </c>
      <c r="BC494" t="n">
        <v>13.45127</v>
      </c>
      <c r="BD494" t="n">
        <v>52.51261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828</v>
      </c>
      <c r="F495" t="n">
        <v>116695</v>
      </c>
      <c r="G495" t="s">
        <v>74</v>
      </c>
      <c r="H495" t="s">
        <v>75</v>
      </c>
      <c r="I495" t="s"/>
      <c r="J495" t="s">
        <v>74</v>
      </c>
      <c r="K495" t="n">
        <v>58.4</v>
      </c>
      <c r="L495" t="s">
        <v>76</v>
      </c>
      <c r="M495" t="s"/>
      <c r="N495" t="s">
        <v>93</v>
      </c>
      <c r="O495" t="s">
        <v>78</v>
      </c>
      <c r="P495" t="s">
        <v>829</v>
      </c>
      <c r="Q495" t="s"/>
      <c r="R495" t="s">
        <v>180</v>
      </c>
      <c r="S495" t="s">
        <v>830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HYPERLINK("https://hotelmonitor-cachepage.eclerx.com/savepage/tk_15434146926726592_sr_2057.html","info")</f>
        <v/>
      </c>
      <c r="AA495" t="n">
        <v>40619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299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1603238</v>
      </c>
      <c r="AZ495" t="s">
        <v>831</v>
      </c>
      <c r="BA495" t="s"/>
      <c r="BB495" t="n">
        <v>102101</v>
      </c>
      <c r="BC495" t="n">
        <v>13.41318</v>
      </c>
      <c r="BD495" t="n">
        <v>52.55298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832</v>
      </c>
      <c r="F496" t="n">
        <v>1595453</v>
      </c>
      <c r="G496" t="s">
        <v>74</v>
      </c>
      <c r="H496" t="s">
        <v>75</v>
      </c>
      <c r="I496" t="s"/>
      <c r="J496" t="s">
        <v>74</v>
      </c>
      <c r="K496" t="n">
        <v>55</v>
      </c>
      <c r="L496" t="s">
        <v>76</v>
      </c>
      <c r="M496" t="s"/>
      <c r="N496" t="s">
        <v>77</v>
      </c>
      <c r="O496" t="s">
        <v>78</v>
      </c>
      <c r="P496" t="s">
        <v>833</v>
      </c>
      <c r="Q496" t="s"/>
      <c r="R496" t="s">
        <v>102</v>
      </c>
      <c r="S496" t="s">
        <v>690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HYPERLINK("https://hotelmonitor-cachepage.eclerx.com/savepage/tk_15434149068045285_sr_2057.html","info")</f>
        <v/>
      </c>
      <c r="AA496" t="n">
        <v>234501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369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937795</v>
      </c>
      <c r="AZ496" t="s">
        <v>834</v>
      </c>
      <c r="BA496" t="s"/>
      <c r="BB496" t="n">
        <v>405</v>
      </c>
      <c r="BC496" t="n">
        <v>13.30631</v>
      </c>
      <c r="BD496" t="n">
        <v>52.52382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832</v>
      </c>
      <c r="F497" t="n">
        <v>1595453</v>
      </c>
      <c r="G497" t="s">
        <v>74</v>
      </c>
      <c r="H497" t="s">
        <v>75</v>
      </c>
      <c r="I497" t="s"/>
      <c r="J497" t="s">
        <v>74</v>
      </c>
      <c r="K497" t="n">
        <v>61</v>
      </c>
      <c r="L497" t="s">
        <v>76</v>
      </c>
      <c r="M497" t="s"/>
      <c r="N497" t="s">
        <v>93</v>
      </c>
      <c r="O497" t="s">
        <v>78</v>
      </c>
      <c r="P497" t="s">
        <v>833</v>
      </c>
      <c r="Q497" t="s"/>
      <c r="R497" t="s">
        <v>102</v>
      </c>
      <c r="S497" t="s">
        <v>835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HYPERLINK("https://hotelmonitor-cachepage.eclerx.com/savepage/tk_15434149068045285_sr_2057.html","info")</f>
        <v/>
      </c>
      <c r="AA497" t="n">
        <v>234501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369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937795</v>
      </c>
      <c r="AZ497" t="s">
        <v>834</v>
      </c>
      <c r="BA497" t="s"/>
      <c r="BB497" t="n">
        <v>405</v>
      </c>
      <c r="BC497" t="n">
        <v>13.30631</v>
      </c>
      <c r="BD497" t="n">
        <v>52.52382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832</v>
      </c>
      <c r="F498" t="n">
        <v>1595453</v>
      </c>
      <c r="G498" t="s">
        <v>74</v>
      </c>
      <c r="H498" t="s">
        <v>75</v>
      </c>
      <c r="I498" t="s"/>
      <c r="J498" t="s">
        <v>74</v>
      </c>
      <c r="K498" t="n">
        <v>71</v>
      </c>
      <c r="L498" t="s">
        <v>76</v>
      </c>
      <c r="M498" t="s"/>
      <c r="N498" t="s">
        <v>95</v>
      </c>
      <c r="O498" t="s">
        <v>78</v>
      </c>
      <c r="P498" t="s">
        <v>833</v>
      </c>
      <c r="Q498" t="s"/>
      <c r="R498" t="s">
        <v>102</v>
      </c>
      <c r="S498" t="s">
        <v>632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HYPERLINK("https://hotelmonitor-cachepage.eclerx.com/savepage/tk_15434149068045285_sr_2057.html","info")</f>
        <v/>
      </c>
      <c r="AA498" t="n">
        <v>234501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369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937795</v>
      </c>
      <c r="AZ498" t="s">
        <v>834</v>
      </c>
      <c r="BA498" t="s"/>
      <c r="BB498" t="n">
        <v>405</v>
      </c>
      <c r="BC498" t="n">
        <v>13.30631</v>
      </c>
      <c r="BD498" t="n">
        <v>52.52382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832</v>
      </c>
      <c r="F499" t="n">
        <v>1595453</v>
      </c>
      <c r="G499" t="s">
        <v>74</v>
      </c>
      <c r="H499" t="s">
        <v>75</v>
      </c>
      <c r="I499" t="s"/>
      <c r="J499" t="s">
        <v>74</v>
      </c>
      <c r="K499" t="n">
        <v>82</v>
      </c>
      <c r="L499" t="s">
        <v>76</v>
      </c>
      <c r="M499" t="s"/>
      <c r="N499" t="s">
        <v>97</v>
      </c>
      <c r="O499" t="s">
        <v>78</v>
      </c>
      <c r="P499" t="s">
        <v>833</v>
      </c>
      <c r="Q499" t="s"/>
      <c r="R499" t="s">
        <v>102</v>
      </c>
      <c r="S499" t="s">
        <v>635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HYPERLINK("https://hotelmonitor-cachepage.eclerx.com/savepage/tk_15434149068045285_sr_2057.html","info")</f>
        <v/>
      </c>
      <c r="AA499" t="n">
        <v>234501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369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937795</v>
      </c>
      <c r="AZ499" t="s">
        <v>834</v>
      </c>
      <c r="BA499" t="s"/>
      <c r="BB499" t="n">
        <v>405</v>
      </c>
      <c r="BC499" t="n">
        <v>13.30631</v>
      </c>
      <c r="BD499" t="n">
        <v>52.52382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836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79</v>
      </c>
      <c r="L500" t="s">
        <v>76</v>
      </c>
      <c r="M500" t="s"/>
      <c r="N500" t="s">
        <v>93</v>
      </c>
      <c r="O500" t="s">
        <v>78</v>
      </c>
      <c r="P500" t="s">
        <v>836</v>
      </c>
      <c r="Q500" t="s"/>
      <c r="R500" t="s">
        <v>180</v>
      </c>
      <c r="S500" t="s">
        <v>231</v>
      </c>
      <c r="T500" t="s">
        <v>82</v>
      </c>
      <c r="U500" t="s"/>
      <c r="V500" t="s">
        <v>83</v>
      </c>
      <c r="W500" t="s">
        <v>112</v>
      </c>
      <c r="X500" t="s"/>
      <c r="Y500" t="s">
        <v>85</v>
      </c>
      <c r="Z500">
        <f>HYPERLINK("https://hotelmonitor-cachepage.eclerx.com/savepage/tk_15434152781745923_sr_2057.html","info")</f>
        <v/>
      </c>
      <c r="AA500" t="n">
        <v>-2071797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492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2071797</v>
      </c>
      <c r="AZ500" t="s">
        <v>837</v>
      </c>
      <c r="BA500" t="s"/>
      <c r="BB500" t="n">
        <v>580953</v>
      </c>
      <c r="BC500" t="n">
        <v>13.660469</v>
      </c>
      <c r="BD500" t="n">
        <v>52.413135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838</v>
      </c>
      <c r="F501" t="n">
        <v>579374</v>
      </c>
      <c r="G501" t="s">
        <v>74</v>
      </c>
      <c r="H501" t="s">
        <v>75</v>
      </c>
      <c r="I501" t="s"/>
      <c r="J501" t="s">
        <v>74</v>
      </c>
      <c r="K501" t="n">
        <v>96</v>
      </c>
      <c r="L501" t="s">
        <v>76</v>
      </c>
      <c r="M501" t="s"/>
      <c r="N501" t="s">
        <v>662</v>
      </c>
      <c r="O501" t="s">
        <v>78</v>
      </c>
      <c r="P501" t="s">
        <v>839</v>
      </c>
      <c r="Q501" t="s"/>
      <c r="R501" t="s">
        <v>80</v>
      </c>
      <c r="S501" t="s">
        <v>638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HYPERLINK("https://hotelmonitor-cachepage.eclerx.com/savepage/tk_15434138074503334_sr_2057.html","info")</f>
        <v/>
      </c>
      <c r="AA501" t="n">
        <v>134916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5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1387364</v>
      </c>
      <c r="AZ501" t="s">
        <v>840</v>
      </c>
      <c r="BA501" t="s"/>
      <c r="BB501" t="n">
        <v>85082</v>
      </c>
      <c r="BC501" t="n">
        <v>13.381882</v>
      </c>
      <c r="BD501" t="n">
        <v>52.53024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838</v>
      </c>
      <c r="F502" t="n">
        <v>579374</v>
      </c>
      <c r="G502" t="s">
        <v>74</v>
      </c>
      <c r="H502" t="s">
        <v>75</v>
      </c>
      <c r="I502" t="s"/>
      <c r="J502" t="s">
        <v>74</v>
      </c>
      <c r="K502" t="n">
        <v>112</v>
      </c>
      <c r="L502" t="s">
        <v>76</v>
      </c>
      <c r="M502" t="s"/>
      <c r="N502" t="s">
        <v>665</v>
      </c>
      <c r="O502" t="s">
        <v>78</v>
      </c>
      <c r="P502" t="s">
        <v>839</v>
      </c>
      <c r="Q502" t="s"/>
      <c r="R502" t="s">
        <v>80</v>
      </c>
      <c r="S502" t="s">
        <v>370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HYPERLINK("https://hotelmonitor-cachepage.eclerx.com/savepage/tk_15434138074503334_sr_2057.html","info")</f>
        <v/>
      </c>
      <c r="AA502" t="n">
        <v>134916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5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1387364</v>
      </c>
      <c r="AZ502" t="s">
        <v>840</v>
      </c>
      <c r="BA502" t="s"/>
      <c r="BB502" t="n">
        <v>85082</v>
      </c>
      <c r="BC502" t="n">
        <v>13.381882</v>
      </c>
      <c r="BD502" t="n">
        <v>52.53024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838</v>
      </c>
      <c r="F503" t="n">
        <v>579374</v>
      </c>
      <c r="G503" t="s">
        <v>74</v>
      </c>
      <c r="H503" t="s">
        <v>75</v>
      </c>
      <c r="I503" t="s"/>
      <c r="J503" t="s">
        <v>74</v>
      </c>
      <c r="K503" t="n">
        <v>96</v>
      </c>
      <c r="L503" t="s">
        <v>76</v>
      </c>
      <c r="M503" t="s"/>
      <c r="N503" t="s">
        <v>841</v>
      </c>
      <c r="O503" t="s">
        <v>78</v>
      </c>
      <c r="P503" t="s">
        <v>839</v>
      </c>
      <c r="Q503" t="s"/>
      <c r="R503" t="s">
        <v>80</v>
      </c>
      <c r="S503" t="s">
        <v>638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HYPERLINK("https://hotelmonitor-cachepage.eclerx.com/savepage/tk_15434138074503334_sr_2057.html","info")</f>
        <v/>
      </c>
      <c r="AA503" t="n">
        <v>134916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5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1387364</v>
      </c>
      <c r="AZ503" t="s">
        <v>840</v>
      </c>
      <c r="BA503" t="s"/>
      <c r="BB503" t="n">
        <v>85082</v>
      </c>
      <c r="BC503" t="n">
        <v>13.381882</v>
      </c>
      <c r="BD503" t="n">
        <v>52.53024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838</v>
      </c>
      <c r="F504" t="n">
        <v>579374</v>
      </c>
      <c r="G504" t="s">
        <v>74</v>
      </c>
      <c r="H504" t="s">
        <v>75</v>
      </c>
      <c r="I504" t="s"/>
      <c r="J504" t="s">
        <v>74</v>
      </c>
      <c r="K504" t="n">
        <v>96</v>
      </c>
      <c r="L504" t="s">
        <v>76</v>
      </c>
      <c r="M504" t="s"/>
      <c r="N504" t="s">
        <v>669</v>
      </c>
      <c r="O504" t="s">
        <v>78</v>
      </c>
      <c r="P504" t="s">
        <v>839</v>
      </c>
      <c r="Q504" t="s"/>
      <c r="R504" t="s">
        <v>80</v>
      </c>
      <c r="S504" t="s">
        <v>638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HYPERLINK("https://hotelmonitor-cachepage.eclerx.com/savepage/tk_15434138074503334_sr_2057.html","info")</f>
        <v/>
      </c>
      <c r="AA504" t="n">
        <v>134916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5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1387364</v>
      </c>
      <c r="AZ504" t="s">
        <v>840</v>
      </c>
      <c r="BA504" t="s"/>
      <c r="BB504" t="n">
        <v>85082</v>
      </c>
      <c r="BC504" t="n">
        <v>13.381882</v>
      </c>
      <c r="BD504" t="n">
        <v>52.53024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838</v>
      </c>
      <c r="F505" t="n">
        <v>579374</v>
      </c>
      <c r="G505" t="s">
        <v>74</v>
      </c>
      <c r="H505" t="s">
        <v>75</v>
      </c>
      <c r="I505" t="s"/>
      <c r="J505" t="s">
        <v>74</v>
      </c>
      <c r="K505" t="n">
        <v>96</v>
      </c>
      <c r="L505" t="s">
        <v>76</v>
      </c>
      <c r="M505" t="s"/>
      <c r="N505" t="s">
        <v>841</v>
      </c>
      <c r="O505" t="s">
        <v>78</v>
      </c>
      <c r="P505" t="s">
        <v>839</v>
      </c>
      <c r="Q505" t="s"/>
      <c r="R505" t="s">
        <v>80</v>
      </c>
      <c r="S505" t="s">
        <v>638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HYPERLINK("https://hotelmonitor-cachepage.eclerx.com/savepage/tk_15434138074503334_sr_2057.html","info")</f>
        <v/>
      </c>
      <c r="AA505" t="n">
        <v>134916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5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1387364</v>
      </c>
      <c r="AZ505" t="s">
        <v>840</v>
      </c>
      <c r="BA505" t="s"/>
      <c r="BB505" t="n">
        <v>85082</v>
      </c>
      <c r="BC505" t="n">
        <v>13.381882</v>
      </c>
      <c r="BD505" t="n">
        <v>52.53024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838</v>
      </c>
      <c r="F506" t="n">
        <v>579374</v>
      </c>
      <c r="G506" t="s">
        <v>74</v>
      </c>
      <c r="H506" t="s">
        <v>75</v>
      </c>
      <c r="I506" t="s"/>
      <c r="J506" t="s">
        <v>74</v>
      </c>
      <c r="K506" t="n">
        <v>96</v>
      </c>
      <c r="L506" t="s">
        <v>76</v>
      </c>
      <c r="M506" t="s"/>
      <c r="N506" t="s">
        <v>669</v>
      </c>
      <c r="O506" t="s">
        <v>78</v>
      </c>
      <c r="P506" t="s">
        <v>839</v>
      </c>
      <c r="Q506" t="s"/>
      <c r="R506" t="s">
        <v>80</v>
      </c>
      <c r="S506" t="s">
        <v>638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HYPERLINK("https://hotelmonitor-cachepage.eclerx.com/savepage/tk_15434138074503334_sr_2057.html","info")</f>
        <v/>
      </c>
      <c r="AA506" t="n">
        <v>134916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5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1387364</v>
      </c>
      <c r="AZ506" t="s">
        <v>840</v>
      </c>
      <c r="BA506" t="s"/>
      <c r="BB506" t="n">
        <v>85082</v>
      </c>
      <c r="BC506" t="n">
        <v>13.381882</v>
      </c>
      <c r="BD506" t="n">
        <v>52.53024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838</v>
      </c>
      <c r="F507" t="n">
        <v>579374</v>
      </c>
      <c r="G507" t="s">
        <v>74</v>
      </c>
      <c r="H507" t="s">
        <v>75</v>
      </c>
      <c r="I507" t="s"/>
      <c r="J507" t="s">
        <v>74</v>
      </c>
      <c r="K507" t="n">
        <v>96</v>
      </c>
      <c r="L507" t="s">
        <v>76</v>
      </c>
      <c r="M507" t="s"/>
      <c r="N507" t="s">
        <v>841</v>
      </c>
      <c r="O507" t="s">
        <v>78</v>
      </c>
      <c r="P507" t="s">
        <v>839</v>
      </c>
      <c r="Q507" t="s"/>
      <c r="R507" t="s">
        <v>80</v>
      </c>
      <c r="S507" t="s">
        <v>638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HYPERLINK("https://hotelmonitor-cachepage.eclerx.com/savepage/tk_15434138074503334_sr_2057.html","info")</f>
        <v/>
      </c>
      <c r="AA507" t="n">
        <v>134916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5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1387364</v>
      </c>
      <c r="AZ507" t="s">
        <v>840</v>
      </c>
      <c r="BA507" t="s"/>
      <c r="BB507" t="n">
        <v>85082</v>
      </c>
      <c r="BC507" t="n">
        <v>13.381882</v>
      </c>
      <c r="BD507" t="n">
        <v>52.53024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838</v>
      </c>
      <c r="F508" t="n">
        <v>579374</v>
      </c>
      <c r="G508" t="s">
        <v>74</v>
      </c>
      <c r="H508" t="s">
        <v>75</v>
      </c>
      <c r="I508" t="s"/>
      <c r="J508" t="s">
        <v>74</v>
      </c>
      <c r="K508" t="n">
        <v>106</v>
      </c>
      <c r="L508" t="s">
        <v>76</v>
      </c>
      <c r="M508" t="s"/>
      <c r="N508" t="s">
        <v>842</v>
      </c>
      <c r="O508" t="s">
        <v>78</v>
      </c>
      <c r="P508" t="s">
        <v>839</v>
      </c>
      <c r="Q508" t="s"/>
      <c r="R508" t="s">
        <v>80</v>
      </c>
      <c r="S508" t="s">
        <v>312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HYPERLINK("https://hotelmonitor-cachepage.eclerx.com/savepage/tk_15434138074503334_sr_2057.html","info")</f>
        <v/>
      </c>
      <c r="AA508" t="n">
        <v>134916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5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1387364</v>
      </c>
      <c r="AZ508" t="s">
        <v>840</v>
      </c>
      <c r="BA508" t="s"/>
      <c r="BB508" t="n">
        <v>85082</v>
      </c>
      <c r="BC508" t="n">
        <v>13.381882</v>
      </c>
      <c r="BD508" t="n">
        <v>52.53024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838</v>
      </c>
      <c r="F509" t="n">
        <v>579374</v>
      </c>
      <c r="G509" t="s">
        <v>74</v>
      </c>
      <c r="H509" t="s">
        <v>75</v>
      </c>
      <c r="I509" t="s"/>
      <c r="J509" t="s">
        <v>74</v>
      </c>
      <c r="K509" t="n">
        <v>106</v>
      </c>
      <c r="L509" t="s">
        <v>76</v>
      </c>
      <c r="M509" t="s"/>
      <c r="N509" t="s">
        <v>843</v>
      </c>
      <c r="O509" t="s">
        <v>78</v>
      </c>
      <c r="P509" t="s">
        <v>839</v>
      </c>
      <c r="Q509" t="s"/>
      <c r="R509" t="s">
        <v>80</v>
      </c>
      <c r="S509" t="s">
        <v>312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HYPERLINK("https://hotelmonitor-cachepage.eclerx.com/savepage/tk_15434138074503334_sr_2057.html","info")</f>
        <v/>
      </c>
      <c r="AA509" t="n">
        <v>134916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5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1387364</v>
      </c>
      <c r="AZ509" t="s">
        <v>840</v>
      </c>
      <c r="BA509" t="s"/>
      <c r="BB509" t="n">
        <v>85082</v>
      </c>
      <c r="BC509" t="n">
        <v>13.381882</v>
      </c>
      <c r="BD509" t="n">
        <v>52.53024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838</v>
      </c>
      <c r="F510" t="n">
        <v>579374</v>
      </c>
      <c r="G510" t="s">
        <v>74</v>
      </c>
      <c r="H510" t="s">
        <v>75</v>
      </c>
      <c r="I510" t="s"/>
      <c r="J510" t="s">
        <v>74</v>
      </c>
      <c r="K510" t="n">
        <v>106</v>
      </c>
      <c r="L510" t="s">
        <v>76</v>
      </c>
      <c r="M510" t="s"/>
      <c r="N510" t="s">
        <v>844</v>
      </c>
      <c r="O510" t="s">
        <v>78</v>
      </c>
      <c r="P510" t="s">
        <v>839</v>
      </c>
      <c r="Q510" t="s"/>
      <c r="R510" t="s">
        <v>80</v>
      </c>
      <c r="S510" t="s">
        <v>312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HYPERLINK("https://hotelmonitor-cachepage.eclerx.com/savepage/tk_15434138074503334_sr_2057.html","info")</f>
        <v/>
      </c>
      <c r="AA510" t="n">
        <v>134916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5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1387364</v>
      </c>
      <c r="AZ510" t="s">
        <v>840</v>
      </c>
      <c r="BA510" t="s"/>
      <c r="BB510" t="n">
        <v>85082</v>
      </c>
      <c r="BC510" t="n">
        <v>13.381882</v>
      </c>
      <c r="BD510" t="n">
        <v>52.53024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838</v>
      </c>
      <c r="F511" t="n">
        <v>579374</v>
      </c>
      <c r="G511" t="s">
        <v>74</v>
      </c>
      <c r="H511" t="s">
        <v>75</v>
      </c>
      <c r="I511" t="s"/>
      <c r="J511" t="s">
        <v>74</v>
      </c>
      <c r="K511" t="n">
        <v>106</v>
      </c>
      <c r="L511" t="s">
        <v>76</v>
      </c>
      <c r="M511" t="s"/>
      <c r="N511" t="s">
        <v>842</v>
      </c>
      <c r="O511" t="s">
        <v>78</v>
      </c>
      <c r="P511" t="s">
        <v>839</v>
      </c>
      <c r="Q511" t="s"/>
      <c r="R511" t="s">
        <v>80</v>
      </c>
      <c r="S511" t="s">
        <v>312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HYPERLINK("https://hotelmonitor-cachepage.eclerx.com/savepage/tk_15434138074503334_sr_2057.html","info")</f>
        <v/>
      </c>
      <c r="AA511" t="n">
        <v>134916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5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1387364</v>
      </c>
      <c r="AZ511" t="s">
        <v>840</v>
      </c>
      <c r="BA511" t="s"/>
      <c r="BB511" t="n">
        <v>85082</v>
      </c>
      <c r="BC511" t="n">
        <v>13.381882</v>
      </c>
      <c r="BD511" t="n">
        <v>52.53024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838</v>
      </c>
      <c r="F512" t="n">
        <v>579374</v>
      </c>
      <c r="G512" t="s">
        <v>74</v>
      </c>
      <c r="H512" t="s">
        <v>75</v>
      </c>
      <c r="I512" t="s"/>
      <c r="J512" t="s">
        <v>74</v>
      </c>
      <c r="K512" t="n">
        <v>106</v>
      </c>
      <c r="L512" t="s">
        <v>76</v>
      </c>
      <c r="M512" t="s"/>
      <c r="N512" t="s">
        <v>843</v>
      </c>
      <c r="O512" t="s">
        <v>78</v>
      </c>
      <c r="P512" t="s">
        <v>839</v>
      </c>
      <c r="Q512" t="s"/>
      <c r="R512" t="s">
        <v>80</v>
      </c>
      <c r="S512" t="s">
        <v>312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HYPERLINK("https://hotelmonitor-cachepage.eclerx.com/savepage/tk_15434138074503334_sr_2057.html","info")</f>
        <v/>
      </c>
      <c r="AA512" t="n">
        <v>134916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5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1387364</v>
      </c>
      <c r="AZ512" t="s">
        <v>840</v>
      </c>
      <c r="BA512" t="s"/>
      <c r="BB512" t="n">
        <v>85082</v>
      </c>
      <c r="BC512" t="n">
        <v>13.381882</v>
      </c>
      <c r="BD512" t="n">
        <v>52.53024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838</v>
      </c>
      <c r="F513" t="n">
        <v>579374</v>
      </c>
      <c r="G513" t="s">
        <v>74</v>
      </c>
      <c r="H513" t="s">
        <v>75</v>
      </c>
      <c r="I513" t="s"/>
      <c r="J513" t="s">
        <v>74</v>
      </c>
      <c r="K513" t="n">
        <v>106</v>
      </c>
      <c r="L513" t="s">
        <v>76</v>
      </c>
      <c r="M513" t="s"/>
      <c r="N513" t="s">
        <v>844</v>
      </c>
      <c r="O513" t="s">
        <v>78</v>
      </c>
      <c r="P513" t="s">
        <v>839</v>
      </c>
      <c r="Q513" t="s"/>
      <c r="R513" t="s">
        <v>80</v>
      </c>
      <c r="S513" t="s">
        <v>312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HYPERLINK("https://hotelmonitor-cachepage.eclerx.com/savepage/tk_15434138074503334_sr_2057.html","info")</f>
        <v/>
      </c>
      <c r="AA513" t="n">
        <v>134916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5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1387364</v>
      </c>
      <c r="AZ513" t="s">
        <v>840</v>
      </c>
      <c r="BA513" t="s"/>
      <c r="BB513" t="n">
        <v>85082</v>
      </c>
      <c r="BC513" t="n">
        <v>13.381882</v>
      </c>
      <c r="BD513" t="n">
        <v>52.53024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838</v>
      </c>
      <c r="F514" t="n">
        <v>579374</v>
      </c>
      <c r="G514" t="s">
        <v>74</v>
      </c>
      <c r="H514" t="s">
        <v>75</v>
      </c>
      <c r="I514" t="s"/>
      <c r="J514" t="s">
        <v>74</v>
      </c>
      <c r="K514" t="n">
        <v>106</v>
      </c>
      <c r="L514" t="s">
        <v>76</v>
      </c>
      <c r="M514" t="s"/>
      <c r="N514" t="s">
        <v>842</v>
      </c>
      <c r="O514" t="s">
        <v>78</v>
      </c>
      <c r="P514" t="s">
        <v>839</v>
      </c>
      <c r="Q514" t="s"/>
      <c r="R514" t="s">
        <v>80</v>
      </c>
      <c r="S514" t="s">
        <v>312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HYPERLINK("https://hotelmonitor-cachepage.eclerx.com/savepage/tk_15434138074503334_sr_2057.html","info")</f>
        <v/>
      </c>
      <c r="AA514" t="n">
        <v>134916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5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1387364</v>
      </c>
      <c r="AZ514" t="s">
        <v>840</v>
      </c>
      <c r="BA514" t="s"/>
      <c r="BB514" t="n">
        <v>85082</v>
      </c>
      <c r="BC514" t="n">
        <v>13.381882</v>
      </c>
      <c r="BD514" t="n">
        <v>52.53024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838</v>
      </c>
      <c r="F515" t="n">
        <v>579374</v>
      </c>
      <c r="G515" t="s">
        <v>74</v>
      </c>
      <c r="H515" t="s">
        <v>75</v>
      </c>
      <c r="I515" t="s"/>
      <c r="J515" t="s">
        <v>74</v>
      </c>
      <c r="K515" t="n">
        <v>106</v>
      </c>
      <c r="L515" t="s">
        <v>76</v>
      </c>
      <c r="M515" t="s"/>
      <c r="N515" t="s">
        <v>843</v>
      </c>
      <c r="O515" t="s">
        <v>78</v>
      </c>
      <c r="P515" t="s">
        <v>839</v>
      </c>
      <c r="Q515" t="s"/>
      <c r="R515" t="s">
        <v>80</v>
      </c>
      <c r="S515" t="s">
        <v>312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HYPERLINK("https://hotelmonitor-cachepage.eclerx.com/savepage/tk_15434138074503334_sr_2057.html","info")</f>
        <v/>
      </c>
      <c r="AA515" t="n">
        <v>134916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5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1387364</v>
      </c>
      <c r="AZ515" t="s">
        <v>840</v>
      </c>
      <c r="BA515" t="s"/>
      <c r="BB515" t="n">
        <v>85082</v>
      </c>
      <c r="BC515" t="n">
        <v>13.381882</v>
      </c>
      <c r="BD515" t="n">
        <v>52.53024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838</v>
      </c>
      <c r="F516" t="n">
        <v>579374</v>
      </c>
      <c r="G516" t="s">
        <v>74</v>
      </c>
      <c r="H516" t="s">
        <v>75</v>
      </c>
      <c r="I516" t="s"/>
      <c r="J516" t="s">
        <v>74</v>
      </c>
      <c r="K516" t="n">
        <v>106</v>
      </c>
      <c r="L516" t="s">
        <v>76</v>
      </c>
      <c r="M516" t="s"/>
      <c r="N516" t="s">
        <v>844</v>
      </c>
      <c r="O516" t="s">
        <v>78</v>
      </c>
      <c r="P516" t="s">
        <v>839</v>
      </c>
      <c r="Q516" t="s"/>
      <c r="R516" t="s">
        <v>80</v>
      </c>
      <c r="S516" t="s">
        <v>312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HYPERLINK("https://hotelmonitor-cachepage.eclerx.com/savepage/tk_15434138074503334_sr_2057.html","info")</f>
        <v/>
      </c>
      <c r="AA516" t="n">
        <v>134916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5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1387364</v>
      </c>
      <c r="AZ516" t="s">
        <v>840</v>
      </c>
      <c r="BA516" t="s"/>
      <c r="BB516" t="n">
        <v>85082</v>
      </c>
      <c r="BC516" t="n">
        <v>13.381882</v>
      </c>
      <c r="BD516" t="n">
        <v>52.53024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838</v>
      </c>
      <c r="F517" t="n">
        <v>579374</v>
      </c>
      <c r="G517" t="s">
        <v>74</v>
      </c>
      <c r="H517" t="s">
        <v>75</v>
      </c>
      <c r="I517" t="s"/>
      <c r="J517" t="s">
        <v>74</v>
      </c>
      <c r="K517" t="n">
        <v>112</v>
      </c>
      <c r="L517" t="s">
        <v>76</v>
      </c>
      <c r="M517" t="s"/>
      <c r="N517" t="s">
        <v>845</v>
      </c>
      <c r="O517" t="s">
        <v>78</v>
      </c>
      <c r="P517" t="s">
        <v>839</v>
      </c>
      <c r="Q517" t="s"/>
      <c r="R517" t="s">
        <v>80</v>
      </c>
      <c r="S517" t="s">
        <v>370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HYPERLINK("https://hotelmonitor-cachepage.eclerx.com/savepage/tk_15434138074503334_sr_2057.html","info")</f>
        <v/>
      </c>
      <c r="AA517" t="n">
        <v>134916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5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1387364</v>
      </c>
      <c r="AZ517" t="s">
        <v>840</v>
      </c>
      <c r="BA517" t="s"/>
      <c r="BB517" t="n">
        <v>85082</v>
      </c>
      <c r="BC517" t="n">
        <v>13.381882</v>
      </c>
      <c r="BD517" t="n">
        <v>52.53024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838</v>
      </c>
      <c r="F518" t="n">
        <v>579374</v>
      </c>
      <c r="G518" t="s">
        <v>74</v>
      </c>
      <c r="H518" t="s">
        <v>75</v>
      </c>
      <c r="I518" t="s"/>
      <c r="J518" t="s">
        <v>74</v>
      </c>
      <c r="K518" t="n">
        <v>116</v>
      </c>
      <c r="L518" t="s">
        <v>76</v>
      </c>
      <c r="M518" t="s"/>
      <c r="N518" t="s">
        <v>846</v>
      </c>
      <c r="O518" t="s">
        <v>78</v>
      </c>
      <c r="P518" t="s">
        <v>839</v>
      </c>
      <c r="Q518" t="s"/>
      <c r="R518" t="s">
        <v>80</v>
      </c>
      <c r="S518" t="s">
        <v>313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HYPERLINK("https://hotelmonitor-cachepage.eclerx.com/savepage/tk_15434138074503334_sr_2057.html","info")</f>
        <v/>
      </c>
      <c r="AA518" t="n">
        <v>134916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5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1387364</v>
      </c>
      <c r="AZ518" t="s">
        <v>840</v>
      </c>
      <c r="BA518" t="s"/>
      <c r="BB518" t="n">
        <v>85082</v>
      </c>
      <c r="BC518" t="n">
        <v>13.381882</v>
      </c>
      <c r="BD518" t="n">
        <v>52.53024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838</v>
      </c>
      <c r="F519" t="n">
        <v>579374</v>
      </c>
      <c r="G519" t="s">
        <v>74</v>
      </c>
      <c r="H519" t="s">
        <v>75</v>
      </c>
      <c r="I519" t="s"/>
      <c r="J519" t="s">
        <v>74</v>
      </c>
      <c r="K519" t="n">
        <v>116</v>
      </c>
      <c r="L519" t="s">
        <v>76</v>
      </c>
      <c r="M519" t="s"/>
      <c r="N519" t="s">
        <v>846</v>
      </c>
      <c r="O519" t="s">
        <v>78</v>
      </c>
      <c r="P519" t="s">
        <v>839</v>
      </c>
      <c r="Q519" t="s"/>
      <c r="R519" t="s">
        <v>80</v>
      </c>
      <c r="S519" t="s">
        <v>313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HYPERLINK("https://hotelmonitor-cachepage.eclerx.com/savepage/tk_15434138074503334_sr_2057.html","info")</f>
        <v/>
      </c>
      <c r="AA519" t="n">
        <v>134916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5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1387364</v>
      </c>
      <c r="AZ519" t="s">
        <v>840</v>
      </c>
      <c r="BA519" t="s"/>
      <c r="BB519" t="n">
        <v>85082</v>
      </c>
      <c r="BC519" t="n">
        <v>13.381882</v>
      </c>
      <c r="BD519" t="n">
        <v>52.53024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838</v>
      </c>
      <c r="F520" t="n">
        <v>579374</v>
      </c>
      <c r="G520" t="s">
        <v>74</v>
      </c>
      <c r="H520" t="s">
        <v>75</v>
      </c>
      <c r="I520" t="s"/>
      <c r="J520" t="s">
        <v>74</v>
      </c>
      <c r="K520" t="n">
        <v>116</v>
      </c>
      <c r="L520" t="s">
        <v>76</v>
      </c>
      <c r="M520" t="s"/>
      <c r="N520" t="s">
        <v>846</v>
      </c>
      <c r="O520" t="s">
        <v>78</v>
      </c>
      <c r="P520" t="s">
        <v>839</v>
      </c>
      <c r="Q520" t="s"/>
      <c r="R520" t="s">
        <v>80</v>
      </c>
      <c r="S520" t="s">
        <v>313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HYPERLINK("https://hotelmonitor-cachepage.eclerx.com/savepage/tk_15434138074503334_sr_2057.html","info")</f>
        <v/>
      </c>
      <c r="AA520" t="n">
        <v>134916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5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1387364</v>
      </c>
      <c r="AZ520" t="s">
        <v>840</v>
      </c>
      <c r="BA520" t="s"/>
      <c r="BB520" t="n">
        <v>85082</v>
      </c>
      <c r="BC520" t="n">
        <v>13.381882</v>
      </c>
      <c r="BD520" t="n">
        <v>52.53024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847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172</v>
      </c>
      <c r="L521" t="s">
        <v>76</v>
      </c>
      <c r="M521" t="s"/>
      <c r="N521" t="s">
        <v>77</v>
      </c>
      <c r="O521" t="s">
        <v>78</v>
      </c>
      <c r="P521" t="s">
        <v>847</v>
      </c>
      <c r="Q521" t="s"/>
      <c r="R521" t="s">
        <v>159</v>
      </c>
      <c r="S521" t="s">
        <v>848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HYPERLINK("https://hotelmonitor-cachepage.eclerx.com/savepage/tk_1543414895737337_sr_2057.html","info")</f>
        <v/>
      </c>
      <c r="AA521" t="n">
        <v>-2071591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365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2071591</v>
      </c>
      <c r="AZ521" t="s">
        <v>849</v>
      </c>
      <c r="BA521" t="s"/>
      <c r="BB521" t="n">
        <v>645420</v>
      </c>
      <c r="BC521" t="n">
        <v>13.40147</v>
      </c>
      <c r="BD521" t="n">
        <v>52.53074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847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215</v>
      </c>
      <c r="L522" t="s">
        <v>76</v>
      </c>
      <c r="M522" t="s"/>
      <c r="N522" t="s">
        <v>183</v>
      </c>
      <c r="O522" t="s">
        <v>78</v>
      </c>
      <c r="P522" t="s">
        <v>847</v>
      </c>
      <c r="Q522" t="s"/>
      <c r="R522" t="s">
        <v>159</v>
      </c>
      <c r="S522" t="s">
        <v>598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HYPERLINK("https://hotelmonitor-cachepage.eclerx.com/savepage/tk_1543414895737337_sr_2057.html","info")</f>
        <v/>
      </c>
      <c r="AA522" t="n">
        <v>-2071591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365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2071591</v>
      </c>
      <c r="AZ522" t="s">
        <v>849</v>
      </c>
      <c r="BA522" t="s"/>
      <c r="BB522" t="n">
        <v>645420</v>
      </c>
      <c r="BC522" t="n">
        <v>13.40147</v>
      </c>
      <c r="BD522" t="n">
        <v>52.53074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847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269</v>
      </c>
      <c r="L523" t="s">
        <v>76</v>
      </c>
      <c r="M523" t="s"/>
      <c r="N523" t="s">
        <v>850</v>
      </c>
      <c r="O523" t="s">
        <v>78</v>
      </c>
      <c r="P523" t="s">
        <v>847</v>
      </c>
      <c r="Q523" t="s"/>
      <c r="R523" t="s">
        <v>159</v>
      </c>
      <c r="S523" t="s">
        <v>851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HYPERLINK("https://hotelmonitor-cachepage.eclerx.com/savepage/tk_1543414895737337_sr_2057.html","info")</f>
        <v/>
      </c>
      <c r="AA523" t="n">
        <v>-2071591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365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2071591</v>
      </c>
      <c r="AZ523" t="s">
        <v>849</v>
      </c>
      <c r="BA523" t="s"/>
      <c r="BB523" t="n">
        <v>645420</v>
      </c>
      <c r="BC523" t="n">
        <v>13.40147</v>
      </c>
      <c r="BD523" t="n">
        <v>52.53074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847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275</v>
      </c>
      <c r="L524" t="s">
        <v>76</v>
      </c>
      <c r="M524" t="s"/>
      <c r="N524" t="s">
        <v>852</v>
      </c>
      <c r="O524" t="s">
        <v>78</v>
      </c>
      <c r="P524" t="s">
        <v>847</v>
      </c>
      <c r="Q524" t="s"/>
      <c r="R524" t="s">
        <v>159</v>
      </c>
      <c r="S524" t="s">
        <v>853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HYPERLINK("https://hotelmonitor-cachepage.eclerx.com/savepage/tk_1543414895737337_sr_2057.html","info")</f>
        <v/>
      </c>
      <c r="AA524" t="n">
        <v>-2071591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365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2071591</v>
      </c>
      <c r="AZ524" t="s">
        <v>849</v>
      </c>
      <c r="BA524" t="s"/>
      <c r="BB524" t="n">
        <v>645420</v>
      </c>
      <c r="BC524" t="n">
        <v>13.40147</v>
      </c>
      <c r="BD524" t="n">
        <v>52.53074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847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289</v>
      </c>
      <c r="L525" t="s">
        <v>76</v>
      </c>
      <c r="M525" t="s"/>
      <c r="N525" t="s">
        <v>484</v>
      </c>
      <c r="O525" t="s">
        <v>78</v>
      </c>
      <c r="P525" t="s">
        <v>847</v>
      </c>
      <c r="Q525" t="s"/>
      <c r="R525" t="s">
        <v>159</v>
      </c>
      <c r="S525" t="s">
        <v>854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HYPERLINK("https://hotelmonitor-cachepage.eclerx.com/savepage/tk_1543414895737337_sr_2057.html","info")</f>
        <v/>
      </c>
      <c r="AA525" t="n">
        <v>-2071591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365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2071591</v>
      </c>
      <c r="AZ525" t="s">
        <v>849</v>
      </c>
      <c r="BA525" t="s"/>
      <c r="BB525" t="n">
        <v>645420</v>
      </c>
      <c r="BC525" t="n">
        <v>13.40147</v>
      </c>
      <c r="BD525" t="n">
        <v>52.53074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855</v>
      </c>
      <c r="F526" t="n">
        <v>1694689</v>
      </c>
      <c r="G526" t="s">
        <v>74</v>
      </c>
      <c r="H526" t="s">
        <v>75</v>
      </c>
      <c r="I526" t="s"/>
      <c r="J526" t="s">
        <v>74</v>
      </c>
      <c r="K526" t="n">
        <v>94.01000000000001</v>
      </c>
      <c r="L526" t="s">
        <v>76</v>
      </c>
      <c r="M526" t="s"/>
      <c r="N526" t="s">
        <v>183</v>
      </c>
      <c r="O526" t="s">
        <v>78</v>
      </c>
      <c r="P526" t="s">
        <v>856</v>
      </c>
      <c r="Q526" t="s"/>
      <c r="R526" t="s">
        <v>80</v>
      </c>
      <c r="S526" t="s">
        <v>857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HYPERLINK("https://hotelmonitor-cachepage.eclerx.com/savepage/tk_15434144890903103_sr_2057.html","info")</f>
        <v/>
      </c>
      <c r="AA526" t="n">
        <v>361639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232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1595591</v>
      </c>
      <c r="AZ526" t="s">
        <v>858</v>
      </c>
      <c r="BA526" t="s"/>
      <c r="BB526" t="n">
        <v>653392</v>
      </c>
      <c r="BC526" t="n">
        <v>13.415542</v>
      </c>
      <c r="BD526" t="n">
        <v>52.511313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855</v>
      </c>
      <c r="F527" t="n">
        <v>1694689</v>
      </c>
      <c r="G527" t="s">
        <v>74</v>
      </c>
      <c r="H527" t="s">
        <v>75</v>
      </c>
      <c r="I527" t="s"/>
      <c r="J527" t="s">
        <v>74</v>
      </c>
      <c r="K527" t="n">
        <v>124</v>
      </c>
      <c r="L527" t="s">
        <v>76</v>
      </c>
      <c r="M527" t="s"/>
      <c r="N527" t="s">
        <v>305</v>
      </c>
      <c r="O527" t="s">
        <v>78</v>
      </c>
      <c r="P527" t="s">
        <v>856</v>
      </c>
      <c r="Q527" t="s"/>
      <c r="R527" t="s">
        <v>80</v>
      </c>
      <c r="S527" t="s">
        <v>859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HYPERLINK("https://hotelmonitor-cachepage.eclerx.com/savepage/tk_15434144890903103_sr_2057.html","info")</f>
        <v/>
      </c>
      <c r="AA527" t="n">
        <v>361639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232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1595591</v>
      </c>
      <c r="AZ527" t="s">
        <v>858</v>
      </c>
      <c r="BA527" t="s"/>
      <c r="BB527" t="n">
        <v>653392</v>
      </c>
      <c r="BC527" t="n">
        <v>13.415542</v>
      </c>
      <c r="BD527" t="n">
        <v>52.511313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855</v>
      </c>
      <c r="F528" t="n">
        <v>1694689</v>
      </c>
      <c r="G528" t="s">
        <v>74</v>
      </c>
      <c r="H528" t="s">
        <v>75</v>
      </c>
      <c r="I528" t="s"/>
      <c r="J528" t="s">
        <v>74</v>
      </c>
      <c r="K528" t="n">
        <v>144</v>
      </c>
      <c r="L528" t="s">
        <v>76</v>
      </c>
      <c r="M528" t="s"/>
      <c r="N528" t="s">
        <v>319</v>
      </c>
      <c r="O528" t="s">
        <v>78</v>
      </c>
      <c r="P528" t="s">
        <v>856</v>
      </c>
      <c r="Q528" t="s"/>
      <c r="R528" t="s">
        <v>80</v>
      </c>
      <c r="S528" t="s">
        <v>860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HYPERLINK("https://hotelmonitor-cachepage.eclerx.com/savepage/tk_15434144890903103_sr_2057.html","info")</f>
        <v/>
      </c>
      <c r="AA528" t="n">
        <v>361639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232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1595591</v>
      </c>
      <c r="AZ528" t="s">
        <v>858</v>
      </c>
      <c r="BA528" t="s"/>
      <c r="BB528" t="n">
        <v>653392</v>
      </c>
      <c r="BC528" t="n">
        <v>13.415542</v>
      </c>
      <c r="BD528" t="n">
        <v>52.511313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855</v>
      </c>
      <c r="F529" t="n">
        <v>1694689</v>
      </c>
      <c r="G529" t="s">
        <v>74</v>
      </c>
      <c r="H529" t="s">
        <v>75</v>
      </c>
      <c r="I529" t="s"/>
      <c r="J529" t="s">
        <v>74</v>
      </c>
      <c r="K529" t="n">
        <v>159.53</v>
      </c>
      <c r="L529" t="s">
        <v>76</v>
      </c>
      <c r="M529" t="s"/>
      <c r="N529" t="s">
        <v>305</v>
      </c>
      <c r="O529" t="s">
        <v>78</v>
      </c>
      <c r="P529" t="s">
        <v>856</v>
      </c>
      <c r="Q529" t="s"/>
      <c r="R529" t="s">
        <v>80</v>
      </c>
      <c r="S529" t="s">
        <v>861</v>
      </c>
      <c r="T529" t="s">
        <v>82</v>
      </c>
      <c r="U529" t="s"/>
      <c r="V529" t="s">
        <v>83</v>
      </c>
      <c r="W529" t="s">
        <v>112</v>
      </c>
      <c r="X529" t="s"/>
      <c r="Y529" t="s">
        <v>85</v>
      </c>
      <c r="Z529">
        <f>HYPERLINK("https://hotelmonitor-cachepage.eclerx.com/savepage/tk_15434144890903103_sr_2057.html","info")</f>
        <v/>
      </c>
      <c r="AA529" t="n">
        <v>361639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232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1595591</v>
      </c>
      <c r="AZ529" t="s">
        <v>858</v>
      </c>
      <c r="BA529" t="s"/>
      <c r="BB529" t="n">
        <v>653392</v>
      </c>
      <c r="BC529" t="n">
        <v>13.415542</v>
      </c>
      <c r="BD529" t="n">
        <v>52.511313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855</v>
      </c>
      <c r="F530" t="n">
        <v>1694689</v>
      </c>
      <c r="G530" t="s">
        <v>74</v>
      </c>
      <c r="H530" t="s">
        <v>75</v>
      </c>
      <c r="I530" t="s"/>
      <c r="J530" t="s">
        <v>74</v>
      </c>
      <c r="K530" t="n">
        <v>179.53</v>
      </c>
      <c r="L530" t="s">
        <v>76</v>
      </c>
      <c r="M530" t="s"/>
      <c r="N530" t="s">
        <v>319</v>
      </c>
      <c r="O530" t="s">
        <v>78</v>
      </c>
      <c r="P530" t="s">
        <v>856</v>
      </c>
      <c r="Q530" t="s"/>
      <c r="R530" t="s">
        <v>80</v>
      </c>
      <c r="S530" t="s">
        <v>862</v>
      </c>
      <c r="T530" t="s">
        <v>82</v>
      </c>
      <c r="U530" t="s"/>
      <c r="V530" t="s">
        <v>83</v>
      </c>
      <c r="W530" t="s">
        <v>112</v>
      </c>
      <c r="X530" t="s"/>
      <c r="Y530" t="s">
        <v>85</v>
      </c>
      <c r="Z530">
        <f>HYPERLINK("https://hotelmonitor-cachepage.eclerx.com/savepage/tk_15434144890903103_sr_2057.html","info")</f>
        <v/>
      </c>
      <c r="AA530" t="n">
        <v>361639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232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1595591</v>
      </c>
      <c r="AZ530" t="s">
        <v>858</v>
      </c>
      <c r="BA530" t="s"/>
      <c r="BB530" t="n">
        <v>653392</v>
      </c>
      <c r="BC530" t="n">
        <v>13.415542</v>
      </c>
      <c r="BD530" t="n">
        <v>52.511313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863</v>
      </c>
      <c r="F531" t="n">
        <v>503933</v>
      </c>
      <c r="G531" t="s">
        <v>74</v>
      </c>
      <c r="H531" t="s">
        <v>75</v>
      </c>
      <c r="I531" t="s"/>
      <c r="J531" t="s">
        <v>74</v>
      </c>
      <c r="K531" t="n">
        <v>84.15000000000001</v>
      </c>
      <c r="L531" t="s">
        <v>76</v>
      </c>
      <c r="M531" t="s"/>
      <c r="N531" t="s">
        <v>77</v>
      </c>
      <c r="O531" t="s">
        <v>78</v>
      </c>
      <c r="P531" t="s">
        <v>864</v>
      </c>
      <c r="Q531" t="s"/>
      <c r="R531" t="s">
        <v>80</v>
      </c>
      <c r="S531" t="s">
        <v>716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HYPERLINK("https://hotelmonitor-cachepage.eclerx.com/savepage/tk_1543413872378224_sr_2057.html","info")</f>
        <v/>
      </c>
      <c r="AA531" t="n">
        <v>126299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27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937883</v>
      </c>
      <c r="AZ531" t="s">
        <v>865</v>
      </c>
      <c r="BA531" t="s"/>
      <c r="BB531" t="n">
        <v>444090</v>
      </c>
      <c r="BC531" t="n">
        <v>13.518247</v>
      </c>
      <c r="BD531" t="n">
        <v>52.392258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863</v>
      </c>
      <c r="F532" t="n">
        <v>503933</v>
      </c>
      <c r="G532" t="s">
        <v>74</v>
      </c>
      <c r="H532" t="s">
        <v>75</v>
      </c>
      <c r="I532" t="s"/>
      <c r="J532" t="s">
        <v>74</v>
      </c>
      <c r="K532" t="n">
        <v>99</v>
      </c>
      <c r="L532" t="s">
        <v>76</v>
      </c>
      <c r="M532" t="s"/>
      <c r="N532" t="s">
        <v>93</v>
      </c>
      <c r="O532" t="s">
        <v>78</v>
      </c>
      <c r="P532" t="s">
        <v>864</v>
      </c>
      <c r="Q532" t="s"/>
      <c r="R532" t="s">
        <v>80</v>
      </c>
      <c r="S532" t="s">
        <v>280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HYPERLINK("https://hotelmonitor-cachepage.eclerx.com/savepage/tk_1543413872378224_sr_2057.html","info")</f>
        <v/>
      </c>
      <c r="AA532" t="n">
        <v>126299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27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937883</v>
      </c>
      <c r="AZ532" t="s">
        <v>865</v>
      </c>
      <c r="BA532" t="s"/>
      <c r="BB532" t="n">
        <v>444090</v>
      </c>
      <c r="BC532" t="n">
        <v>13.518247</v>
      </c>
      <c r="BD532" t="n">
        <v>52.392258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863</v>
      </c>
      <c r="F533" t="n">
        <v>503933</v>
      </c>
      <c r="G533" t="s">
        <v>74</v>
      </c>
      <c r="H533" t="s">
        <v>75</v>
      </c>
      <c r="I533" t="s"/>
      <c r="J533" t="s">
        <v>74</v>
      </c>
      <c r="K533" t="n">
        <v>109</v>
      </c>
      <c r="L533" t="s">
        <v>76</v>
      </c>
      <c r="M533" t="s"/>
      <c r="N533" t="s">
        <v>97</v>
      </c>
      <c r="O533" t="s">
        <v>78</v>
      </c>
      <c r="P533" t="s">
        <v>864</v>
      </c>
      <c r="Q533" t="s"/>
      <c r="R533" t="s">
        <v>80</v>
      </c>
      <c r="S533" t="s">
        <v>196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HYPERLINK("https://hotelmonitor-cachepage.eclerx.com/savepage/tk_1543413872378224_sr_2057.html","info")</f>
        <v/>
      </c>
      <c r="AA533" t="n">
        <v>126299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27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937883</v>
      </c>
      <c r="AZ533" t="s">
        <v>865</v>
      </c>
      <c r="BA533" t="s"/>
      <c r="BB533" t="n">
        <v>444090</v>
      </c>
      <c r="BC533" t="n">
        <v>13.518247</v>
      </c>
      <c r="BD533" t="n">
        <v>52.392258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866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55</v>
      </c>
      <c r="L534" t="s">
        <v>76</v>
      </c>
      <c r="M534" t="s"/>
      <c r="N534" t="s">
        <v>118</v>
      </c>
      <c r="O534" t="s">
        <v>78</v>
      </c>
      <c r="P534" t="s">
        <v>866</v>
      </c>
      <c r="Q534" t="s"/>
      <c r="R534" t="s">
        <v>180</v>
      </c>
      <c r="S534" t="s">
        <v>690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HYPERLINK("https://hotelmonitor-cachepage.eclerx.com/savepage/tk_15434152601238556_sr_2057.html","info")</f>
        <v/>
      </c>
      <c r="AA534" t="n">
        <v>-2071558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486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2071558</v>
      </c>
      <c r="AZ534" t="s">
        <v>867</v>
      </c>
      <c r="BA534" t="s"/>
      <c r="BB534" t="n">
        <v>161510</v>
      </c>
      <c r="BC534" t="n">
        <v>13.44283</v>
      </c>
      <c r="BD534" t="n">
        <v>52.5514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868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185.85</v>
      </c>
      <c r="L535" t="s">
        <v>76</v>
      </c>
      <c r="M535" t="s"/>
      <c r="N535" t="s">
        <v>869</v>
      </c>
      <c r="O535" t="s">
        <v>78</v>
      </c>
      <c r="P535" t="s">
        <v>868</v>
      </c>
      <c r="Q535" t="s"/>
      <c r="R535" t="s">
        <v>159</v>
      </c>
      <c r="S535" t="s">
        <v>870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HYPERLINK("https://hotelmonitor-cachepage.eclerx.com/savepage/tk_15434149427788541_sr_2057.html","info")</f>
        <v/>
      </c>
      <c r="AA535" t="n">
        <v>-2950771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381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2950771</v>
      </c>
      <c r="AZ535" t="s">
        <v>871</v>
      </c>
      <c r="BA535" t="s"/>
      <c r="BB535" t="n">
        <v>40392</v>
      </c>
      <c r="BC535" t="n">
        <v>13.274164</v>
      </c>
      <c r="BD535" t="n">
        <v>52.479907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868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211.95</v>
      </c>
      <c r="L536" t="s">
        <v>76</v>
      </c>
      <c r="M536" t="s"/>
      <c r="N536" t="s">
        <v>439</v>
      </c>
      <c r="O536" t="s">
        <v>78</v>
      </c>
      <c r="P536" t="s">
        <v>868</v>
      </c>
      <c r="Q536" t="s"/>
      <c r="R536" t="s">
        <v>159</v>
      </c>
      <c r="S536" t="s">
        <v>872</v>
      </c>
      <c r="T536" t="s">
        <v>82</v>
      </c>
      <c r="U536" t="s"/>
      <c r="V536" t="s">
        <v>83</v>
      </c>
      <c r="W536" t="s">
        <v>112</v>
      </c>
      <c r="X536" t="s"/>
      <c r="Y536" t="s">
        <v>85</v>
      </c>
      <c r="Z536">
        <f>HYPERLINK("https://hotelmonitor-cachepage.eclerx.com/savepage/tk_15434149427788541_sr_2057.html","info")</f>
        <v/>
      </c>
      <c r="AA536" t="n">
        <v>-2950771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381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2950771</v>
      </c>
      <c r="AZ536" t="s">
        <v>871</v>
      </c>
      <c r="BA536" t="s"/>
      <c r="BB536" t="n">
        <v>40392</v>
      </c>
      <c r="BC536" t="n">
        <v>13.274164</v>
      </c>
      <c r="BD536" t="n">
        <v>52.479907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868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259</v>
      </c>
      <c r="L537" t="s">
        <v>76</v>
      </c>
      <c r="M537" t="s"/>
      <c r="N537" t="s">
        <v>873</v>
      </c>
      <c r="O537" t="s">
        <v>78</v>
      </c>
      <c r="P537" t="s">
        <v>868</v>
      </c>
      <c r="Q537" t="s"/>
      <c r="R537" t="s">
        <v>159</v>
      </c>
      <c r="S537" t="s">
        <v>874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HYPERLINK("https://hotelmonitor-cachepage.eclerx.com/savepage/tk_15434149427788541_sr_2057.html","info")</f>
        <v/>
      </c>
      <c r="AA537" t="n">
        <v>-2950771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381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2950771</v>
      </c>
      <c r="AZ537" t="s">
        <v>871</v>
      </c>
      <c r="BA537" t="s"/>
      <c r="BB537" t="n">
        <v>40392</v>
      </c>
      <c r="BC537" t="n">
        <v>13.274164</v>
      </c>
      <c r="BD537" t="n">
        <v>52.479907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868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264.5</v>
      </c>
      <c r="L538" t="s">
        <v>76</v>
      </c>
      <c r="M538" t="s"/>
      <c r="N538" t="s">
        <v>439</v>
      </c>
      <c r="O538" t="s">
        <v>78</v>
      </c>
      <c r="P538" t="s">
        <v>868</v>
      </c>
      <c r="Q538" t="s"/>
      <c r="R538" t="s">
        <v>159</v>
      </c>
      <c r="S538" t="s">
        <v>875</v>
      </c>
      <c r="T538" t="s">
        <v>82</v>
      </c>
      <c r="U538" t="s"/>
      <c r="V538" t="s">
        <v>83</v>
      </c>
      <c r="W538" t="s">
        <v>112</v>
      </c>
      <c r="X538" t="s"/>
      <c r="Y538" t="s">
        <v>85</v>
      </c>
      <c r="Z538">
        <f>HYPERLINK("https://hotelmonitor-cachepage.eclerx.com/savepage/tk_15434149427788541_sr_2057.html","info")</f>
        <v/>
      </c>
      <c r="AA538" t="n">
        <v>-2950771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381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2950771</v>
      </c>
      <c r="AZ538" t="s">
        <v>871</v>
      </c>
      <c r="BA538" t="s"/>
      <c r="BB538" t="n">
        <v>40392</v>
      </c>
      <c r="BC538" t="n">
        <v>13.274164</v>
      </c>
      <c r="BD538" t="n">
        <v>52.479907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868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270</v>
      </c>
      <c r="L539" t="s">
        <v>76</v>
      </c>
      <c r="M539" t="s"/>
      <c r="N539" t="s">
        <v>319</v>
      </c>
      <c r="O539" t="s">
        <v>78</v>
      </c>
      <c r="P539" t="s">
        <v>868</v>
      </c>
      <c r="Q539" t="s"/>
      <c r="R539" t="s">
        <v>159</v>
      </c>
      <c r="S539" t="s">
        <v>876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HYPERLINK("https://hotelmonitor-cachepage.eclerx.com/savepage/tk_15434149427788541_sr_2057.html","info")</f>
        <v/>
      </c>
      <c r="AA539" t="n">
        <v>-2950771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381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2950771</v>
      </c>
      <c r="AZ539" t="s">
        <v>871</v>
      </c>
      <c r="BA539" t="s"/>
      <c r="BB539" t="n">
        <v>40392</v>
      </c>
      <c r="BC539" t="n">
        <v>13.274164</v>
      </c>
      <c r="BD539" t="n">
        <v>52.479907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868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296.1</v>
      </c>
      <c r="L540" t="s">
        <v>76</v>
      </c>
      <c r="M540" t="s"/>
      <c r="N540" t="s">
        <v>319</v>
      </c>
      <c r="O540" t="s">
        <v>78</v>
      </c>
      <c r="P540" t="s">
        <v>868</v>
      </c>
      <c r="Q540" t="s"/>
      <c r="R540" t="s">
        <v>159</v>
      </c>
      <c r="S540" t="s">
        <v>877</v>
      </c>
      <c r="T540" t="s">
        <v>82</v>
      </c>
      <c r="U540" t="s"/>
      <c r="V540" t="s">
        <v>83</v>
      </c>
      <c r="W540" t="s">
        <v>112</v>
      </c>
      <c r="X540" t="s"/>
      <c r="Y540" t="s">
        <v>85</v>
      </c>
      <c r="Z540">
        <f>HYPERLINK("https://hotelmonitor-cachepage.eclerx.com/savepage/tk_15434149427788541_sr_2057.html","info")</f>
        <v/>
      </c>
      <c r="AA540" t="n">
        <v>-2950771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381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2950771</v>
      </c>
      <c r="AZ540" t="s">
        <v>871</v>
      </c>
      <c r="BA540" t="s"/>
      <c r="BB540" t="n">
        <v>40392</v>
      </c>
      <c r="BC540" t="n">
        <v>13.274164</v>
      </c>
      <c r="BD540" t="n">
        <v>52.479907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868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296.5</v>
      </c>
      <c r="L541" t="s">
        <v>76</v>
      </c>
      <c r="M541" t="s"/>
      <c r="N541" t="s">
        <v>484</v>
      </c>
      <c r="O541" t="s">
        <v>78</v>
      </c>
      <c r="P541" t="s">
        <v>868</v>
      </c>
      <c r="Q541" t="s"/>
      <c r="R541" t="s">
        <v>159</v>
      </c>
      <c r="S541" t="s">
        <v>878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HYPERLINK("https://hotelmonitor-cachepage.eclerx.com/savepage/tk_15434149427788541_sr_2057.html","info")</f>
        <v/>
      </c>
      <c r="AA541" t="n">
        <v>-2950771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381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2950771</v>
      </c>
      <c r="AZ541" t="s">
        <v>871</v>
      </c>
      <c r="BA541" t="s"/>
      <c r="BB541" t="n">
        <v>40392</v>
      </c>
      <c r="BC541" t="n">
        <v>13.274164</v>
      </c>
      <c r="BD541" t="n">
        <v>52.479907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868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358</v>
      </c>
      <c r="L542" t="s">
        <v>76</v>
      </c>
      <c r="M542" t="s"/>
      <c r="N542" t="s">
        <v>319</v>
      </c>
      <c r="O542" t="s">
        <v>78</v>
      </c>
      <c r="P542" t="s">
        <v>868</v>
      </c>
      <c r="Q542" t="s"/>
      <c r="R542" t="s">
        <v>159</v>
      </c>
      <c r="S542" t="s">
        <v>879</v>
      </c>
      <c r="T542" t="s">
        <v>82</v>
      </c>
      <c r="U542" t="s"/>
      <c r="V542" t="s">
        <v>83</v>
      </c>
      <c r="W542" t="s">
        <v>112</v>
      </c>
      <c r="X542" t="s"/>
      <c r="Y542" t="s">
        <v>85</v>
      </c>
      <c r="Z542">
        <f>HYPERLINK("https://hotelmonitor-cachepage.eclerx.com/savepage/tk_15434149427788541_sr_2057.html","info")</f>
        <v/>
      </c>
      <c r="AA542" t="n">
        <v>-2950771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381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2950771</v>
      </c>
      <c r="AZ542" t="s">
        <v>871</v>
      </c>
      <c r="BA542" t="s"/>
      <c r="BB542" t="n">
        <v>40392</v>
      </c>
      <c r="BC542" t="n">
        <v>13.274164</v>
      </c>
      <c r="BD542" t="n">
        <v>52.479907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868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540</v>
      </c>
      <c r="L543" t="s">
        <v>76</v>
      </c>
      <c r="M543" t="s"/>
      <c r="N543" t="s">
        <v>880</v>
      </c>
      <c r="O543" t="s">
        <v>78</v>
      </c>
      <c r="P543" t="s">
        <v>868</v>
      </c>
      <c r="Q543" t="s"/>
      <c r="R543" t="s">
        <v>159</v>
      </c>
      <c r="S543" t="s">
        <v>881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HYPERLINK("https://hotelmonitor-cachepage.eclerx.com/savepage/tk_15434149427788541_sr_2057.html","info")</f>
        <v/>
      </c>
      <c r="AA543" t="n">
        <v>-2950771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381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2950771</v>
      </c>
      <c r="AZ543" t="s">
        <v>871</v>
      </c>
      <c r="BA543" t="s"/>
      <c r="BB543" t="n">
        <v>40392</v>
      </c>
      <c r="BC543" t="n">
        <v>13.274164</v>
      </c>
      <c r="BD543" t="n">
        <v>52.479907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868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540</v>
      </c>
      <c r="L544" t="s">
        <v>76</v>
      </c>
      <c r="M544" t="s"/>
      <c r="N544" t="s">
        <v>882</v>
      </c>
      <c r="O544" t="s">
        <v>78</v>
      </c>
      <c r="P544" t="s">
        <v>868</v>
      </c>
      <c r="Q544" t="s"/>
      <c r="R544" t="s">
        <v>159</v>
      </c>
      <c r="S544" t="s">
        <v>881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HYPERLINK("https://hotelmonitor-cachepage.eclerx.com/savepage/tk_15434149427788541_sr_2057.html","info")</f>
        <v/>
      </c>
      <c r="AA544" t="n">
        <v>-2950771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381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2950771</v>
      </c>
      <c r="AZ544" t="s">
        <v>871</v>
      </c>
      <c r="BA544" t="s"/>
      <c r="BB544" t="n">
        <v>40392</v>
      </c>
      <c r="BC544" t="n">
        <v>13.274164</v>
      </c>
      <c r="BD544" t="n">
        <v>52.479907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868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566.1</v>
      </c>
      <c r="L545" t="s">
        <v>76</v>
      </c>
      <c r="M545" t="s"/>
      <c r="N545" t="s">
        <v>880</v>
      </c>
      <c r="O545" t="s">
        <v>78</v>
      </c>
      <c r="P545" t="s">
        <v>868</v>
      </c>
      <c r="Q545" t="s"/>
      <c r="R545" t="s">
        <v>159</v>
      </c>
      <c r="S545" t="s">
        <v>883</v>
      </c>
      <c r="T545" t="s">
        <v>82</v>
      </c>
      <c r="U545" t="s"/>
      <c r="V545" t="s">
        <v>83</v>
      </c>
      <c r="W545" t="s">
        <v>112</v>
      </c>
      <c r="X545" t="s"/>
      <c r="Y545" t="s">
        <v>85</v>
      </c>
      <c r="Z545">
        <f>HYPERLINK("https://hotelmonitor-cachepage.eclerx.com/savepage/tk_15434149427788541_sr_2057.html","info")</f>
        <v/>
      </c>
      <c r="AA545" t="n">
        <v>-2950771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381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2950771</v>
      </c>
      <c r="AZ545" t="s">
        <v>871</v>
      </c>
      <c r="BA545" t="s"/>
      <c r="BB545" t="n">
        <v>40392</v>
      </c>
      <c r="BC545" t="n">
        <v>13.274164</v>
      </c>
      <c r="BD545" t="n">
        <v>52.479907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868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566.1</v>
      </c>
      <c r="L546" t="s">
        <v>76</v>
      </c>
      <c r="M546" t="s"/>
      <c r="N546" t="s">
        <v>882</v>
      </c>
      <c r="O546" t="s">
        <v>78</v>
      </c>
      <c r="P546" t="s">
        <v>868</v>
      </c>
      <c r="Q546" t="s"/>
      <c r="R546" t="s">
        <v>159</v>
      </c>
      <c r="S546" t="s">
        <v>883</v>
      </c>
      <c r="T546" t="s">
        <v>82</v>
      </c>
      <c r="U546" t="s"/>
      <c r="V546" t="s">
        <v>83</v>
      </c>
      <c r="W546" t="s">
        <v>112</v>
      </c>
      <c r="X546" t="s"/>
      <c r="Y546" t="s">
        <v>85</v>
      </c>
      <c r="Z546">
        <f>HYPERLINK("https://hotelmonitor-cachepage.eclerx.com/savepage/tk_15434149427788541_sr_2057.html","info")</f>
        <v/>
      </c>
      <c r="AA546" t="n">
        <v>-2950771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381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2950771</v>
      </c>
      <c r="AZ546" t="s">
        <v>871</v>
      </c>
      <c r="BA546" t="s"/>
      <c r="BB546" t="n">
        <v>40392</v>
      </c>
      <c r="BC546" t="n">
        <v>13.274164</v>
      </c>
      <c r="BD546" t="n">
        <v>52.479907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868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600</v>
      </c>
      <c r="L547" t="s">
        <v>76</v>
      </c>
      <c r="M547" t="s"/>
      <c r="N547" t="s">
        <v>880</v>
      </c>
      <c r="O547" t="s">
        <v>78</v>
      </c>
      <c r="P547" t="s">
        <v>868</v>
      </c>
      <c r="Q547" t="s"/>
      <c r="R547" t="s">
        <v>159</v>
      </c>
      <c r="S547" t="s">
        <v>884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HYPERLINK("https://hotelmonitor-cachepage.eclerx.com/savepage/tk_15434149427788541_sr_2057.html","info")</f>
        <v/>
      </c>
      <c r="AA547" t="n">
        <v>-2950771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381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2950771</v>
      </c>
      <c r="AZ547" t="s">
        <v>871</v>
      </c>
      <c r="BA547" t="s"/>
      <c r="BB547" t="n">
        <v>40392</v>
      </c>
      <c r="BC547" t="n">
        <v>13.274164</v>
      </c>
      <c r="BD547" t="n">
        <v>52.479907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868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600</v>
      </c>
      <c r="L548" t="s">
        <v>76</v>
      </c>
      <c r="M548" t="s"/>
      <c r="N548" t="s">
        <v>882</v>
      </c>
      <c r="O548" t="s">
        <v>78</v>
      </c>
      <c r="P548" t="s">
        <v>868</v>
      </c>
      <c r="Q548" t="s"/>
      <c r="R548" t="s">
        <v>159</v>
      </c>
      <c r="S548" t="s">
        <v>884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HYPERLINK("https://hotelmonitor-cachepage.eclerx.com/savepage/tk_15434149427788541_sr_2057.html","info")</f>
        <v/>
      </c>
      <c r="AA548" t="n">
        <v>-2950771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381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2950771</v>
      </c>
      <c r="AZ548" t="s">
        <v>871</v>
      </c>
      <c r="BA548" t="s"/>
      <c r="BB548" t="n">
        <v>40392</v>
      </c>
      <c r="BC548" t="n">
        <v>13.274164</v>
      </c>
      <c r="BD548" t="n">
        <v>52.479907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868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658</v>
      </c>
      <c r="L549" t="s">
        <v>76</v>
      </c>
      <c r="M549" t="s"/>
      <c r="N549" t="s">
        <v>880</v>
      </c>
      <c r="O549" t="s">
        <v>78</v>
      </c>
      <c r="P549" t="s">
        <v>868</v>
      </c>
      <c r="Q549" t="s"/>
      <c r="R549" t="s">
        <v>159</v>
      </c>
      <c r="S549" t="s">
        <v>885</v>
      </c>
      <c r="T549" t="s">
        <v>82</v>
      </c>
      <c r="U549" t="s"/>
      <c r="V549" t="s">
        <v>83</v>
      </c>
      <c r="W549" t="s">
        <v>112</v>
      </c>
      <c r="X549" t="s"/>
      <c r="Y549" t="s">
        <v>85</v>
      </c>
      <c r="Z549">
        <f>HYPERLINK("https://hotelmonitor-cachepage.eclerx.com/savepage/tk_15434149427788541_sr_2057.html","info")</f>
        <v/>
      </c>
      <c r="AA549" t="n">
        <v>-2950771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381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2950771</v>
      </c>
      <c r="AZ549" t="s">
        <v>871</v>
      </c>
      <c r="BA549" t="s"/>
      <c r="BB549" t="n">
        <v>40392</v>
      </c>
      <c r="BC549" t="n">
        <v>13.274164</v>
      </c>
      <c r="BD549" t="n">
        <v>52.479907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868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658</v>
      </c>
      <c r="L550" t="s">
        <v>76</v>
      </c>
      <c r="M550" t="s"/>
      <c r="N550" t="s">
        <v>882</v>
      </c>
      <c r="O550" t="s">
        <v>78</v>
      </c>
      <c r="P550" t="s">
        <v>868</v>
      </c>
      <c r="Q550" t="s"/>
      <c r="R550" t="s">
        <v>159</v>
      </c>
      <c r="S550" t="s">
        <v>885</v>
      </c>
      <c r="T550" t="s">
        <v>82</v>
      </c>
      <c r="U550" t="s"/>
      <c r="V550" t="s">
        <v>83</v>
      </c>
      <c r="W550" t="s">
        <v>112</v>
      </c>
      <c r="X550" t="s"/>
      <c r="Y550" t="s">
        <v>85</v>
      </c>
      <c r="Z550">
        <f>HYPERLINK("https://hotelmonitor-cachepage.eclerx.com/savepage/tk_15434149427788541_sr_2057.html","info")</f>
        <v/>
      </c>
      <c r="AA550" t="n">
        <v>-2950771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381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2950771</v>
      </c>
      <c r="AZ550" t="s">
        <v>871</v>
      </c>
      <c r="BA550" t="s"/>
      <c r="BB550" t="n">
        <v>40392</v>
      </c>
      <c r="BC550" t="n">
        <v>13.274164</v>
      </c>
      <c r="BD550" t="n">
        <v>52.479907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886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33.3</v>
      </c>
      <c r="L551" t="s">
        <v>76</v>
      </c>
      <c r="M551" t="s"/>
      <c r="N551" t="s">
        <v>887</v>
      </c>
      <c r="O551" t="s">
        <v>78</v>
      </c>
      <c r="P551" t="s">
        <v>886</v>
      </c>
      <c r="Q551" t="s"/>
      <c r="R551" t="s">
        <v>180</v>
      </c>
      <c r="S551" t="s">
        <v>888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HYPERLINK("https://hotelmonitor-cachepage.eclerx.com/savepage/tk_15434152833613913_sr_2057.html","info")</f>
        <v/>
      </c>
      <c r="AA551" t="n">
        <v>-6074113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494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6074113</v>
      </c>
      <c r="AZ551" t="s">
        <v>889</v>
      </c>
      <c r="BA551" t="s"/>
      <c r="BB551" t="n">
        <v>582143</v>
      </c>
      <c r="BC551" t="n">
        <v>13.349182</v>
      </c>
      <c r="BD551" t="n">
        <v>52.500237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886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37</v>
      </c>
      <c r="L552" t="s">
        <v>76</v>
      </c>
      <c r="M552" t="s"/>
      <c r="N552" t="s">
        <v>628</v>
      </c>
      <c r="O552" t="s">
        <v>78</v>
      </c>
      <c r="P552" t="s">
        <v>886</v>
      </c>
      <c r="Q552" t="s"/>
      <c r="R552" t="s">
        <v>180</v>
      </c>
      <c r="S552" t="s">
        <v>890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HYPERLINK("https://hotelmonitor-cachepage.eclerx.com/savepage/tk_15434152833613913_sr_2057.html","info")</f>
        <v/>
      </c>
      <c r="AA552" t="n">
        <v>-6074113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494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6074113</v>
      </c>
      <c r="AZ552" t="s">
        <v>889</v>
      </c>
      <c r="BA552" t="s"/>
      <c r="BB552" t="n">
        <v>582143</v>
      </c>
      <c r="BC552" t="n">
        <v>13.349182</v>
      </c>
      <c r="BD552" t="n">
        <v>52.500237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886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51.3</v>
      </c>
      <c r="L553" t="s">
        <v>76</v>
      </c>
      <c r="M553" t="s"/>
      <c r="N553" t="s">
        <v>891</v>
      </c>
      <c r="O553" t="s">
        <v>78</v>
      </c>
      <c r="P553" t="s">
        <v>886</v>
      </c>
      <c r="Q553" t="s"/>
      <c r="R553" t="s">
        <v>180</v>
      </c>
      <c r="S553" t="s">
        <v>892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HYPERLINK("https://hotelmonitor-cachepage.eclerx.com/savepage/tk_15434152833613913_sr_2057.html","info")</f>
        <v/>
      </c>
      <c r="AA553" t="n">
        <v>-6074113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494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6074113</v>
      </c>
      <c r="AZ553" t="s">
        <v>889</v>
      </c>
      <c r="BA553" t="s"/>
      <c r="BB553" t="n">
        <v>582143</v>
      </c>
      <c r="BC553" t="n">
        <v>13.349182</v>
      </c>
      <c r="BD553" t="n">
        <v>52.500237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886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54</v>
      </c>
      <c r="L554" t="s">
        <v>76</v>
      </c>
      <c r="M554" t="s"/>
      <c r="N554" t="s">
        <v>891</v>
      </c>
      <c r="O554" t="s">
        <v>78</v>
      </c>
      <c r="P554" t="s">
        <v>886</v>
      </c>
      <c r="Q554" t="s"/>
      <c r="R554" t="s">
        <v>180</v>
      </c>
      <c r="S554" t="s">
        <v>893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HYPERLINK("https://hotelmonitor-cachepage.eclerx.com/savepage/tk_15434152833613913_sr_2057.html","info")</f>
        <v/>
      </c>
      <c r="AA554" t="n">
        <v>-6074113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494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6074113</v>
      </c>
      <c r="AZ554" t="s">
        <v>889</v>
      </c>
      <c r="BA554" t="s"/>
      <c r="BB554" t="n">
        <v>582143</v>
      </c>
      <c r="BC554" t="n">
        <v>13.349182</v>
      </c>
      <c r="BD554" t="n">
        <v>52.500237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894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135</v>
      </c>
      <c r="L555" t="s">
        <v>76</v>
      </c>
      <c r="M555" t="s"/>
      <c r="N555" t="s">
        <v>183</v>
      </c>
      <c r="O555" t="s">
        <v>78</v>
      </c>
      <c r="P555" t="s">
        <v>894</v>
      </c>
      <c r="Q555" t="s"/>
      <c r="R555" t="s">
        <v>80</v>
      </c>
      <c r="S555" t="s">
        <v>375</v>
      </c>
      <c r="T555" t="s">
        <v>82</v>
      </c>
      <c r="U555" t="s"/>
      <c r="V555" t="s">
        <v>83</v>
      </c>
      <c r="W555" t="s">
        <v>112</v>
      </c>
      <c r="X555" t="s"/>
      <c r="Y555" t="s">
        <v>85</v>
      </c>
      <c r="Z555">
        <f>HYPERLINK("https://hotelmonitor-cachepage.eclerx.com/savepage/tk_15434149488331234_sr_2057.html","info")</f>
        <v/>
      </c>
      <c r="AA555" t="n">
        <v>-2071572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383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2071572</v>
      </c>
      <c r="AZ555" t="s">
        <v>895</v>
      </c>
      <c r="BA555" t="s"/>
      <c r="BB555" t="n">
        <v>562669</v>
      </c>
      <c r="BC555" t="n">
        <v>13.312495</v>
      </c>
      <c r="BD555" t="n">
        <v>52.434168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896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53.1</v>
      </c>
      <c r="L556" t="s">
        <v>76</v>
      </c>
      <c r="M556" t="s"/>
      <c r="N556" t="s">
        <v>897</v>
      </c>
      <c r="O556" t="s">
        <v>78</v>
      </c>
      <c r="P556" t="s">
        <v>896</v>
      </c>
      <c r="Q556" t="s"/>
      <c r="R556" t="s">
        <v>180</v>
      </c>
      <c r="S556" t="s">
        <v>898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HYPERLINK("https://hotelmonitor-cachepage.eclerx.com/savepage/tk_1543414284251728_sr_2057.html","info")</f>
        <v/>
      </c>
      <c r="AA556" t="n">
        <v>-1352923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164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1352923</v>
      </c>
      <c r="AZ556" t="s">
        <v>899</v>
      </c>
      <c r="BA556" t="s"/>
      <c r="BB556" t="n">
        <v>588585</v>
      </c>
      <c r="BC556" t="n">
        <v>13.43748</v>
      </c>
      <c r="BD556" t="n">
        <v>52.46725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896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77</v>
      </c>
      <c r="L557" t="s">
        <v>76</v>
      </c>
      <c r="M557" t="s"/>
      <c r="N557" t="s">
        <v>900</v>
      </c>
      <c r="O557" t="s">
        <v>78</v>
      </c>
      <c r="P557" t="s">
        <v>896</v>
      </c>
      <c r="Q557" t="s"/>
      <c r="R557" t="s">
        <v>180</v>
      </c>
      <c r="S557" t="s">
        <v>901</v>
      </c>
      <c r="T557" t="s">
        <v>82</v>
      </c>
      <c r="U557" t="s"/>
      <c r="V557" t="s">
        <v>83</v>
      </c>
      <c r="W557" t="s">
        <v>112</v>
      </c>
      <c r="X557" t="s"/>
      <c r="Y557" t="s">
        <v>85</v>
      </c>
      <c r="Z557">
        <f>HYPERLINK("https://hotelmonitor-cachepage.eclerx.com/savepage/tk_1543414284251728_sr_2057.html","info")</f>
        <v/>
      </c>
      <c r="AA557" t="n">
        <v>-1352923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164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1352923</v>
      </c>
      <c r="AZ557" t="s">
        <v>899</v>
      </c>
      <c r="BA557" t="s"/>
      <c r="BB557" t="n">
        <v>588585</v>
      </c>
      <c r="BC557" t="n">
        <v>13.43748</v>
      </c>
      <c r="BD557" t="n">
        <v>52.46725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902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67</v>
      </c>
      <c r="L558" t="s">
        <v>76</v>
      </c>
      <c r="M558" t="s"/>
      <c r="N558" t="s">
        <v>903</v>
      </c>
      <c r="O558" t="s">
        <v>78</v>
      </c>
      <c r="P558" t="s">
        <v>902</v>
      </c>
      <c r="Q558" t="s"/>
      <c r="R558" t="s">
        <v>180</v>
      </c>
      <c r="S558" t="s">
        <v>601</v>
      </c>
      <c r="T558" t="s">
        <v>82</v>
      </c>
      <c r="U558" t="s"/>
      <c r="V558" t="s">
        <v>83</v>
      </c>
      <c r="W558" t="s">
        <v>112</v>
      </c>
      <c r="X558" t="s"/>
      <c r="Y558" t="s">
        <v>85</v>
      </c>
      <c r="Z558">
        <f>HYPERLINK("https://hotelmonitor-cachepage.eclerx.com/savepage/tk_15434146069707158_sr_2057.html","info")</f>
        <v/>
      </c>
      <c r="AA558" t="n">
        <v>-4880360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271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4880360</v>
      </c>
      <c r="AZ558" t="s">
        <v>904</v>
      </c>
      <c r="BA558" t="s"/>
      <c r="BB558" t="n">
        <v>539519</v>
      </c>
      <c r="BC558" t="n">
        <v>13.497036</v>
      </c>
      <c r="BD558" t="n">
        <v>52.504378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902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96</v>
      </c>
      <c r="L559" t="s">
        <v>76</v>
      </c>
      <c r="M559" t="s"/>
      <c r="N559" t="s">
        <v>77</v>
      </c>
      <c r="O559" t="s">
        <v>78</v>
      </c>
      <c r="P559" t="s">
        <v>902</v>
      </c>
      <c r="Q559" t="s"/>
      <c r="R559" t="s">
        <v>180</v>
      </c>
      <c r="S559" t="s">
        <v>638</v>
      </c>
      <c r="T559" t="s">
        <v>82</v>
      </c>
      <c r="U559" t="s"/>
      <c r="V559" t="s">
        <v>83</v>
      </c>
      <c r="W559" t="s">
        <v>112</v>
      </c>
      <c r="X559" t="s"/>
      <c r="Y559" t="s">
        <v>85</v>
      </c>
      <c r="Z559">
        <f>HYPERLINK("https://hotelmonitor-cachepage.eclerx.com/savepage/tk_15434146069707158_sr_2057.html","info")</f>
        <v/>
      </c>
      <c r="AA559" t="n">
        <v>-4880360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271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4880360</v>
      </c>
      <c r="AZ559" t="s">
        <v>904</v>
      </c>
      <c r="BA559" t="s"/>
      <c r="BB559" t="n">
        <v>539519</v>
      </c>
      <c r="BC559" t="n">
        <v>13.497036</v>
      </c>
      <c r="BD559" t="n">
        <v>52.504378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902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107</v>
      </c>
      <c r="L560" t="s">
        <v>76</v>
      </c>
      <c r="M560" t="s"/>
      <c r="N560" t="s">
        <v>93</v>
      </c>
      <c r="O560" t="s">
        <v>78</v>
      </c>
      <c r="P560" t="s">
        <v>902</v>
      </c>
      <c r="Q560" t="s"/>
      <c r="R560" t="s">
        <v>180</v>
      </c>
      <c r="S560" t="s">
        <v>194</v>
      </c>
      <c r="T560" t="s">
        <v>82</v>
      </c>
      <c r="U560" t="s"/>
      <c r="V560" t="s">
        <v>83</v>
      </c>
      <c r="W560" t="s">
        <v>112</v>
      </c>
      <c r="X560" t="s"/>
      <c r="Y560" t="s">
        <v>85</v>
      </c>
      <c r="Z560">
        <f>HYPERLINK("https://hotelmonitor-cachepage.eclerx.com/savepage/tk_15434146069707158_sr_2057.html","info")</f>
        <v/>
      </c>
      <c r="AA560" t="n">
        <v>-4880360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271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4880360</v>
      </c>
      <c r="AZ560" t="s">
        <v>904</v>
      </c>
      <c r="BA560" t="s"/>
      <c r="BB560" t="n">
        <v>539519</v>
      </c>
      <c r="BC560" t="n">
        <v>13.497036</v>
      </c>
      <c r="BD560" t="n">
        <v>52.504378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905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79.2</v>
      </c>
      <c r="L561" t="s">
        <v>76</v>
      </c>
      <c r="M561" t="s"/>
      <c r="N561" t="s">
        <v>77</v>
      </c>
      <c r="O561" t="s">
        <v>78</v>
      </c>
      <c r="P561" t="s">
        <v>905</v>
      </c>
      <c r="Q561" t="s"/>
      <c r="R561" t="s">
        <v>80</v>
      </c>
      <c r="S561" t="s">
        <v>906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HYPERLINK("https://hotelmonitor-cachepage.eclerx.com/savepage/tk_15434149463659437_sr_2057.html","info")</f>
        <v/>
      </c>
      <c r="AA561" t="n">
        <v>-6796504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382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6796504</v>
      </c>
      <c r="AZ561" t="s">
        <v>907</v>
      </c>
      <c r="BA561" t="s"/>
      <c r="BB561" t="n">
        <v>51925</v>
      </c>
      <c r="BC561" t="n">
        <v>13.410302</v>
      </c>
      <c r="BD561" t="n">
        <v>52.51255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905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99</v>
      </c>
      <c r="L562" t="s">
        <v>76</v>
      </c>
      <c r="M562" t="s"/>
      <c r="N562" t="s">
        <v>93</v>
      </c>
      <c r="O562" t="s">
        <v>78</v>
      </c>
      <c r="P562" t="s">
        <v>905</v>
      </c>
      <c r="Q562" t="s"/>
      <c r="R562" t="s">
        <v>80</v>
      </c>
      <c r="S562" t="s">
        <v>280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HYPERLINK("https://hotelmonitor-cachepage.eclerx.com/savepage/tk_15434149463659437_sr_2057.html","info")</f>
        <v/>
      </c>
      <c r="AA562" t="n">
        <v>-6796504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382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6796504</v>
      </c>
      <c r="AZ562" t="s">
        <v>907</v>
      </c>
      <c r="BA562" t="s"/>
      <c r="BB562" t="n">
        <v>51925</v>
      </c>
      <c r="BC562" t="n">
        <v>13.410302</v>
      </c>
      <c r="BD562" t="n">
        <v>52.51255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905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139</v>
      </c>
      <c r="L563" t="s">
        <v>76</v>
      </c>
      <c r="M563" t="s"/>
      <c r="N563" t="s">
        <v>321</v>
      </c>
      <c r="O563" t="s">
        <v>78</v>
      </c>
      <c r="P563" t="s">
        <v>905</v>
      </c>
      <c r="Q563" t="s"/>
      <c r="R563" t="s">
        <v>80</v>
      </c>
      <c r="S563" t="s">
        <v>202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HYPERLINK("https://hotelmonitor-cachepage.eclerx.com/savepage/tk_15434149463659437_sr_2057.html","info")</f>
        <v/>
      </c>
      <c r="AA563" t="n">
        <v>-6796504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382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6796504</v>
      </c>
      <c r="AZ563" t="s">
        <v>907</v>
      </c>
      <c r="BA563" t="s"/>
      <c r="BB563" t="n">
        <v>51925</v>
      </c>
      <c r="BC563" t="n">
        <v>13.410302</v>
      </c>
      <c r="BD563" t="n">
        <v>52.51255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908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104</v>
      </c>
      <c r="L564" t="s">
        <v>76</v>
      </c>
      <c r="M564" t="s"/>
      <c r="N564" t="s">
        <v>77</v>
      </c>
      <c r="O564" t="s">
        <v>78</v>
      </c>
      <c r="P564" t="s">
        <v>908</v>
      </c>
      <c r="Q564" t="s"/>
      <c r="R564" t="s">
        <v>80</v>
      </c>
      <c r="S564" t="s">
        <v>297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HYPERLINK("https://hotelmonitor-cachepage.eclerx.com/savepage/tk_15434139700674891_sr_2057.html","info")</f>
        <v/>
      </c>
      <c r="AA564" t="n">
        <v>-6796505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60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6796505</v>
      </c>
      <c r="AZ564" t="s">
        <v>909</v>
      </c>
      <c r="BA564" t="s"/>
      <c r="BB564" t="n">
        <v>432435</v>
      </c>
      <c r="BC564" t="n">
        <v>13.2942</v>
      </c>
      <c r="BD564" t="n">
        <v>52.50046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908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114</v>
      </c>
      <c r="L565" t="s">
        <v>76</v>
      </c>
      <c r="M565" t="s"/>
      <c r="N565" t="s">
        <v>183</v>
      </c>
      <c r="O565" t="s">
        <v>78</v>
      </c>
      <c r="P565" t="s">
        <v>908</v>
      </c>
      <c r="Q565" t="s"/>
      <c r="R565" t="s">
        <v>80</v>
      </c>
      <c r="S565" t="s">
        <v>910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HYPERLINK("https://hotelmonitor-cachepage.eclerx.com/savepage/tk_15434139700674891_sr_2057.html","info")</f>
        <v/>
      </c>
      <c r="AA565" t="n">
        <v>-6796505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60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6796505</v>
      </c>
      <c r="AZ565" t="s">
        <v>909</v>
      </c>
      <c r="BA565" t="s"/>
      <c r="BB565" t="n">
        <v>432435</v>
      </c>
      <c r="BC565" t="n">
        <v>13.2942</v>
      </c>
      <c r="BD565" t="n">
        <v>52.50046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911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101.52</v>
      </c>
      <c r="L566" t="s">
        <v>76</v>
      </c>
      <c r="M566" t="s"/>
      <c r="N566" t="s">
        <v>93</v>
      </c>
      <c r="O566" t="s">
        <v>78</v>
      </c>
      <c r="P566" t="s">
        <v>911</v>
      </c>
      <c r="Q566" t="s"/>
      <c r="R566" t="s">
        <v>80</v>
      </c>
      <c r="S566" t="s">
        <v>912</v>
      </c>
      <c r="T566" t="s">
        <v>82</v>
      </c>
      <c r="U566" t="s"/>
      <c r="V566" t="s">
        <v>83</v>
      </c>
      <c r="W566" t="s">
        <v>112</v>
      </c>
      <c r="X566" t="s"/>
      <c r="Y566" t="s">
        <v>85</v>
      </c>
      <c r="Z566">
        <f>HYPERLINK("https://hotelmonitor-cachepage.eclerx.com/savepage/tk_154341428681399_sr_2057.html","info")</f>
        <v/>
      </c>
      <c r="AA566" t="n">
        <v>-5901530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165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5901530</v>
      </c>
      <c r="AZ566" t="s">
        <v>913</v>
      </c>
      <c r="BA566" t="s"/>
      <c r="BB566" t="n">
        <v>588330</v>
      </c>
      <c r="BC566" t="n">
        <v>13.380337</v>
      </c>
      <c r="BD566" t="n">
        <v>52.529713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911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117.72</v>
      </c>
      <c r="L567" t="s">
        <v>76</v>
      </c>
      <c r="M567" t="s"/>
      <c r="N567" t="s">
        <v>95</v>
      </c>
      <c r="O567" t="s">
        <v>78</v>
      </c>
      <c r="P567" t="s">
        <v>911</v>
      </c>
      <c r="Q567" t="s"/>
      <c r="R567" t="s">
        <v>80</v>
      </c>
      <c r="S567" t="s">
        <v>914</v>
      </c>
      <c r="T567" t="s">
        <v>82</v>
      </c>
      <c r="U567" t="s"/>
      <c r="V567" t="s">
        <v>83</v>
      </c>
      <c r="W567" t="s">
        <v>112</v>
      </c>
      <c r="X567" t="s"/>
      <c r="Y567" t="s">
        <v>85</v>
      </c>
      <c r="Z567">
        <f>HYPERLINK("https://hotelmonitor-cachepage.eclerx.com/savepage/tk_154341428681399_sr_2057.html","info")</f>
        <v/>
      </c>
      <c r="AA567" t="n">
        <v>-5901530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165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5901530</v>
      </c>
      <c r="AZ567" t="s">
        <v>913</v>
      </c>
      <c r="BA567" t="s"/>
      <c r="BB567" t="n">
        <v>588330</v>
      </c>
      <c r="BC567" t="n">
        <v>13.380337</v>
      </c>
      <c r="BD567" t="n">
        <v>52.529713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911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128.52</v>
      </c>
      <c r="L568" t="s">
        <v>76</v>
      </c>
      <c r="M568" t="s"/>
      <c r="N568" t="s">
        <v>154</v>
      </c>
      <c r="O568" t="s">
        <v>78</v>
      </c>
      <c r="P568" t="s">
        <v>911</v>
      </c>
      <c r="Q568" t="s"/>
      <c r="R568" t="s">
        <v>80</v>
      </c>
      <c r="S568" t="s">
        <v>915</v>
      </c>
      <c r="T568" t="s">
        <v>82</v>
      </c>
      <c r="U568" t="s"/>
      <c r="V568" t="s">
        <v>83</v>
      </c>
      <c r="W568" t="s">
        <v>112</v>
      </c>
      <c r="X568" t="s"/>
      <c r="Y568" t="s">
        <v>85</v>
      </c>
      <c r="Z568">
        <f>HYPERLINK("https://hotelmonitor-cachepage.eclerx.com/savepage/tk_154341428681399_sr_2057.html","info")</f>
        <v/>
      </c>
      <c r="AA568" t="n">
        <v>-5901530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165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5901530</v>
      </c>
      <c r="AZ568" t="s">
        <v>913</v>
      </c>
      <c r="BA568" t="s"/>
      <c r="BB568" t="n">
        <v>588330</v>
      </c>
      <c r="BC568" t="n">
        <v>13.380337</v>
      </c>
      <c r="BD568" t="n">
        <v>52.529713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916</v>
      </c>
      <c r="F569" t="n">
        <v>3539407</v>
      </c>
      <c r="G569" t="s">
        <v>74</v>
      </c>
      <c r="H569" t="s">
        <v>75</v>
      </c>
      <c r="I569" t="s"/>
      <c r="J569" t="s">
        <v>74</v>
      </c>
      <c r="K569" t="n">
        <v>91.88</v>
      </c>
      <c r="L569" t="s">
        <v>76</v>
      </c>
      <c r="M569" t="s"/>
      <c r="N569" t="s">
        <v>917</v>
      </c>
      <c r="O569" t="s">
        <v>78</v>
      </c>
      <c r="P569" t="s">
        <v>918</v>
      </c>
      <c r="Q569" t="s"/>
      <c r="R569" t="s">
        <v>102</v>
      </c>
      <c r="S569" t="s">
        <v>919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HYPERLINK("https://hotelmonitor-cachepage.eclerx.com/savepage/tk_1543414690196023_sr_2057.html","info")</f>
        <v/>
      </c>
      <c r="AA569" t="n">
        <v>541972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298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3209890</v>
      </c>
      <c r="AZ569" t="s">
        <v>920</v>
      </c>
      <c r="BA569" t="s"/>
      <c r="BB569" t="n">
        <v>864803</v>
      </c>
      <c r="BC569" t="n">
        <v>13.4306</v>
      </c>
      <c r="BD569" t="n">
        <v>52.51236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916</v>
      </c>
      <c r="F570" t="n">
        <v>3539407</v>
      </c>
      <c r="G570" t="s">
        <v>74</v>
      </c>
      <c r="H570" t="s">
        <v>75</v>
      </c>
      <c r="I570" t="s"/>
      <c r="J570" t="s">
        <v>74</v>
      </c>
      <c r="K570" t="n">
        <v>108.15</v>
      </c>
      <c r="L570" t="s">
        <v>76</v>
      </c>
      <c r="M570" t="s"/>
      <c r="N570" t="s">
        <v>921</v>
      </c>
      <c r="O570" t="s">
        <v>78</v>
      </c>
      <c r="P570" t="s">
        <v>918</v>
      </c>
      <c r="Q570" t="s"/>
      <c r="R570" t="s">
        <v>102</v>
      </c>
      <c r="S570" t="s">
        <v>922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HYPERLINK("https://hotelmonitor-cachepage.eclerx.com/savepage/tk_1543414690196023_sr_2057.html","info")</f>
        <v/>
      </c>
      <c r="AA570" t="n">
        <v>541972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298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3209890</v>
      </c>
      <c r="AZ570" t="s">
        <v>920</v>
      </c>
      <c r="BA570" t="s"/>
      <c r="BB570" t="n">
        <v>864803</v>
      </c>
      <c r="BC570" t="n">
        <v>13.4306</v>
      </c>
      <c r="BD570" t="n">
        <v>52.51236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916</v>
      </c>
      <c r="F571" t="n">
        <v>3539407</v>
      </c>
      <c r="G571" t="s">
        <v>74</v>
      </c>
      <c r="H571" t="s">
        <v>75</v>
      </c>
      <c r="I571" t="s"/>
      <c r="J571" t="s">
        <v>74</v>
      </c>
      <c r="K571" t="n">
        <v>91.88</v>
      </c>
      <c r="L571" t="s">
        <v>76</v>
      </c>
      <c r="M571" t="s"/>
      <c r="N571" t="s">
        <v>923</v>
      </c>
      <c r="O571" t="s">
        <v>78</v>
      </c>
      <c r="P571" t="s">
        <v>918</v>
      </c>
      <c r="Q571" t="s"/>
      <c r="R571" t="s">
        <v>102</v>
      </c>
      <c r="S571" t="s">
        <v>919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HYPERLINK("https://hotelmonitor-cachepage.eclerx.com/savepage/tk_1543414690196023_sr_2057.html","info")</f>
        <v/>
      </c>
      <c r="AA571" t="n">
        <v>541972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298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3209890</v>
      </c>
      <c r="AZ571" t="s">
        <v>920</v>
      </c>
      <c r="BA571" t="s"/>
      <c r="BB571" t="n">
        <v>864803</v>
      </c>
      <c r="BC571" t="n">
        <v>13.4306</v>
      </c>
      <c r="BD571" t="n">
        <v>52.51236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916</v>
      </c>
      <c r="F572" t="n">
        <v>3539407</v>
      </c>
      <c r="G572" t="s">
        <v>74</v>
      </c>
      <c r="H572" t="s">
        <v>75</v>
      </c>
      <c r="I572" t="s"/>
      <c r="J572" t="s">
        <v>74</v>
      </c>
      <c r="K572" t="n">
        <v>105.53</v>
      </c>
      <c r="L572" t="s">
        <v>76</v>
      </c>
      <c r="M572" t="s"/>
      <c r="N572" t="s">
        <v>924</v>
      </c>
      <c r="O572" t="s">
        <v>78</v>
      </c>
      <c r="P572" t="s">
        <v>918</v>
      </c>
      <c r="Q572" t="s"/>
      <c r="R572" t="s">
        <v>102</v>
      </c>
      <c r="S572" t="s">
        <v>925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HYPERLINK("https://hotelmonitor-cachepage.eclerx.com/savepage/tk_1543414690196023_sr_2057.html","info")</f>
        <v/>
      </c>
      <c r="AA572" t="n">
        <v>541972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298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3209890</v>
      </c>
      <c r="AZ572" t="s">
        <v>920</v>
      </c>
      <c r="BA572" t="s"/>
      <c r="BB572" t="n">
        <v>864803</v>
      </c>
      <c r="BC572" t="n">
        <v>13.4306</v>
      </c>
      <c r="BD572" t="n">
        <v>52.51236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916</v>
      </c>
      <c r="F573" t="n">
        <v>3539407</v>
      </c>
      <c r="G573" t="s">
        <v>74</v>
      </c>
      <c r="H573" t="s">
        <v>75</v>
      </c>
      <c r="I573" t="s"/>
      <c r="J573" t="s">
        <v>74</v>
      </c>
      <c r="K573" t="n">
        <v>108.15</v>
      </c>
      <c r="L573" t="s">
        <v>76</v>
      </c>
      <c r="M573" t="s"/>
      <c r="N573" t="s">
        <v>923</v>
      </c>
      <c r="O573" t="s">
        <v>78</v>
      </c>
      <c r="P573" t="s">
        <v>918</v>
      </c>
      <c r="Q573" t="s"/>
      <c r="R573" t="s">
        <v>102</v>
      </c>
      <c r="S573" t="s">
        <v>922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HYPERLINK("https://hotelmonitor-cachepage.eclerx.com/savepage/tk_1543414690196023_sr_2057.html","info")</f>
        <v/>
      </c>
      <c r="AA573" t="n">
        <v>541972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298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3209890</v>
      </c>
      <c r="AZ573" t="s">
        <v>920</v>
      </c>
      <c r="BA573" t="s"/>
      <c r="BB573" t="n">
        <v>864803</v>
      </c>
      <c r="BC573" t="n">
        <v>13.4306</v>
      </c>
      <c r="BD573" t="n">
        <v>52.51236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916</v>
      </c>
      <c r="F574" t="n">
        <v>3539407</v>
      </c>
      <c r="G574" t="s">
        <v>74</v>
      </c>
      <c r="H574" t="s">
        <v>75</v>
      </c>
      <c r="I574" t="s"/>
      <c r="J574" t="s">
        <v>74</v>
      </c>
      <c r="K574" t="n">
        <v>122.85</v>
      </c>
      <c r="L574" t="s">
        <v>76</v>
      </c>
      <c r="M574" t="s"/>
      <c r="N574" t="s">
        <v>923</v>
      </c>
      <c r="O574" t="s">
        <v>78</v>
      </c>
      <c r="P574" t="s">
        <v>918</v>
      </c>
      <c r="Q574" t="s"/>
      <c r="R574" t="s">
        <v>102</v>
      </c>
      <c r="S574" t="s">
        <v>926</v>
      </c>
      <c r="T574" t="s">
        <v>82</v>
      </c>
      <c r="U574" t="s"/>
      <c r="V574" t="s">
        <v>83</v>
      </c>
      <c r="W574" t="s">
        <v>112</v>
      </c>
      <c r="X574" t="s"/>
      <c r="Y574" t="s">
        <v>85</v>
      </c>
      <c r="Z574">
        <f>HYPERLINK("https://hotelmonitor-cachepage.eclerx.com/savepage/tk_1543414690196023_sr_2057.html","info")</f>
        <v/>
      </c>
      <c r="AA574" t="n">
        <v>541972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298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3209890</v>
      </c>
      <c r="AZ574" t="s">
        <v>920</v>
      </c>
      <c r="BA574" t="s"/>
      <c r="BB574" t="n">
        <v>864803</v>
      </c>
      <c r="BC574" t="n">
        <v>13.4306</v>
      </c>
      <c r="BD574" t="n">
        <v>52.51236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916</v>
      </c>
      <c r="F575" t="n">
        <v>3539407</v>
      </c>
      <c r="G575" t="s">
        <v>74</v>
      </c>
      <c r="H575" t="s">
        <v>75</v>
      </c>
      <c r="I575" t="s"/>
      <c r="J575" t="s">
        <v>74</v>
      </c>
      <c r="K575" t="n">
        <v>122.85</v>
      </c>
      <c r="L575" t="s">
        <v>76</v>
      </c>
      <c r="M575" t="s"/>
      <c r="N575" t="s">
        <v>921</v>
      </c>
      <c r="O575" t="s">
        <v>78</v>
      </c>
      <c r="P575" t="s">
        <v>918</v>
      </c>
      <c r="Q575" t="s"/>
      <c r="R575" t="s">
        <v>102</v>
      </c>
      <c r="S575" t="s">
        <v>926</v>
      </c>
      <c r="T575" t="s">
        <v>82</v>
      </c>
      <c r="U575" t="s"/>
      <c r="V575" t="s">
        <v>83</v>
      </c>
      <c r="W575" t="s">
        <v>112</v>
      </c>
      <c r="X575" t="s"/>
      <c r="Y575" t="s">
        <v>85</v>
      </c>
      <c r="Z575">
        <f>HYPERLINK("https://hotelmonitor-cachepage.eclerx.com/savepage/tk_1543414690196023_sr_2057.html","info")</f>
        <v/>
      </c>
      <c r="AA575" t="n">
        <v>541972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298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3209890</v>
      </c>
      <c r="AZ575" t="s">
        <v>920</v>
      </c>
      <c r="BA575" t="s"/>
      <c r="BB575" t="n">
        <v>864803</v>
      </c>
      <c r="BC575" t="n">
        <v>13.4306</v>
      </c>
      <c r="BD575" t="n">
        <v>52.51236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916</v>
      </c>
      <c r="F576" t="n">
        <v>3539407</v>
      </c>
      <c r="G576" t="s">
        <v>74</v>
      </c>
      <c r="H576" t="s">
        <v>75</v>
      </c>
      <c r="I576" t="s"/>
      <c r="J576" t="s">
        <v>74</v>
      </c>
      <c r="K576" t="n">
        <v>123.9</v>
      </c>
      <c r="L576" t="s">
        <v>76</v>
      </c>
      <c r="M576" t="s"/>
      <c r="N576" t="s">
        <v>924</v>
      </c>
      <c r="O576" t="s">
        <v>78</v>
      </c>
      <c r="P576" t="s">
        <v>918</v>
      </c>
      <c r="Q576" t="s"/>
      <c r="R576" t="s">
        <v>102</v>
      </c>
      <c r="S576" t="s">
        <v>927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HYPERLINK("https://hotelmonitor-cachepage.eclerx.com/savepage/tk_1543414690196023_sr_2057.html","info")</f>
        <v/>
      </c>
      <c r="AA576" t="n">
        <v>541972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298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3209890</v>
      </c>
      <c r="AZ576" t="s">
        <v>920</v>
      </c>
      <c r="BA576" t="s"/>
      <c r="BB576" t="n">
        <v>864803</v>
      </c>
      <c r="BC576" t="n">
        <v>13.4306</v>
      </c>
      <c r="BD576" t="n">
        <v>52.51236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916</v>
      </c>
      <c r="F577" t="n">
        <v>3539407</v>
      </c>
      <c r="G577" t="s">
        <v>74</v>
      </c>
      <c r="H577" t="s">
        <v>75</v>
      </c>
      <c r="I577" t="s"/>
      <c r="J577" t="s">
        <v>74</v>
      </c>
      <c r="K577" t="n">
        <v>133.35</v>
      </c>
      <c r="L577" t="s">
        <v>76</v>
      </c>
      <c r="M577" t="s"/>
      <c r="N577" t="s">
        <v>923</v>
      </c>
      <c r="O577" t="s">
        <v>78</v>
      </c>
      <c r="P577" t="s">
        <v>918</v>
      </c>
      <c r="Q577" t="s"/>
      <c r="R577" t="s">
        <v>102</v>
      </c>
      <c r="S577" t="s">
        <v>928</v>
      </c>
      <c r="T577" t="s">
        <v>82</v>
      </c>
      <c r="U577" t="s"/>
      <c r="V577" t="s">
        <v>83</v>
      </c>
      <c r="W577" t="s">
        <v>112</v>
      </c>
      <c r="X577" t="s"/>
      <c r="Y577" t="s">
        <v>85</v>
      </c>
      <c r="Z577">
        <f>HYPERLINK("https://hotelmonitor-cachepage.eclerx.com/savepage/tk_1543414690196023_sr_2057.html","info")</f>
        <v/>
      </c>
      <c r="AA577" t="n">
        <v>541972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298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3209890</v>
      </c>
      <c r="AZ577" t="s">
        <v>920</v>
      </c>
      <c r="BA577" t="s"/>
      <c r="BB577" t="n">
        <v>864803</v>
      </c>
      <c r="BC577" t="n">
        <v>13.4306</v>
      </c>
      <c r="BD577" t="n">
        <v>52.51236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916</v>
      </c>
      <c r="F578" t="n">
        <v>3539407</v>
      </c>
      <c r="G578" t="s">
        <v>74</v>
      </c>
      <c r="H578" t="s">
        <v>75</v>
      </c>
      <c r="I578" t="s"/>
      <c r="J578" t="s">
        <v>74</v>
      </c>
      <c r="K578" t="n">
        <v>134.4</v>
      </c>
      <c r="L578" t="s">
        <v>76</v>
      </c>
      <c r="M578" t="s"/>
      <c r="N578" t="s">
        <v>924</v>
      </c>
      <c r="O578" t="s">
        <v>78</v>
      </c>
      <c r="P578" t="s">
        <v>918</v>
      </c>
      <c r="Q578" t="s"/>
      <c r="R578" t="s">
        <v>102</v>
      </c>
      <c r="S578" t="s">
        <v>929</v>
      </c>
      <c r="T578" t="s">
        <v>82</v>
      </c>
      <c r="U578" t="s"/>
      <c r="V578" t="s">
        <v>83</v>
      </c>
      <c r="W578" t="s">
        <v>112</v>
      </c>
      <c r="X578" t="s"/>
      <c r="Y578" t="s">
        <v>85</v>
      </c>
      <c r="Z578">
        <f>HYPERLINK("https://hotelmonitor-cachepage.eclerx.com/savepage/tk_1543414690196023_sr_2057.html","info")</f>
        <v/>
      </c>
      <c r="AA578" t="n">
        <v>541972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298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3209890</v>
      </c>
      <c r="AZ578" t="s">
        <v>920</v>
      </c>
      <c r="BA578" t="s"/>
      <c r="BB578" t="n">
        <v>864803</v>
      </c>
      <c r="BC578" t="n">
        <v>13.4306</v>
      </c>
      <c r="BD578" t="n">
        <v>52.51236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916</v>
      </c>
      <c r="F579" t="n">
        <v>3539407</v>
      </c>
      <c r="G579" t="s">
        <v>74</v>
      </c>
      <c r="H579" t="s">
        <v>75</v>
      </c>
      <c r="I579" t="s"/>
      <c r="J579" t="s">
        <v>74</v>
      </c>
      <c r="K579" t="n">
        <v>176.4</v>
      </c>
      <c r="L579" t="s">
        <v>76</v>
      </c>
      <c r="M579" t="s"/>
      <c r="N579" t="s">
        <v>930</v>
      </c>
      <c r="O579" t="s">
        <v>78</v>
      </c>
      <c r="P579" t="s">
        <v>918</v>
      </c>
      <c r="Q579" t="s"/>
      <c r="R579" t="s">
        <v>102</v>
      </c>
      <c r="S579" t="s">
        <v>931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HYPERLINK("https://hotelmonitor-cachepage.eclerx.com/savepage/tk_1543414690196023_sr_2057.html","info")</f>
        <v/>
      </c>
      <c r="AA579" t="n">
        <v>541972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298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3209890</v>
      </c>
      <c r="AZ579" t="s">
        <v>920</v>
      </c>
      <c r="BA579" t="s"/>
      <c r="BB579" t="n">
        <v>864803</v>
      </c>
      <c r="BC579" t="n">
        <v>13.4306</v>
      </c>
      <c r="BD579" t="n">
        <v>52.51236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916</v>
      </c>
      <c r="F580" t="n">
        <v>3539407</v>
      </c>
      <c r="G580" t="s">
        <v>74</v>
      </c>
      <c r="H580" t="s">
        <v>75</v>
      </c>
      <c r="I580" t="s"/>
      <c r="J580" t="s">
        <v>74</v>
      </c>
      <c r="K580" t="n">
        <v>201.6</v>
      </c>
      <c r="L580" t="s">
        <v>76</v>
      </c>
      <c r="M580" t="s"/>
      <c r="N580" t="s">
        <v>930</v>
      </c>
      <c r="O580" t="s">
        <v>78</v>
      </c>
      <c r="P580" t="s">
        <v>918</v>
      </c>
      <c r="Q580" t="s"/>
      <c r="R580" t="s">
        <v>102</v>
      </c>
      <c r="S580" t="s">
        <v>427</v>
      </c>
      <c r="T580" t="s">
        <v>82</v>
      </c>
      <c r="U580" t="s"/>
      <c r="V580" t="s">
        <v>83</v>
      </c>
      <c r="W580" t="s">
        <v>112</v>
      </c>
      <c r="X580" t="s"/>
      <c r="Y580" t="s">
        <v>85</v>
      </c>
      <c r="Z580">
        <f>HYPERLINK("https://hotelmonitor-cachepage.eclerx.com/savepage/tk_1543414690196023_sr_2057.html","info")</f>
        <v/>
      </c>
      <c r="AA580" t="n">
        <v>541972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298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3209890</v>
      </c>
      <c r="AZ580" t="s">
        <v>920</v>
      </c>
      <c r="BA580" t="s"/>
      <c r="BB580" t="n">
        <v>864803</v>
      </c>
      <c r="BC580" t="n">
        <v>13.4306</v>
      </c>
      <c r="BD580" t="n">
        <v>52.51236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932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44</v>
      </c>
      <c r="L581" t="s">
        <v>76</v>
      </c>
      <c r="M581" t="s"/>
      <c r="N581" t="s">
        <v>933</v>
      </c>
      <c r="O581" t="s">
        <v>78</v>
      </c>
      <c r="P581" t="s">
        <v>932</v>
      </c>
      <c r="Q581" t="s"/>
      <c r="R581" t="s">
        <v>180</v>
      </c>
      <c r="S581" t="s">
        <v>934</v>
      </c>
      <c r="T581" t="s">
        <v>82</v>
      </c>
      <c r="U581" t="s"/>
      <c r="V581" t="s">
        <v>83</v>
      </c>
      <c r="W581" t="s">
        <v>112</v>
      </c>
      <c r="X581" t="s"/>
      <c r="Y581" t="s">
        <v>85</v>
      </c>
      <c r="Z581">
        <f>HYPERLINK("https://hotelmonitor-cachepage.eclerx.com/savepage/tk_15434149545562127_sr_2057.html","info")</f>
        <v/>
      </c>
      <c r="AA581" t="n">
        <v>-2071692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385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2071692</v>
      </c>
      <c r="AZ581" t="s">
        <v>935</v>
      </c>
      <c r="BA581" t="s"/>
      <c r="BB581" t="n">
        <v>41803</v>
      </c>
      <c r="BC581" t="n">
        <v>13.283833</v>
      </c>
      <c r="BD581" t="n">
        <v>52.506791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932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56</v>
      </c>
      <c r="L582" t="s">
        <v>76</v>
      </c>
      <c r="M582" t="s"/>
      <c r="N582" t="s">
        <v>121</v>
      </c>
      <c r="O582" t="s">
        <v>78</v>
      </c>
      <c r="P582" t="s">
        <v>932</v>
      </c>
      <c r="Q582" t="s"/>
      <c r="R582" t="s">
        <v>180</v>
      </c>
      <c r="S582" t="s">
        <v>936</v>
      </c>
      <c r="T582" t="s">
        <v>82</v>
      </c>
      <c r="U582" t="s"/>
      <c r="V582" t="s">
        <v>83</v>
      </c>
      <c r="W582" t="s">
        <v>112</v>
      </c>
      <c r="X582" t="s"/>
      <c r="Y582" t="s">
        <v>85</v>
      </c>
      <c r="Z582">
        <f>HYPERLINK("https://hotelmonitor-cachepage.eclerx.com/savepage/tk_15434149545562127_sr_2057.html","info")</f>
        <v/>
      </c>
      <c r="AA582" t="n">
        <v>-2071692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385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2071692</v>
      </c>
      <c r="AZ582" t="s">
        <v>935</v>
      </c>
      <c r="BA582" t="s"/>
      <c r="BB582" t="n">
        <v>41803</v>
      </c>
      <c r="BC582" t="n">
        <v>13.283833</v>
      </c>
      <c r="BD582" t="n">
        <v>52.506791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937</v>
      </c>
      <c r="F583" t="n">
        <v>1273087</v>
      </c>
      <c r="G583" t="s">
        <v>74</v>
      </c>
      <c r="H583" t="s">
        <v>75</v>
      </c>
      <c r="I583" t="s"/>
      <c r="J583" t="s">
        <v>74</v>
      </c>
      <c r="K583" t="n">
        <v>193.2</v>
      </c>
      <c r="L583" t="s">
        <v>76</v>
      </c>
      <c r="M583" t="s"/>
      <c r="N583" t="s">
        <v>938</v>
      </c>
      <c r="O583" t="s">
        <v>78</v>
      </c>
      <c r="P583" t="s">
        <v>939</v>
      </c>
      <c r="Q583" t="s"/>
      <c r="R583" t="s">
        <v>159</v>
      </c>
      <c r="S583" t="s">
        <v>517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HYPERLINK("https://hotelmonitor-cachepage.eclerx.com/savepage/tk_1543415185609235_sr_2057.html","info")</f>
        <v/>
      </c>
      <c r="AA583" t="n">
        <v>191200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462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1282974</v>
      </c>
      <c r="AZ583" t="s">
        <v>940</v>
      </c>
      <c r="BA583" t="s"/>
      <c r="BB583" t="n">
        <v>550426</v>
      </c>
      <c r="BC583" t="n">
        <v>13.332865</v>
      </c>
      <c r="BD583" t="n">
        <v>52.505588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937</v>
      </c>
      <c r="F584" t="n">
        <v>1273087</v>
      </c>
      <c r="G584" t="s">
        <v>74</v>
      </c>
      <c r="H584" t="s">
        <v>75</v>
      </c>
      <c r="I584" t="s"/>
      <c r="J584" t="s">
        <v>74</v>
      </c>
      <c r="K584" t="n">
        <v>241.5</v>
      </c>
      <c r="L584" t="s">
        <v>76</v>
      </c>
      <c r="M584" t="s"/>
      <c r="N584" t="s">
        <v>941</v>
      </c>
      <c r="O584" t="s">
        <v>78</v>
      </c>
      <c r="P584" t="s">
        <v>939</v>
      </c>
      <c r="Q584" t="s"/>
      <c r="R584" t="s">
        <v>159</v>
      </c>
      <c r="S584" t="s">
        <v>942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HYPERLINK("https://hotelmonitor-cachepage.eclerx.com/savepage/tk_1543415185609235_sr_2057.html","info")</f>
        <v/>
      </c>
      <c r="AA584" t="n">
        <v>191200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462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1282974</v>
      </c>
      <c r="AZ584" t="s">
        <v>940</v>
      </c>
      <c r="BA584" t="s"/>
      <c r="BB584" t="n">
        <v>550426</v>
      </c>
      <c r="BC584" t="n">
        <v>13.332865</v>
      </c>
      <c r="BD584" t="n">
        <v>52.505588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937</v>
      </c>
      <c r="F585" t="n">
        <v>1273087</v>
      </c>
      <c r="G585" t="s">
        <v>74</v>
      </c>
      <c r="H585" t="s">
        <v>75</v>
      </c>
      <c r="I585" t="s"/>
      <c r="J585" t="s">
        <v>74</v>
      </c>
      <c r="K585" t="n">
        <v>193.2</v>
      </c>
      <c r="L585" t="s">
        <v>76</v>
      </c>
      <c r="M585" t="s"/>
      <c r="N585" t="s">
        <v>943</v>
      </c>
      <c r="O585" t="s">
        <v>78</v>
      </c>
      <c r="P585" t="s">
        <v>939</v>
      </c>
      <c r="Q585" t="s"/>
      <c r="R585" t="s">
        <v>159</v>
      </c>
      <c r="S585" t="s">
        <v>517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HYPERLINK("https://hotelmonitor-cachepage.eclerx.com/savepage/tk_1543415185609235_sr_2057.html","info")</f>
        <v/>
      </c>
      <c r="AA585" t="n">
        <v>191200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462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1282974</v>
      </c>
      <c r="AZ585" t="s">
        <v>940</v>
      </c>
      <c r="BA585" t="s"/>
      <c r="BB585" t="n">
        <v>550426</v>
      </c>
      <c r="BC585" t="n">
        <v>13.332865</v>
      </c>
      <c r="BD585" t="n">
        <v>52.505588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937</v>
      </c>
      <c r="F586" t="n">
        <v>1273087</v>
      </c>
      <c r="G586" t="s">
        <v>74</v>
      </c>
      <c r="H586" t="s">
        <v>75</v>
      </c>
      <c r="I586" t="s"/>
      <c r="J586" t="s">
        <v>74</v>
      </c>
      <c r="K586" t="n">
        <v>235.2</v>
      </c>
      <c r="L586" t="s">
        <v>76</v>
      </c>
      <c r="M586" t="s"/>
      <c r="N586" t="s">
        <v>944</v>
      </c>
      <c r="O586" t="s">
        <v>78</v>
      </c>
      <c r="P586" t="s">
        <v>939</v>
      </c>
      <c r="Q586" t="s"/>
      <c r="R586" t="s">
        <v>159</v>
      </c>
      <c r="S586" t="s">
        <v>163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HYPERLINK("https://hotelmonitor-cachepage.eclerx.com/savepage/tk_1543415185609235_sr_2057.html","info")</f>
        <v/>
      </c>
      <c r="AA586" t="n">
        <v>191200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462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1282974</v>
      </c>
      <c r="AZ586" t="s">
        <v>940</v>
      </c>
      <c r="BA586" t="s"/>
      <c r="BB586" t="n">
        <v>550426</v>
      </c>
      <c r="BC586" t="n">
        <v>13.332865</v>
      </c>
      <c r="BD586" t="n">
        <v>52.505588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937</v>
      </c>
      <c r="F587" t="n">
        <v>1273087</v>
      </c>
      <c r="G587" t="s">
        <v>74</v>
      </c>
      <c r="H587" t="s">
        <v>75</v>
      </c>
      <c r="I587" t="s"/>
      <c r="J587" t="s">
        <v>74</v>
      </c>
      <c r="K587" t="n">
        <v>235.2</v>
      </c>
      <c r="L587" t="s">
        <v>76</v>
      </c>
      <c r="M587" t="s"/>
      <c r="N587" t="s">
        <v>945</v>
      </c>
      <c r="O587" t="s">
        <v>78</v>
      </c>
      <c r="P587" t="s">
        <v>939</v>
      </c>
      <c r="Q587" t="s"/>
      <c r="R587" t="s">
        <v>159</v>
      </c>
      <c r="S587" t="s">
        <v>163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HYPERLINK("https://hotelmonitor-cachepage.eclerx.com/savepage/tk_1543415185609235_sr_2057.html","info")</f>
        <v/>
      </c>
      <c r="AA587" t="n">
        <v>191200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462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1282974</v>
      </c>
      <c r="AZ587" t="s">
        <v>940</v>
      </c>
      <c r="BA587" t="s"/>
      <c r="BB587" t="n">
        <v>550426</v>
      </c>
      <c r="BC587" t="n">
        <v>13.332865</v>
      </c>
      <c r="BD587" t="n">
        <v>52.505588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937</v>
      </c>
      <c r="F588" t="n">
        <v>1273087</v>
      </c>
      <c r="G588" t="s">
        <v>74</v>
      </c>
      <c r="H588" t="s">
        <v>75</v>
      </c>
      <c r="I588" t="s"/>
      <c r="J588" t="s">
        <v>74</v>
      </c>
      <c r="K588" t="n">
        <v>240.24</v>
      </c>
      <c r="L588" t="s">
        <v>76</v>
      </c>
      <c r="M588" t="s"/>
      <c r="N588" t="s">
        <v>941</v>
      </c>
      <c r="O588" t="s">
        <v>78</v>
      </c>
      <c r="P588" t="s">
        <v>939</v>
      </c>
      <c r="Q588" t="s"/>
      <c r="R588" t="s">
        <v>159</v>
      </c>
      <c r="S588" t="s">
        <v>946</v>
      </c>
      <c r="T588" t="s">
        <v>82</v>
      </c>
      <c r="U588" t="s"/>
      <c r="V588" t="s">
        <v>83</v>
      </c>
      <c r="W588" t="s">
        <v>112</v>
      </c>
      <c r="X588" t="s"/>
      <c r="Y588" t="s">
        <v>85</v>
      </c>
      <c r="Z588">
        <f>HYPERLINK("https://hotelmonitor-cachepage.eclerx.com/savepage/tk_1543415185609235_sr_2057.html","info")</f>
        <v/>
      </c>
      <c r="AA588" t="n">
        <v>191200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462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1282974</v>
      </c>
      <c r="AZ588" t="s">
        <v>940</v>
      </c>
      <c r="BA588" t="s"/>
      <c r="BB588" t="n">
        <v>550426</v>
      </c>
      <c r="BC588" t="n">
        <v>13.332865</v>
      </c>
      <c r="BD588" t="n">
        <v>52.505588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937</v>
      </c>
      <c r="F589" t="n">
        <v>1273087</v>
      </c>
      <c r="G589" t="s">
        <v>74</v>
      </c>
      <c r="H589" t="s">
        <v>75</v>
      </c>
      <c r="I589" t="s"/>
      <c r="J589" t="s">
        <v>74</v>
      </c>
      <c r="K589" t="n">
        <v>240.24</v>
      </c>
      <c r="L589" t="s">
        <v>76</v>
      </c>
      <c r="M589" t="s"/>
      <c r="N589" t="s">
        <v>943</v>
      </c>
      <c r="O589" t="s">
        <v>78</v>
      </c>
      <c r="P589" t="s">
        <v>939</v>
      </c>
      <c r="Q589" t="s"/>
      <c r="R589" t="s">
        <v>159</v>
      </c>
      <c r="S589" t="s">
        <v>946</v>
      </c>
      <c r="T589" t="s">
        <v>82</v>
      </c>
      <c r="U589" t="s"/>
      <c r="V589" t="s">
        <v>83</v>
      </c>
      <c r="W589" t="s">
        <v>112</v>
      </c>
      <c r="X589" t="s"/>
      <c r="Y589" t="s">
        <v>85</v>
      </c>
      <c r="Z589">
        <f>HYPERLINK("https://hotelmonitor-cachepage.eclerx.com/savepage/tk_1543415185609235_sr_2057.html","info")</f>
        <v/>
      </c>
      <c r="AA589" t="n">
        <v>191200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462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1282974</v>
      </c>
      <c r="AZ589" t="s">
        <v>940</v>
      </c>
      <c r="BA589" t="s"/>
      <c r="BB589" t="n">
        <v>550426</v>
      </c>
      <c r="BC589" t="n">
        <v>13.332865</v>
      </c>
      <c r="BD589" t="n">
        <v>52.505588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937</v>
      </c>
      <c r="F590" t="n">
        <v>1273087</v>
      </c>
      <c r="G590" t="s">
        <v>74</v>
      </c>
      <c r="H590" t="s">
        <v>75</v>
      </c>
      <c r="I590" t="s"/>
      <c r="J590" t="s">
        <v>74</v>
      </c>
      <c r="K590" t="n">
        <v>241.5</v>
      </c>
      <c r="L590" t="s">
        <v>76</v>
      </c>
      <c r="M590" t="s"/>
      <c r="N590" t="s">
        <v>943</v>
      </c>
      <c r="O590" t="s">
        <v>78</v>
      </c>
      <c r="P590" t="s">
        <v>939</v>
      </c>
      <c r="Q590" t="s"/>
      <c r="R590" t="s">
        <v>159</v>
      </c>
      <c r="S590" t="s">
        <v>942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HYPERLINK("https://hotelmonitor-cachepage.eclerx.com/savepage/tk_1543415185609235_sr_2057.html","info")</f>
        <v/>
      </c>
      <c r="AA590" t="n">
        <v>191200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462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1282974</v>
      </c>
      <c r="AZ590" t="s">
        <v>940</v>
      </c>
      <c r="BA590" t="s"/>
      <c r="BB590" t="n">
        <v>550426</v>
      </c>
      <c r="BC590" t="n">
        <v>13.332865</v>
      </c>
      <c r="BD590" t="n">
        <v>52.505588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937</v>
      </c>
      <c r="F591" t="n">
        <v>1273087</v>
      </c>
      <c r="G591" t="s">
        <v>74</v>
      </c>
      <c r="H591" t="s">
        <v>75</v>
      </c>
      <c r="I591" t="s"/>
      <c r="J591" t="s">
        <v>74</v>
      </c>
      <c r="K591" t="n">
        <v>282.24</v>
      </c>
      <c r="L591" t="s">
        <v>76</v>
      </c>
      <c r="M591" t="s"/>
      <c r="N591" t="s">
        <v>944</v>
      </c>
      <c r="O591" t="s">
        <v>78</v>
      </c>
      <c r="P591" t="s">
        <v>939</v>
      </c>
      <c r="Q591" t="s"/>
      <c r="R591" t="s">
        <v>159</v>
      </c>
      <c r="S591" t="s">
        <v>947</v>
      </c>
      <c r="T591" t="s">
        <v>82</v>
      </c>
      <c r="U591" t="s"/>
      <c r="V591" t="s">
        <v>83</v>
      </c>
      <c r="W591" t="s">
        <v>112</v>
      </c>
      <c r="X591" t="s"/>
      <c r="Y591" t="s">
        <v>85</v>
      </c>
      <c r="Z591">
        <f>HYPERLINK("https://hotelmonitor-cachepage.eclerx.com/savepage/tk_1543415185609235_sr_2057.html","info")</f>
        <v/>
      </c>
      <c r="AA591" t="n">
        <v>191200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462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1282974</v>
      </c>
      <c r="AZ591" t="s">
        <v>940</v>
      </c>
      <c r="BA591" t="s"/>
      <c r="BB591" t="n">
        <v>550426</v>
      </c>
      <c r="BC591" t="n">
        <v>13.332865</v>
      </c>
      <c r="BD591" t="n">
        <v>52.505588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937</v>
      </c>
      <c r="F592" t="n">
        <v>1273087</v>
      </c>
      <c r="G592" t="s">
        <v>74</v>
      </c>
      <c r="H592" t="s">
        <v>75</v>
      </c>
      <c r="I592" t="s"/>
      <c r="J592" t="s">
        <v>74</v>
      </c>
      <c r="K592" t="n">
        <v>282.24</v>
      </c>
      <c r="L592" t="s">
        <v>76</v>
      </c>
      <c r="M592" t="s"/>
      <c r="N592" t="s">
        <v>945</v>
      </c>
      <c r="O592" t="s">
        <v>78</v>
      </c>
      <c r="P592" t="s">
        <v>939</v>
      </c>
      <c r="Q592" t="s"/>
      <c r="R592" t="s">
        <v>159</v>
      </c>
      <c r="S592" t="s">
        <v>947</v>
      </c>
      <c r="T592" t="s">
        <v>82</v>
      </c>
      <c r="U592" t="s"/>
      <c r="V592" t="s">
        <v>83</v>
      </c>
      <c r="W592" t="s">
        <v>112</v>
      </c>
      <c r="X592" t="s"/>
      <c r="Y592" t="s">
        <v>85</v>
      </c>
      <c r="Z592">
        <f>HYPERLINK("https://hotelmonitor-cachepage.eclerx.com/savepage/tk_1543415185609235_sr_2057.html","info")</f>
        <v/>
      </c>
      <c r="AA592" t="n">
        <v>191200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462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1282974</v>
      </c>
      <c r="AZ592" t="s">
        <v>940</v>
      </c>
      <c r="BA592" t="s"/>
      <c r="BB592" t="n">
        <v>550426</v>
      </c>
      <c r="BC592" t="n">
        <v>13.332865</v>
      </c>
      <c r="BD592" t="n">
        <v>52.505588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937</v>
      </c>
      <c r="F593" t="n">
        <v>1273087</v>
      </c>
      <c r="G593" t="s">
        <v>74</v>
      </c>
      <c r="H593" t="s">
        <v>75</v>
      </c>
      <c r="I593" t="s"/>
      <c r="J593" t="s">
        <v>74</v>
      </c>
      <c r="K593" t="n">
        <v>294</v>
      </c>
      <c r="L593" t="s">
        <v>76</v>
      </c>
      <c r="M593" t="s"/>
      <c r="N593" t="s">
        <v>948</v>
      </c>
      <c r="O593" t="s">
        <v>78</v>
      </c>
      <c r="P593" t="s">
        <v>939</v>
      </c>
      <c r="Q593" t="s"/>
      <c r="R593" t="s">
        <v>159</v>
      </c>
      <c r="S593" t="s">
        <v>949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HYPERLINK("https://hotelmonitor-cachepage.eclerx.com/savepage/tk_1543415185609235_sr_2057.html","info")</f>
        <v/>
      </c>
      <c r="AA593" t="n">
        <v>191200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462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1282974</v>
      </c>
      <c r="AZ593" t="s">
        <v>940</v>
      </c>
      <c r="BA593" t="s"/>
      <c r="BB593" t="n">
        <v>550426</v>
      </c>
      <c r="BC593" t="n">
        <v>13.332865</v>
      </c>
      <c r="BD593" t="n">
        <v>52.505588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937</v>
      </c>
      <c r="F594" t="n">
        <v>1273087</v>
      </c>
      <c r="G594" t="s">
        <v>74</v>
      </c>
      <c r="H594" t="s">
        <v>75</v>
      </c>
      <c r="I594" t="s"/>
      <c r="J594" t="s">
        <v>74</v>
      </c>
      <c r="K594" t="n">
        <v>294</v>
      </c>
      <c r="L594" t="s">
        <v>76</v>
      </c>
      <c r="M594" t="s"/>
      <c r="N594" t="s">
        <v>950</v>
      </c>
      <c r="O594" t="s">
        <v>78</v>
      </c>
      <c r="P594" t="s">
        <v>939</v>
      </c>
      <c r="Q594" t="s"/>
      <c r="R594" t="s">
        <v>159</v>
      </c>
      <c r="S594" t="s">
        <v>949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HYPERLINK("https://hotelmonitor-cachepage.eclerx.com/savepage/tk_1543415185609235_sr_2057.html","info")</f>
        <v/>
      </c>
      <c r="AA594" t="n">
        <v>191200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462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1282974</v>
      </c>
      <c r="AZ594" t="s">
        <v>940</v>
      </c>
      <c r="BA594" t="s"/>
      <c r="BB594" t="n">
        <v>550426</v>
      </c>
      <c r="BC594" t="n">
        <v>13.332865</v>
      </c>
      <c r="BD594" t="n">
        <v>52.505588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937</v>
      </c>
      <c r="F595" t="n">
        <v>1273087</v>
      </c>
      <c r="G595" t="s">
        <v>74</v>
      </c>
      <c r="H595" t="s">
        <v>75</v>
      </c>
      <c r="I595" t="s"/>
      <c r="J595" t="s">
        <v>74</v>
      </c>
      <c r="K595" t="n">
        <v>294</v>
      </c>
      <c r="L595" t="s">
        <v>76</v>
      </c>
      <c r="M595" t="s"/>
      <c r="N595" t="s">
        <v>944</v>
      </c>
      <c r="O595" t="s">
        <v>78</v>
      </c>
      <c r="P595" t="s">
        <v>939</v>
      </c>
      <c r="Q595" t="s"/>
      <c r="R595" t="s">
        <v>159</v>
      </c>
      <c r="S595" t="s">
        <v>949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HYPERLINK("https://hotelmonitor-cachepage.eclerx.com/savepage/tk_1543415185609235_sr_2057.html","info")</f>
        <v/>
      </c>
      <c r="AA595" t="n">
        <v>191200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462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1282974</v>
      </c>
      <c r="AZ595" t="s">
        <v>940</v>
      </c>
      <c r="BA595" t="s"/>
      <c r="BB595" t="n">
        <v>550426</v>
      </c>
      <c r="BC595" t="n">
        <v>13.332865</v>
      </c>
      <c r="BD595" t="n">
        <v>52.505588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937</v>
      </c>
      <c r="F596" t="n">
        <v>1273087</v>
      </c>
      <c r="G596" t="s">
        <v>74</v>
      </c>
      <c r="H596" t="s">
        <v>75</v>
      </c>
      <c r="I596" t="s"/>
      <c r="J596" t="s">
        <v>74</v>
      </c>
      <c r="K596" t="n">
        <v>294</v>
      </c>
      <c r="L596" t="s">
        <v>76</v>
      </c>
      <c r="M596" t="s"/>
      <c r="N596" t="s">
        <v>945</v>
      </c>
      <c r="O596" t="s">
        <v>78</v>
      </c>
      <c r="P596" t="s">
        <v>939</v>
      </c>
      <c r="Q596" t="s"/>
      <c r="R596" t="s">
        <v>159</v>
      </c>
      <c r="S596" t="s">
        <v>949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HYPERLINK("https://hotelmonitor-cachepage.eclerx.com/savepage/tk_1543415185609235_sr_2057.html","info")</f>
        <v/>
      </c>
      <c r="AA596" t="n">
        <v>191200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462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1282974</v>
      </c>
      <c r="AZ596" t="s">
        <v>940</v>
      </c>
      <c r="BA596" t="s"/>
      <c r="BB596" t="n">
        <v>550426</v>
      </c>
      <c r="BC596" t="n">
        <v>13.332865</v>
      </c>
      <c r="BD596" t="n">
        <v>52.505588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937</v>
      </c>
      <c r="F597" t="n">
        <v>1273087</v>
      </c>
      <c r="G597" t="s">
        <v>74</v>
      </c>
      <c r="H597" t="s">
        <v>75</v>
      </c>
      <c r="I597" t="s"/>
      <c r="J597" t="s">
        <v>74</v>
      </c>
      <c r="K597" t="n">
        <v>300.3</v>
      </c>
      <c r="L597" t="s">
        <v>76</v>
      </c>
      <c r="M597" t="s"/>
      <c r="N597" t="s">
        <v>941</v>
      </c>
      <c r="O597" t="s">
        <v>78</v>
      </c>
      <c r="P597" t="s">
        <v>939</v>
      </c>
      <c r="Q597" t="s"/>
      <c r="R597" t="s">
        <v>159</v>
      </c>
      <c r="S597" t="s">
        <v>951</v>
      </c>
      <c r="T597" t="s">
        <v>82</v>
      </c>
      <c r="U597" t="s"/>
      <c r="V597" t="s">
        <v>83</v>
      </c>
      <c r="W597" t="s">
        <v>112</v>
      </c>
      <c r="X597" t="s"/>
      <c r="Y597" t="s">
        <v>85</v>
      </c>
      <c r="Z597">
        <f>HYPERLINK("https://hotelmonitor-cachepage.eclerx.com/savepage/tk_1543415185609235_sr_2057.html","info")</f>
        <v/>
      </c>
      <c r="AA597" t="n">
        <v>191200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462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1282974</v>
      </c>
      <c r="AZ597" t="s">
        <v>940</v>
      </c>
      <c r="BA597" t="s"/>
      <c r="BB597" t="n">
        <v>550426</v>
      </c>
      <c r="BC597" t="n">
        <v>13.332865</v>
      </c>
      <c r="BD597" t="n">
        <v>52.505588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937</v>
      </c>
      <c r="F598" t="n">
        <v>1273087</v>
      </c>
      <c r="G598" t="s">
        <v>74</v>
      </c>
      <c r="H598" t="s">
        <v>75</v>
      </c>
      <c r="I598" t="s"/>
      <c r="J598" t="s">
        <v>74</v>
      </c>
      <c r="K598" t="n">
        <v>300.3</v>
      </c>
      <c r="L598" t="s">
        <v>76</v>
      </c>
      <c r="M598" t="s"/>
      <c r="N598" t="s">
        <v>943</v>
      </c>
      <c r="O598" t="s">
        <v>78</v>
      </c>
      <c r="P598" t="s">
        <v>939</v>
      </c>
      <c r="Q598" t="s"/>
      <c r="R598" t="s">
        <v>159</v>
      </c>
      <c r="S598" t="s">
        <v>951</v>
      </c>
      <c r="T598" t="s">
        <v>82</v>
      </c>
      <c r="U598" t="s"/>
      <c r="V598" t="s">
        <v>83</v>
      </c>
      <c r="W598" t="s">
        <v>112</v>
      </c>
      <c r="X598" t="s"/>
      <c r="Y598" t="s">
        <v>85</v>
      </c>
      <c r="Z598">
        <f>HYPERLINK("https://hotelmonitor-cachepage.eclerx.com/savepage/tk_1543415185609235_sr_2057.html","info")</f>
        <v/>
      </c>
      <c r="AA598" t="n">
        <v>191200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462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1282974</v>
      </c>
      <c r="AZ598" t="s">
        <v>940</v>
      </c>
      <c r="BA598" t="s"/>
      <c r="BB598" t="n">
        <v>550426</v>
      </c>
      <c r="BC598" t="n">
        <v>13.332865</v>
      </c>
      <c r="BD598" t="n">
        <v>52.505588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937</v>
      </c>
      <c r="F599" t="n">
        <v>1273087</v>
      </c>
      <c r="G599" t="s">
        <v>74</v>
      </c>
      <c r="H599" t="s">
        <v>75</v>
      </c>
      <c r="I599" t="s"/>
      <c r="J599" t="s">
        <v>74</v>
      </c>
      <c r="K599" t="n">
        <v>327.6</v>
      </c>
      <c r="L599" t="s">
        <v>76</v>
      </c>
      <c r="M599" t="s"/>
      <c r="N599" t="s">
        <v>952</v>
      </c>
      <c r="O599" t="s">
        <v>78</v>
      </c>
      <c r="P599" t="s">
        <v>939</v>
      </c>
      <c r="Q599" t="s"/>
      <c r="R599" t="s">
        <v>159</v>
      </c>
      <c r="S599" t="s">
        <v>953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HYPERLINK("https://hotelmonitor-cachepage.eclerx.com/savepage/tk_1543415185609235_sr_2057.html","info")</f>
        <v/>
      </c>
      <c r="AA599" t="n">
        <v>191200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462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1282974</v>
      </c>
      <c r="AZ599" t="s">
        <v>940</v>
      </c>
      <c r="BA599" t="s"/>
      <c r="BB599" t="n">
        <v>550426</v>
      </c>
      <c r="BC599" t="n">
        <v>13.332865</v>
      </c>
      <c r="BD599" t="n">
        <v>52.505588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937</v>
      </c>
      <c r="F600" t="n">
        <v>1273087</v>
      </c>
      <c r="G600" t="s">
        <v>74</v>
      </c>
      <c r="H600" t="s">
        <v>75</v>
      </c>
      <c r="I600" t="s"/>
      <c r="J600" t="s">
        <v>74</v>
      </c>
      <c r="K600" t="n">
        <v>341.04</v>
      </c>
      <c r="L600" t="s">
        <v>76</v>
      </c>
      <c r="M600" t="s"/>
      <c r="N600" t="s">
        <v>948</v>
      </c>
      <c r="O600" t="s">
        <v>78</v>
      </c>
      <c r="P600" t="s">
        <v>939</v>
      </c>
      <c r="Q600" t="s"/>
      <c r="R600" t="s">
        <v>159</v>
      </c>
      <c r="S600" t="s">
        <v>954</v>
      </c>
      <c r="T600" t="s">
        <v>82</v>
      </c>
      <c r="U600" t="s"/>
      <c r="V600" t="s">
        <v>83</v>
      </c>
      <c r="W600" t="s">
        <v>112</v>
      </c>
      <c r="X600" t="s"/>
      <c r="Y600" t="s">
        <v>85</v>
      </c>
      <c r="Z600">
        <f>HYPERLINK("https://hotelmonitor-cachepage.eclerx.com/savepage/tk_1543415185609235_sr_2057.html","info")</f>
        <v/>
      </c>
      <c r="AA600" t="n">
        <v>191200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462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1282974</v>
      </c>
      <c r="AZ600" t="s">
        <v>940</v>
      </c>
      <c r="BA600" t="s"/>
      <c r="BB600" t="n">
        <v>550426</v>
      </c>
      <c r="BC600" t="n">
        <v>13.332865</v>
      </c>
      <c r="BD600" t="n">
        <v>52.505588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937</v>
      </c>
      <c r="F601" t="n">
        <v>1273087</v>
      </c>
      <c r="G601" t="s">
        <v>74</v>
      </c>
      <c r="H601" t="s">
        <v>75</v>
      </c>
      <c r="I601" t="s"/>
      <c r="J601" t="s">
        <v>74</v>
      </c>
      <c r="K601" t="n">
        <v>341.04</v>
      </c>
      <c r="L601" t="s">
        <v>76</v>
      </c>
      <c r="M601" t="s"/>
      <c r="N601" t="s">
        <v>950</v>
      </c>
      <c r="O601" t="s">
        <v>78</v>
      </c>
      <c r="P601" t="s">
        <v>939</v>
      </c>
      <c r="Q601" t="s"/>
      <c r="R601" t="s">
        <v>159</v>
      </c>
      <c r="S601" t="s">
        <v>954</v>
      </c>
      <c r="T601" t="s">
        <v>82</v>
      </c>
      <c r="U601" t="s"/>
      <c r="V601" t="s">
        <v>83</v>
      </c>
      <c r="W601" t="s">
        <v>112</v>
      </c>
      <c r="X601" t="s"/>
      <c r="Y601" t="s">
        <v>85</v>
      </c>
      <c r="Z601">
        <f>HYPERLINK("https://hotelmonitor-cachepage.eclerx.com/savepage/tk_1543415185609235_sr_2057.html","info")</f>
        <v/>
      </c>
      <c r="AA601" t="n">
        <v>191200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462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1282974</v>
      </c>
      <c r="AZ601" t="s">
        <v>940</v>
      </c>
      <c r="BA601" t="s"/>
      <c r="BB601" t="n">
        <v>550426</v>
      </c>
      <c r="BC601" t="n">
        <v>13.332865</v>
      </c>
      <c r="BD601" t="n">
        <v>52.505588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937</v>
      </c>
      <c r="F602" t="n">
        <v>1273087</v>
      </c>
      <c r="G602" t="s">
        <v>74</v>
      </c>
      <c r="H602" t="s">
        <v>75</v>
      </c>
      <c r="I602" t="s"/>
      <c r="J602" t="s">
        <v>74</v>
      </c>
      <c r="K602" t="n">
        <v>352.8</v>
      </c>
      <c r="L602" t="s">
        <v>76</v>
      </c>
      <c r="M602" t="s"/>
      <c r="N602" t="s">
        <v>944</v>
      </c>
      <c r="O602" t="s">
        <v>78</v>
      </c>
      <c r="P602" t="s">
        <v>939</v>
      </c>
      <c r="Q602" t="s"/>
      <c r="R602" t="s">
        <v>159</v>
      </c>
      <c r="S602" t="s">
        <v>955</v>
      </c>
      <c r="T602" t="s">
        <v>82</v>
      </c>
      <c r="U602" t="s"/>
      <c r="V602" t="s">
        <v>83</v>
      </c>
      <c r="W602" t="s">
        <v>112</v>
      </c>
      <c r="X602" t="s"/>
      <c r="Y602" t="s">
        <v>85</v>
      </c>
      <c r="Z602">
        <f>HYPERLINK("https://hotelmonitor-cachepage.eclerx.com/savepage/tk_1543415185609235_sr_2057.html","info")</f>
        <v/>
      </c>
      <c r="AA602" t="n">
        <v>191200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462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1282974</v>
      </c>
      <c r="AZ602" t="s">
        <v>940</v>
      </c>
      <c r="BA602" t="s"/>
      <c r="BB602" t="n">
        <v>550426</v>
      </c>
      <c r="BC602" t="n">
        <v>13.332865</v>
      </c>
      <c r="BD602" t="n">
        <v>52.505588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956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119.25</v>
      </c>
      <c r="L603" t="s">
        <v>76</v>
      </c>
      <c r="M603" t="s"/>
      <c r="N603" t="s">
        <v>77</v>
      </c>
      <c r="O603" t="s">
        <v>78</v>
      </c>
      <c r="P603" t="s">
        <v>956</v>
      </c>
      <c r="Q603" t="s"/>
      <c r="R603" t="s">
        <v>80</v>
      </c>
      <c r="S603" t="s">
        <v>442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HYPERLINK("https://hotelmonitor-cachepage.eclerx.com/savepage/tk_1543414589995512_sr_2057.html","info")</f>
        <v/>
      </c>
      <c r="AA603" t="n">
        <v>-163299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265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163299</v>
      </c>
      <c r="AZ603" t="s">
        <v>957</v>
      </c>
      <c r="BA603" t="s"/>
      <c r="BB603" t="n">
        <v>153894</v>
      </c>
      <c r="BC603" t="n">
        <v>13.32211</v>
      </c>
      <c r="BD603" t="n">
        <v>52.50254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956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125</v>
      </c>
      <c r="L604" t="s">
        <v>76</v>
      </c>
      <c r="M604" t="s"/>
      <c r="N604" t="s">
        <v>93</v>
      </c>
      <c r="O604" t="s">
        <v>78</v>
      </c>
      <c r="P604" t="s">
        <v>956</v>
      </c>
      <c r="Q604" t="s"/>
      <c r="R604" t="s">
        <v>80</v>
      </c>
      <c r="S604" t="s">
        <v>124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HYPERLINK("https://hotelmonitor-cachepage.eclerx.com/savepage/tk_1543414589995512_sr_2057.html","info")</f>
        <v/>
      </c>
      <c r="AA604" t="n">
        <v>-163299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265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163299</v>
      </c>
      <c r="AZ604" t="s">
        <v>957</v>
      </c>
      <c r="BA604" t="s"/>
      <c r="BB604" t="n">
        <v>153894</v>
      </c>
      <c r="BC604" t="n">
        <v>13.32211</v>
      </c>
      <c r="BD604" t="n">
        <v>52.50254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956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165</v>
      </c>
      <c r="L605" t="s">
        <v>76</v>
      </c>
      <c r="M605" t="s"/>
      <c r="N605" t="s">
        <v>110</v>
      </c>
      <c r="O605" t="s">
        <v>78</v>
      </c>
      <c r="P605" t="s">
        <v>956</v>
      </c>
      <c r="Q605" t="s"/>
      <c r="R605" t="s">
        <v>80</v>
      </c>
      <c r="S605" t="s">
        <v>958</v>
      </c>
      <c r="T605" t="s">
        <v>82</v>
      </c>
      <c r="U605" t="s"/>
      <c r="V605" t="s">
        <v>83</v>
      </c>
      <c r="W605" t="s">
        <v>112</v>
      </c>
      <c r="X605" t="s"/>
      <c r="Y605" t="s">
        <v>85</v>
      </c>
      <c r="Z605">
        <f>HYPERLINK("https://hotelmonitor-cachepage.eclerx.com/savepage/tk_1543414589995512_sr_2057.html","info")</f>
        <v/>
      </c>
      <c r="AA605" t="n">
        <v>-163299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265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163299</v>
      </c>
      <c r="AZ605" t="s">
        <v>957</v>
      </c>
      <c r="BA605" t="s"/>
      <c r="BB605" t="n">
        <v>153894</v>
      </c>
      <c r="BC605" t="n">
        <v>13.32211</v>
      </c>
      <c r="BD605" t="n">
        <v>52.50254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956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209</v>
      </c>
      <c r="L606" t="s">
        <v>76</v>
      </c>
      <c r="M606" t="s"/>
      <c r="N606" t="s">
        <v>319</v>
      </c>
      <c r="O606" t="s">
        <v>78</v>
      </c>
      <c r="P606" t="s">
        <v>956</v>
      </c>
      <c r="Q606" t="s"/>
      <c r="R606" t="s">
        <v>80</v>
      </c>
      <c r="S606" t="s">
        <v>288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HYPERLINK("https://hotelmonitor-cachepage.eclerx.com/savepage/tk_1543414589995512_sr_2057.html","info")</f>
        <v/>
      </c>
      <c r="AA606" t="n">
        <v>-163299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265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163299</v>
      </c>
      <c r="AZ606" t="s">
        <v>957</v>
      </c>
      <c r="BA606" t="s"/>
      <c r="BB606" t="n">
        <v>153894</v>
      </c>
      <c r="BC606" t="n">
        <v>13.32211</v>
      </c>
      <c r="BD606" t="n">
        <v>52.50254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956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230</v>
      </c>
      <c r="L607" t="s">
        <v>76</v>
      </c>
      <c r="M607" t="s"/>
      <c r="N607" t="s">
        <v>319</v>
      </c>
      <c r="O607" t="s">
        <v>78</v>
      </c>
      <c r="P607" t="s">
        <v>956</v>
      </c>
      <c r="Q607" t="s"/>
      <c r="R607" t="s">
        <v>80</v>
      </c>
      <c r="S607" t="s">
        <v>959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HYPERLINK("https://hotelmonitor-cachepage.eclerx.com/savepage/tk_1543414589995512_sr_2057.html","info")</f>
        <v/>
      </c>
      <c r="AA607" t="n">
        <v>-163299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265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163299</v>
      </c>
      <c r="AZ607" t="s">
        <v>957</v>
      </c>
      <c r="BA607" t="s"/>
      <c r="BB607" t="n">
        <v>153894</v>
      </c>
      <c r="BC607" t="n">
        <v>13.32211</v>
      </c>
      <c r="BD607" t="n">
        <v>52.50254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956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260</v>
      </c>
      <c r="L608" t="s">
        <v>76</v>
      </c>
      <c r="M608" t="s"/>
      <c r="N608" t="s">
        <v>319</v>
      </c>
      <c r="O608" t="s">
        <v>78</v>
      </c>
      <c r="P608" t="s">
        <v>956</v>
      </c>
      <c r="Q608" t="s"/>
      <c r="R608" t="s">
        <v>80</v>
      </c>
      <c r="S608" t="s">
        <v>960</v>
      </c>
      <c r="T608" t="s">
        <v>82</v>
      </c>
      <c r="U608" t="s"/>
      <c r="V608" t="s">
        <v>83</v>
      </c>
      <c r="W608" t="s">
        <v>112</v>
      </c>
      <c r="X608" t="s"/>
      <c r="Y608" t="s">
        <v>85</v>
      </c>
      <c r="Z608">
        <f>HYPERLINK("https://hotelmonitor-cachepage.eclerx.com/savepage/tk_1543414589995512_sr_2057.html","info")</f>
        <v/>
      </c>
      <c r="AA608" t="n">
        <v>-163299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265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163299</v>
      </c>
      <c r="AZ608" t="s">
        <v>957</v>
      </c>
      <c r="BA608" t="s"/>
      <c r="BB608" t="n">
        <v>153894</v>
      </c>
      <c r="BC608" t="n">
        <v>13.32211</v>
      </c>
      <c r="BD608" t="n">
        <v>52.50254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961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64.81999999999999</v>
      </c>
      <c r="L609" t="s">
        <v>76</v>
      </c>
      <c r="M609" t="s"/>
      <c r="N609" t="s">
        <v>93</v>
      </c>
      <c r="O609" t="s">
        <v>78</v>
      </c>
      <c r="P609" t="s">
        <v>961</v>
      </c>
      <c r="Q609" t="s"/>
      <c r="R609" t="s">
        <v>180</v>
      </c>
      <c r="S609" t="s">
        <v>962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HYPERLINK("https://hotelmonitor-cachepage.eclerx.com/savepage/tk_15434146587687752_sr_2057.html","info")</f>
        <v/>
      </c>
      <c r="AA609" t="n">
        <v>-2092525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289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2092525</v>
      </c>
      <c r="AZ609" t="s">
        <v>963</v>
      </c>
      <c r="BA609" t="s"/>
      <c r="BB609" t="n">
        <v>547354</v>
      </c>
      <c r="BC609" t="n">
        <v>13.444635</v>
      </c>
      <c r="BD609" t="n">
        <v>52.469576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964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79</v>
      </c>
      <c r="L610" t="s">
        <v>76</v>
      </c>
      <c r="M610" t="s"/>
      <c r="N610" t="s">
        <v>77</v>
      </c>
      <c r="O610" t="s">
        <v>78</v>
      </c>
      <c r="P610" t="s">
        <v>964</v>
      </c>
      <c r="Q610" t="s"/>
      <c r="R610" t="s">
        <v>80</v>
      </c>
      <c r="S610" t="s">
        <v>231</v>
      </c>
      <c r="T610" t="s">
        <v>82</v>
      </c>
      <c r="U610" t="s"/>
      <c r="V610" t="s">
        <v>83</v>
      </c>
      <c r="W610" t="s">
        <v>112</v>
      </c>
      <c r="X610" t="s"/>
      <c r="Y610" t="s">
        <v>85</v>
      </c>
      <c r="Z610">
        <f>HYPERLINK("https://hotelmonitor-cachepage.eclerx.com/savepage/tk_1543414332105093_sr_2057.html","info")</f>
        <v/>
      </c>
      <c r="AA610" t="n">
        <v>-2071569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180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2071569</v>
      </c>
      <c r="AZ610" t="s">
        <v>965</v>
      </c>
      <c r="BA610" t="s"/>
      <c r="BB610" t="n">
        <v>48223</v>
      </c>
      <c r="BC610" t="n">
        <v>13.3931</v>
      </c>
      <c r="BD610" t="n">
        <v>52.57665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964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85</v>
      </c>
      <c r="L611" t="s">
        <v>76</v>
      </c>
      <c r="M611" t="s"/>
      <c r="N611" t="s">
        <v>93</v>
      </c>
      <c r="O611" t="s">
        <v>78</v>
      </c>
      <c r="P611" t="s">
        <v>964</v>
      </c>
      <c r="Q611" t="s"/>
      <c r="R611" t="s">
        <v>80</v>
      </c>
      <c r="S611" t="s">
        <v>181</v>
      </c>
      <c r="T611" t="s">
        <v>82</v>
      </c>
      <c r="U611" t="s"/>
      <c r="V611" t="s">
        <v>83</v>
      </c>
      <c r="W611" t="s">
        <v>112</v>
      </c>
      <c r="X611" t="s"/>
      <c r="Y611" t="s">
        <v>85</v>
      </c>
      <c r="Z611">
        <f>HYPERLINK("https://hotelmonitor-cachepage.eclerx.com/savepage/tk_1543414332105093_sr_2057.html","info")</f>
        <v/>
      </c>
      <c r="AA611" t="n">
        <v>-2071569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180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2071569</v>
      </c>
      <c r="AZ611" t="s">
        <v>965</v>
      </c>
      <c r="BA611" t="s"/>
      <c r="BB611" t="n">
        <v>48223</v>
      </c>
      <c r="BC611" t="n">
        <v>13.3931</v>
      </c>
      <c r="BD611" t="n">
        <v>52.57665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964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98</v>
      </c>
      <c r="L612" t="s">
        <v>76</v>
      </c>
      <c r="M612" t="s"/>
      <c r="N612" t="s">
        <v>95</v>
      </c>
      <c r="O612" t="s">
        <v>78</v>
      </c>
      <c r="P612" t="s">
        <v>964</v>
      </c>
      <c r="Q612" t="s"/>
      <c r="R612" t="s">
        <v>80</v>
      </c>
      <c r="S612" t="s">
        <v>467</v>
      </c>
      <c r="T612" t="s">
        <v>82</v>
      </c>
      <c r="U612" t="s"/>
      <c r="V612" t="s">
        <v>83</v>
      </c>
      <c r="W612" t="s">
        <v>112</v>
      </c>
      <c r="X612" t="s"/>
      <c r="Y612" t="s">
        <v>85</v>
      </c>
      <c r="Z612">
        <f>HYPERLINK("https://hotelmonitor-cachepage.eclerx.com/savepage/tk_1543414332105093_sr_2057.html","info")</f>
        <v/>
      </c>
      <c r="AA612" t="n">
        <v>-2071569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180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2071569</v>
      </c>
      <c r="AZ612" t="s">
        <v>965</v>
      </c>
      <c r="BA612" t="s"/>
      <c r="BB612" t="n">
        <v>48223</v>
      </c>
      <c r="BC612" t="n">
        <v>13.3931</v>
      </c>
      <c r="BD612" t="n">
        <v>52.57665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966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69</v>
      </c>
      <c r="L613" t="s">
        <v>76</v>
      </c>
      <c r="M613" t="s"/>
      <c r="N613" t="s">
        <v>77</v>
      </c>
      <c r="O613" t="s">
        <v>78</v>
      </c>
      <c r="P613" t="s">
        <v>966</v>
      </c>
      <c r="Q613" t="s"/>
      <c r="R613" t="s">
        <v>180</v>
      </c>
      <c r="S613" t="s">
        <v>967</v>
      </c>
      <c r="T613" t="s">
        <v>82</v>
      </c>
      <c r="U613" t="s"/>
      <c r="V613" t="s">
        <v>83</v>
      </c>
      <c r="W613" t="s">
        <v>112</v>
      </c>
      <c r="X613" t="s"/>
      <c r="Y613" t="s">
        <v>85</v>
      </c>
      <c r="Z613">
        <f>HYPERLINK("https://hotelmonitor-cachepage.eclerx.com/savepage/tk_1543415090111589_sr_2057.html","info")</f>
        <v/>
      </c>
      <c r="AA613" t="n">
        <v>-2071526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430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2071526</v>
      </c>
      <c r="AZ613" t="s">
        <v>968</v>
      </c>
      <c r="BA613" t="s"/>
      <c r="BB613" t="n">
        <v>409927</v>
      </c>
      <c r="BC613" t="n">
        <v>13.424392</v>
      </c>
      <c r="BD613" t="n">
        <v>52.52865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966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79</v>
      </c>
      <c r="L614" t="s">
        <v>76</v>
      </c>
      <c r="M614" t="s"/>
      <c r="N614" t="s">
        <v>183</v>
      </c>
      <c r="O614" t="s">
        <v>78</v>
      </c>
      <c r="P614" t="s">
        <v>966</v>
      </c>
      <c r="Q614" t="s"/>
      <c r="R614" t="s">
        <v>180</v>
      </c>
      <c r="S614" t="s">
        <v>231</v>
      </c>
      <c r="T614" t="s">
        <v>82</v>
      </c>
      <c r="U614" t="s"/>
      <c r="V614" t="s">
        <v>83</v>
      </c>
      <c r="W614" t="s">
        <v>112</v>
      </c>
      <c r="X614" t="s"/>
      <c r="Y614" t="s">
        <v>85</v>
      </c>
      <c r="Z614">
        <f>HYPERLINK("https://hotelmonitor-cachepage.eclerx.com/savepage/tk_1543415090111589_sr_2057.html","info")</f>
        <v/>
      </c>
      <c r="AA614" t="n">
        <v>-2071526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430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2071526</v>
      </c>
      <c r="AZ614" t="s">
        <v>968</v>
      </c>
      <c r="BA614" t="s"/>
      <c r="BB614" t="n">
        <v>409927</v>
      </c>
      <c r="BC614" t="n">
        <v>13.424392</v>
      </c>
      <c r="BD614" t="n">
        <v>52.52865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966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109</v>
      </c>
      <c r="L615" t="s">
        <v>76</v>
      </c>
      <c r="M615" t="s"/>
      <c r="N615" t="s">
        <v>121</v>
      </c>
      <c r="O615" t="s">
        <v>78</v>
      </c>
      <c r="P615" t="s">
        <v>966</v>
      </c>
      <c r="Q615" t="s"/>
      <c r="R615" t="s">
        <v>180</v>
      </c>
      <c r="S615" t="s">
        <v>196</v>
      </c>
      <c r="T615" t="s">
        <v>82</v>
      </c>
      <c r="U615" t="s"/>
      <c r="V615" t="s">
        <v>83</v>
      </c>
      <c r="W615" t="s">
        <v>112</v>
      </c>
      <c r="X615" t="s"/>
      <c r="Y615" t="s">
        <v>85</v>
      </c>
      <c r="Z615">
        <f>HYPERLINK("https://hotelmonitor-cachepage.eclerx.com/savepage/tk_1543415090111589_sr_2057.html","info")</f>
        <v/>
      </c>
      <c r="AA615" t="n">
        <v>-2071526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430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2071526</v>
      </c>
      <c r="AZ615" t="s">
        <v>968</v>
      </c>
      <c r="BA615" t="s"/>
      <c r="BB615" t="n">
        <v>409927</v>
      </c>
      <c r="BC615" t="n">
        <v>13.424392</v>
      </c>
      <c r="BD615" t="n">
        <v>52.52865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969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56.5</v>
      </c>
      <c r="L616" t="s">
        <v>76</v>
      </c>
      <c r="M616" t="s"/>
      <c r="N616" t="s">
        <v>183</v>
      </c>
      <c r="O616" t="s">
        <v>78</v>
      </c>
      <c r="P616" t="s">
        <v>969</v>
      </c>
      <c r="Q616" t="s"/>
      <c r="R616" t="s">
        <v>102</v>
      </c>
      <c r="S616" t="s">
        <v>970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HYPERLINK("https://hotelmonitor-cachepage.eclerx.com/savepage/tk_15434139547769973_sr_2057.html","info")</f>
        <v/>
      </c>
      <c r="AA616" t="n">
        <v>-2071502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55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2071502</v>
      </c>
      <c r="AZ616" t="s">
        <v>971</v>
      </c>
      <c r="BA616" t="s"/>
      <c r="BB616" t="n">
        <v>50383</v>
      </c>
      <c r="BC616" t="n">
        <v>13.430684</v>
      </c>
      <c r="BD616" t="n">
        <v>52.589099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972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89</v>
      </c>
      <c r="L617" t="s">
        <v>76</v>
      </c>
      <c r="M617" t="s"/>
      <c r="N617" t="s">
        <v>183</v>
      </c>
      <c r="O617" t="s">
        <v>78</v>
      </c>
      <c r="P617" t="s">
        <v>972</v>
      </c>
      <c r="Q617" t="s"/>
      <c r="R617" t="s">
        <v>102</v>
      </c>
      <c r="S617" t="s">
        <v>351</v>
      </c>
      <c r="T617" t="s">
        <v>82</v>
      </c>
      <c r="U617" t="s"/>
      <c r="V617" t="s">
        <v>83</v>
      </c>
      <c r="W617" t="s">
        <v>112</v>
      </c>
      <c r="X617" t="s"/>
      <c r="Y617" t="s">
        <v>85</v>
      </c>
      <c r="Z617">
        <f>HYPERLINK("https://hotelmonitor-cachepage.eclerx.com/savepage/tk_15434150956843772_sr_2057.html","info")</f>
        <v/>
      </c>
      <c r="AA617" t="n">
        <v>-2336562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432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2336562</v>
      </c>
      <c r="AZ617" t="s">
        <v>973</v>
      </c>
      <c r="BA617" t="s"/>
      <c r="BB617" t="n">
        <v>766046</v>
      </c>
      <c r="BC617" t="n">
        <v>13.32071</v>
      </c>
      <c r="BD617" t="n">
        <v>52.52081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974</v>
      </c>
      <c r="F618" t="n">
        <v>755291</v>
      </c>
      <c r="G618" t="s">
        <v>74</v>
      </c>
      <c r="H618" t="s">
        <v>75</v>
      </c>
      <c r="I618" t="s"/>
      <c r="J618" t="s">
        <v>74</v>
      </c>
      <c r="K618" t="n">
        <v>96</v>
      </c>
      <c r="L618" t="s">
        <v>76</v>
      </c>
      <c r="M618" t="s"/>
      <c r="N618" t="s">
        <v>975</v>
      </c>
      <c r="O618" t="s">
        <v>78</v>
      </c>
      <c r="P618" t="s">
        <v>976</v>
      </c>
      <c r="Q618" t="s"/>
      <c r="R618" t="s">
        <v>80</v>
      </c>
      <c r="S618" t="s">
        <v>638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HYPERLINK("https://hotelmonitor-cachepage.eclerx.com/savepage/tk_1543414672965157_sr_2057.html","info")</f>
        <v/>
      </c>
      <c r="AA618" t="n">
        <v>146649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292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1321488</v>
      </c>
      <c r="AZ618" t="s">
        <v>977</v>
      </c>
      <c r="BA618" t="s"/>
      <c r="BB618" t="n">
        <v>519053</v>
      </c>
      <c r="BC618" t="n">
        <v>13.380558</v>
      </c>
      <c r="BD618" t="n">
        <v>52.532928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974</v>
      </c>
      <c r="F619" t="n">
        <v>755291</v>
      </c>
      <c r="G619" t="s">
        <v>74</v>
      </c>
      <c r="H619" t="s">
        <v>75</v>
      </c>
      <c r="I619" t="s"/>
      <c r="J619" t="s">
        <v>74</v>
      </c>
      <c r="K619" t="n">
        <v>120</v>
      </c>
      <c r="L619" t="s">
        <v>76</v>
      </c>
      <c r="M619" t="s"/>
      <c r="N619" t="s">
        <v>978</v>
      </c>
      <c r="O619" t="s">
        <v>78</v>
      </c>
      <c r="P619" t="s">
        <v>976</v>
      </c>
      <c r="Q619" t="s"/>
      <c r="R619" t="s">
        <v>80</v>
      </c>
      <c r="S619" t="s">
        <v>469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HYPERLINK("https://hotelmonitor-cachepage.eclerx.com/savepage/tk_1543414672965157_sr_2057.html","info")</f>
        <v/>
      </c>
      <c r="AA619" t="n">
        <v>146649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292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1321488</v>
      </c>
      <c r="AZ619" t="s">
        <v>977</v>
      </c>
      <c r="BA619" t="s"/>
      <c r="BB619" t="n">
        <v>519053</v>
      </c>
      <c r="BC619" t="n">
        <v>13.380558</v>
      </c>
      <c r="BD619" t="n">
        <v>52.532928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974</v>
      </c>
      <c r="F620" t="n">
        <v>755291</v>
      </c>
      <c r="G620" t="s">
        <v>74</v>
      </c>
      <c r="H620" t="s">
        <v>75</v>
      </c>
      <c r="I620" t="s"/>
      <c r="J620" t="s">
        <v>74</v>
      </c>
      <c r="K620" t="n">
        <v>106</v>
      </c>
      <c r="L620" t="s">
        <v>76</v>
      </c>
      <c r="M620" t="s"/>
      <c r="N620" t="s">
        <v>979</v>
      </c>
      <c r="O620" t="s">
        <v>78</v>
      </c>
      <c r="P620" t="s">
        <v>976</v>
      </c>
      <c r="Q620" t="s"/>
      <c r="R620" t="s">
        <v>80</v>
      </c>
      <c r="S620" t="s">
        <v>312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HYPERLINK("https://hotelmonitor-cachepage.eclerx.com/savepage/tk_1543414672965157_sr_2057.html","info")</f>
        <v/>
      </c>
      <c r="AA620" t="n">
        <v>146649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292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1321488</v>
      </c>
      <c r="AZ620" t="s">
        <v>977</v>
      </c>
      <c r="BA620" t="s"/>
      <c r="BB620" t="n">
        <v>519053</v>
      </c>
      <c r="BC620" t="n">
        <v>13.380558</v>
      </c>
      <c r="BD620" t="n">
        <v>52.532928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974</v>
      </c>
      <c r="F621" t="n">
        <v>755291</v>
      </c>
      <c r="G621" t="s">
        <v>74</v>
      </c>
      <c r="H621" t="s">
        <v>75</v>
      </c>
      <c r="I621" t="s"/>
      <c r="J621" t="s">
        <v>74</v>
      </c>
      <c r="K621" t="n">
        <v>126</v>
      </c>
      <c r="L621" t="s">
        <v>76</v>
      </c>
      <c r="M621" t="s"/>
      <c r="N621" t="s">
        <v>980</v>
      </c>
      <c r="O621" t="s">
        <v>78</v>
      </c>
      <c r="P621" t="s">
        <v>976</v>
      </c>
      <c r="Q621" t="s"/>
      <c r="R621" t="s">
        <v>80</v>
      </c>
      <c r="S621" t="s">
        <v>314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HYPERLINK("https://hotelmonitor-cachepage.eclerx.com/savepage/tk_1543414672965157_sr_2057.html","info")</f>
        <v/>
      </c>
      <c r="AA621" t="n">
        <v>146649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292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1321488</v>
      </c>
      <c r="AZ621" t="s">
        <v>977</v>
      </c>
      <c r="BA621" t="s"/>
      <c r="BB621" t="n">
        <v>519053</v>
      </c>
      <c r="BC621" t="n">
        <v>13.380558</v>
      </c>
      <c r="BD621" t="n">
        <v>52.532928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974</v>
      </c>
      <c r="F622" t="n">
        <v>755291</v>
      </c>
      <c r="G622" t="s">
        <v>74</v>
      </c>
      <c r="H622" t="s">
        <v>75</v>
      </c>
      <c r="I622" t="s"/>
      <c r="J622" t="s">
        <v>74</v>
      </c>
      <c r="K622" t="n">
        <v>130</v>
      </c>
      <c r="L622" t="s">
        <v>76</v>
      </c>
      <c r="M622" t="s"/>
      <c r="N622" t="s">
        <v>979</v>
      </c>
      <c r="O622" t="s">
        <v>78</v>
      </c>
      <c r="P622" t="s">
        <v>976</v>
      </c>
      <c r="Q622" t="s"/>
      <c r="R622" t="s">
        <v>80</v>
      </c>
      <c r="S622" t="s">
        <v>545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HYPERLINK("https://hotelmonitor-cachepage.eclerx.com/savepage/tk_1543414672965157_sr_2057.html","info")</f>
        <v/>
      </c>
      <c r="AA622" t="n">
        <v>146649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292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1321488</v>
      </c>
      <c r="AZ622" t="s">
        <v>977</v>
      </c>
      <c r="BA622" t="s"/>
      <c r="BB622" t="n">
        <v>519053</v>
      </c>
      <c r="BC622" t="n">
        <v>13.380558</v>
      </c>
      <c r="BD622" t="n">
        <v>52.532928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974</v>
      </c>
      <c r="F623" t="n">
        <v>755291</v>
      </c>
      <c r="G623" t="s">
        <v>74</v>
      </c>
      <c r="H623" t="s">
        <v>75</v>
      </c>
      <c r="I623" t="s"/>
      <c r="J623" t="s">
        <v>74</v>
      </c>
      <c r="K623" t="n">
        <v>132</v>
      </c>
      <c r="L623" t="s">
        <v>76</v>
      </c>
      <c r="M623" t="s"/>
      <c r="N623" t="s">
        <v>978</v>
      </c>
      <c r="O623" t="s">
        <v>78</v>
      </c>
      <c r="P623" t="s">
        <v>976</v>
      </c>
      <c r="Q623" t="s"/>
      <c r="R623" t="s">
        <v>80</v>
      </c>
      <c r="S623" t="s">
        <v>707</v>
      </c>
      <c r="T623" t="s">
        <v>82</v>
      </c>
      <c r="U623" t="s"/>
      <c r="V623" t="s">
        <v>83</v>
      </c>
      <c r="W623" t="s">
        <v>112</v>
      </c>
      <c r="X623" t="s"/>
      <c r="Y623" t="s">
        <v>85</v>
      </c>
      <c r="Z623">
        <f>HYPERLINK("https://hotelmonitor-cachepage.eclerx.com/savepage/tk_1543414672965157_sr_2057.html","info")</f>
        <v/>
      </c>
      <c r="AA623" t="n">
        <v>146649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292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1321488</v>
      </c>
      <c r="AZ623" t="s">
        <v>977</v>
      </c>
      <c r="BA623" t="s"/>
      <c r="BB623" t="n">
        <v>519053</v>
      </c>
      <c r="BC623" t="n">
        <v>13.380558</v>
      </c>
      <c r="BD623" t="n">
        <v>52.532928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974</v>
      </c>
      <c r="F624" t="n">
        <v>755291</v>
      </c>
      <c r="G624" t="s">
        <v>74</v>
      </c>
      <c r="H624" t="s">
        <v>75</v>
      </c>
      <c r="I624" t="s"/>
      <c r="J624" t="s">
        <v>74</v>
      </c>
      <c r="K624" t="n">
        <v>142</v>
      </c>
      <c r="L624" t="s">
        <v>76</v>
      </c>
      <c r="M624" t="s"/>
      <c r="N624" t="s">
        <v>979</v>
      </c>
      <c r="O624" t="s">
        <v>78</v>
      </c>
      <c r="P624" t="s">
        <v>976</v>
      </c>
      <c r="Q624" t="s"/>
      <c r="R624" t="s">
        <v>80</v>
      </c>
      <c r="S624" t="s">
        <v>981</v>
      </c>
      <c r="T624" t="s">
        <v>82</v>
      </c>
      <c r="U624" t="s"/>
      <c r="V624" t="s">
        <v>83</v>
      </c>
      <c r="W624" t="s">
        <v>112</v>
      </c>
      <c r="X624" t="s"/>
      <c r="Y624" t="s">
        <v>85</v>
      </c>
      <c r="Z624">
        <f>HYPERLINK("https://hotelmonitor-cachepage.eclerx.com/savepage/tk_1543414672965157_sr_2057.html","info")</f>
        <v/>
      </c>
      <c r="AA624" t="n">
        <v>146649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292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1321488</v>
      </c>
      <c r="AZ624" t="s">
        <v>977</v>
      </c>
      <c r="BA624" t="s"/>
      <c r="BB624" t="n">
        <v>519053</v>
      </c>
      <c r="BC624" t="n">
        <v>13.380558</v>
      </c>
      <c r="BD624" t="n">
        <v>52.532928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974</v>
      </c>
      <c r="F625" t="n">
        <v>755291</v>
      </c>
      <c r="G625" t="s">
        <v>74</v>
      </c>
      <c r="H625" t="s">
        <v>75</v>
      </c>
      <c r="I625" t="s"/>
      <c r="J625" t="s">
        <v>74</v>
      </c>
      <c r="K625" t="n">
        <v>150</v>
      </c>
      <c r="L625" t="s">
        <v>76</v>
      </c>
      <c r="M625" t="s"/>
      <c r="N625" t="s">
        <v>980</v>
      </c>
      <c r="O625" t="s">
        <v>78</v>
      </c>
      <c r="P625" t="s">
        <v>976</v>
      </c>
      <c r="Q625" t="s"/>
      <c r="R625" t="s">
        <v>80</v>
      </c>
      <c r="S625" t="s">
        <v>553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HYPERLINK("https://hotelmonitor-cachepage.eclerx.com/savepage/tk_1543414672965157_sr_2057.html","info")</f>
        <v/>
      </c>
      <c r="AA625" t="n">
        <v>146649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292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1321488</v>
      </c>
      <c r="AZ625" t="s">
        <v>977</v>
      </c>
      <c r="BA625" t="s"/>
      <c r="BB625" t="n">
        <v>519053</v>
      </c>
      <c r="BC625" t="n">
        <v>13.380558</v>
      </c>
      <c r="BD625" t="n">
        <v>52.532928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974</v>
      </c>
      <c r="F626" t="n">
        <v>755291</v>
      </c>
      <c r="G626" t="s">
        <v>74</v>
      </c>
      <c r="H626" t="s">
        <v>75</v>
      </c>
      <c r="I626" t="s"/>
      <c r="J626" t="s">
        <v>74</v>
      </c>
      <c r="K626" t="n">
        <v>156</v>
      </c>
      <c r="L626" t="s">
        <v>76</v>
      </c>
      <c r="M626" t="s"/>
      <c r="N626" t="s">
        <v>978</v>
      </c>
      <c r="O626" t="s">
        <v>78</v>
      </c>
      <c r="P626" t="s">
        <v>976</v>
      </c>
      <c r="Q626" t="s"/>
      <c r="R626" t="s">
        <v>80</v>
      </c>
      <c r="S626" t="s">
        <v>982</v>
      </c>
      <c r="T626" t="s">
        <v>82</v>
      </c>
      <c r="U626" t="s"/>
      <c r="V626" t="s">
        <v>83</v>
      </c>
      <c r="W626" t="s">
        <v>112</v>
      </c>
      <c r="X626" t="s"/>
      <c r="Y626" t="s">
        <v>85</v>
      </c>
      <c r="Z626">
        <f>HYPERLINK("https://hotelmonitor-cachepage.eclerx.com/savepage/tk_1543414672965157_sr_2057.html","info")</f>
        <v/>
      </c>
      <c r="AA626" t="n">
        <v>146649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292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1321488</v>
      </c>
      <c r="AZ626" t="s">
        <v>977</v>
      </c>
      <c r="BA626" t="s"/>
      <c r="BB626" t="n">
        <v>519053</v>
      </c>
      <c r="BC626" t="n">
        <v>13.380558</v>
      </c>
      <c r="BD626" t="n">
        <v>52.532928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974</v>
      </c>
      <c r="F627" t="n">
        <v>755291</v>
      </c>
      <c r="G627" t="s">
        <v>74</v>
      </c>
      <c r="H627" t="s">
        <v>75</v>
      </c>
      <c r="I627" t="s"/>
      <c r="J627" t="s">
        <v>74</v>
      </c>
      <c r="K627" t="n">
        <v>162</v>
      </c>
      <c r="L627" t="s">
        <v>76</v>
      </c>
      <c r="M627" t="s"/>
      <c r="N627" t="s">
        <v>980</v>
      </c>
      <c r="O627" t="s">
        <v>78</v>
      </c>
      <c r="P627" t="s">
        <v>976</v>
      </c>
      <c r="Q627" t="s"/>
      <c r="R627" t="s">
        <v>80</v>
      </c>
      <c r="S627" t="s">
        <v>218</v>
      </c>
      <c r="T627" t="s">
        <v>82</v>
      </c>
      <c r="U627" t="s"/>
      <c r="V627" t="s">
        <v>83</v>
      </c>
      <c r="W627" t="s">
        <v>112</v>
      </c>
      <c r="X627" t="s"/>
      <c r="Y627" t="s">
        <v>85</v>
      </c>
      <c r="Z627">
        <f>HYPERLINK("https://hotelmonitor-cachepage.eclerx.com/savepage/tk_1543414672965157_sr_2057.html","info")</f>
        <v/>
      </c>
      <c r="AA627" t="n">
        <v>146649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292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1321488</v>
      </c>
      <c r="AZ627" t="s">
        <v>977</v>
      </c>
      <c r="BA627" t="s"/>
      <c r="BB627" t="n">
        <v>519053</v>
      </c>
      <c r="BC627" t="n">
        <v>13.380558</v>
      </c>
      <c r="BD627" t="n">
        <v>52.532928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974</v>
      </c>
      <c r="F628" t="n">
        <v>755291</v>
      </c>
      <c r="G628" t="s">
        <v>74</v>
      </c>
      <c r="H628" t="s">
        <v>75</v>
      </c>
      <c r="I628" t="s"/>
      <c r="J628" t="s">
        <v>74</v>
      </c>
      <c r="K628" t="n">
        <v>166</v>
      </c>
      <c r="L628" t="s">
        <v>76</v>
      </c>
      <c r="M628" t="s"/>
      <c r="N628" t="s">
        <v>979</v>
      </c>
      <c r="O628" t="s">
        <v>78</v>
      </c>
      <c r="P628" t="s">
        <v>976</v>
      </c>
      <c r="Q628" t="s"/>
      <c r="R628" t="s">
        <v>80</v>
      </c>
      <c r="S628" t="s">
        <v>366</v>
      </c>
      <c r="T628" t="s">
        <v>82</v>
      </c>
      <c r="U628" t="s"/>
      <c r="V628" t="s">
        <v>83</v>
      </c>
      <c r="W628" t="s">
        <v>112</v>
      </c>
      <c r="X628" t="s"/>
      <c r="Y628" t="s">
        <v>85</v>
      </c>
      <c r="Z628">
        <f>HYPERLINK("https://hotelmonitor-cachepage.eclerx.com/savepage/tk_1543414672965157_sr_2057.html","info")</f>
        <v/>
      </c>
      <c r="AA628" t="n">
        <v>146649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292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1321488</v>
      </c>
      <c r="AZ628" t="s">
        <v>977</v>
      </c>
      <c r="BA628" t="s"/>
      <c r="BB628" t="n">
        <v>519053</v>
      </c>
      <c r="BC628" t="n">
        <v>13.380558</v>
      </c>
      <c r="BD628" t="n">
        <v>52.532928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974</v>
      </c>
      <c r="F629" t="n">
        <v>755291</v>
      </c>
      <c r="G629" t="s">
        <v>74</v>
      </c>
      <c r="H629" t="s">
        <v>75</v>
      </c>
      <c r="I629" t="s"/>
      <c r="J629" t="s">
        <v>74</v>
      </c>
      <c r="K629" t="n">
        <v>186</v>
      </c>
      <c r="L629" t="s">
        <v>76</v>
      </c>
      <c r="M629" t="s"/>
      <c r="N629" t="s">
        <v>980</v>
      </c>
      <c r="O629" t="s">
        <v>78</v>
      </c>
      <c r="P629" t="s">
        <v>976</v>
      </c>
      <c r="Q629" t="s"/>
      <c r="R629" t="s">
        <v>80</v>
      </c>
      <c r="S629" t="s">
        <v>983</v>
      </c>
      <c r="T629" t="s">
        <v>82</v>
      </c>
      <c r="U629" t="s"/>
      <c r="V629" t="s">
        <v>83</v>
      </c>
      <c r="W629" t="s">
        <v>112</v>
      </c>
      <c r="X629" t="s"/>
      <c r="Y629" t="s">
        <v>85</v>
      </c>
      <c r="Z629">
        <f>HYPERLINK("https://hotelmonitor-cachepage.eclerx.com/savepage/tk_1543414672965157_sr_2057.html","info")</f>
        <v/>
      </c>
      <c r="AA629" t="n">
        <v>146649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292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1321488</v>
      </c>
      <c r="AZ629" t="s">
        <v>977</v>
      </c>
      <c r="BA629" t="s"/>
      <c r="BB629" t="n">
        <v>519053</v>
      </c>
      <c r="BC629" t="n">
        <v>13.380558</v>
      </c>
      <c r="BD629" t="n">
        <v>52.532928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984</v>
      </c>
      <c r="F630" t="n">
        <v>311343</v>
      </c>
      <c r="G630" t="s">
        <v>74</v>
      </c>
      <c r="H630" t="s">
        <v>75</v>
      </c>
      <c r="I630" t="s"/>
      <c r="J630" t="s">
        <v>74</v>
      </c>
      <c r="K630" t="n">
        <v>86.31999999999999</v>
      </c>
      <c r="L630" t="s">
        <v>76</v>
      </c>
      <c r="M630" t="s"/>
      <c r="N630" t="s">
        <v>77</v>
      </c>
      <c r="O630" t="s">
        <v>78</v>
      </c>
      <c r="P630" t="s">
        <v>985</v>
      </c>
      <c r="Q630" t="s"/>
      <c r="R630" t="s">
        <v>102</v>
      </c>
      <c r="S630" t="s">
        <v>986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HYPERLINK("https://hotelmonitor-cachepage.eclerx.com/savepage/tk_15434143825278442_sr_2057.html","info")</f>
        <v/>
      </c>
      <c r="AA630" t="n">
        <v>53114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198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937655</v>
      </c>
      <c r="AZ630" t="s">
        <v>987</v>
      </c>
      <c r="BA630" t="s"/>
      <c r="BB630" t="n">
        <v>66454</v>
      </c>
      <c r="BC630" t="n">
        <v>13.534733</v>
      </c>
      <c r="BD630" t="n">
        <v>52.432252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984</v>
      </c>
      <c r="F631" t="n">
        <v>311343</v>
      </c>
      <c r="G631" t="s">
        <v>74</v>
      </c>
      <c r="H631" t="s">
        <v>75</v>
      </c>
      <c r="I631" t="s"/>
      <c r="J631" t="s">
        <v>74</v>
      </c>
      <c r="K631" t="n">
        <v>95.91</v>
      </c>
      <c r="L631" t="s">
        <v>76</v>
      </c>
      <c r="M631" t="s"/>
      <c r="N631" t="s">
        <v>93</v>
      </c>
      <c r="O631" t="s">
        <v>78</v>
      </c>
      <c r="P631" t="s">
        <v>985</v>
      </c>
      <c r="Q631" t="s"/>
      <c r="R631" t="s">
        <v>102</v>
      </c>
      <c r="S631" t="s">
        <v>988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HYPERLINK("https://hotelmonitor-cachepage.eclerx.com/savepage/tk_15434143825278442_sr_2057.html","info")</f>
        <v/>
      </c>
      <c r="AA631" t="n">
        <v>53114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198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937655</v>
      </c>
      <c r="AZ631" t="s">
        <v>987</v>
      </c>
      <c r="BA631" t="s"/>
      <c r="BB631" t="n">
        <v>66454</v>
      </c>
      <c r="BC631" t="n">
        <v>13.534733</v>
      </c>
      <c r="BD631" t="n">
        <v>52.432252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984</v>
      </c>
      <c r="F632" t="n">
        <v>311343</v>
      </c>
      <c r="G632" t="s">
        <v>74</v>
      </c>
      <c r="H632" t="s">
        <v>75</v>
      </c>
      <c r="I632" t="s"/>
      <c r="J632" t="s">
        <v>74</v>
      </c>
      <c r="K632" t="n">
        <v>112.44</v>
      </c>
      <c r="L632" t="s">
        <v>76</v>
      </c>
      <c r="M632" t="s"/>
      <c r="N632" t="s">
        <v>95</v>
      </c>
      <c r="O632" t="s">
        <v>78</v>
      </c>
      <c r="P632" t="s">
        <v>985</v>
      </c>
      <c r="Q632" t="s"/>
      <c r="R632" t="s">
        <v>102</v>
      </c>
      <c r="S632" t="s">
        <v>989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HYPERLINK("https://hotelmonitor-cachepage.eclerx.com/savepage/tk_15434143825278442_sr_2057.html","info")</f>
        <v/>
      </c>
      <c r="AA632" t="n">
        <v>53114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198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937655</v>
      </c>
      <c r="AZ632" t="s">
        <v>987</v>
      </c>
      <c r="BA632" t="s"/>
      <c r="BB632" t="n">
        <v>66454</v>
      </c>
      <c r="BC632" t="n">
        <v>13.534733</v>
      </c>
      <c r="BD632" t="n">
        <v>52.432252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990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92</v>
      </c>
      <c r="L633" t="s">
        <v>76</v>
      </c>
      <c r="M633" t="s"/>
      <c r="N633" t="s">
        <v>77</v>
      </c>
      <c r="O633" t="s">
        <v>78</v>
      </c>
      <c r="P633" t="s">
        <v>990</v>
      </c>
      <c r="Q633" t="s"/>
      <c r="R633" t="s">
        <v>80</v>
      </c>
      <c r="S633" t="s">
        <v>991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HYPERLINK("https://hotelmonitor-cachepage.eclerx.com/savepage/tk_154341489830177_sr_2057.html","info")</f>
        <v/>
      </c>
      <c r="AA633" t="n">
        <v>-3725884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366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3725884</v>
      </c>
      <c r="AZ633" t="s">
        <v>992</v>
      </c>
      <c r="BA633" t="s"/>
      <c r="BB633" t="n">
        <v>875998</v>
      </c>
      <c r="BC633" t="n">
        <v>13.404558</v>
      </c>
      <c r="BD633" t="n">
        <v>52.513883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990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102</v>
      </c>
      <c r="L634" t="s">
        <v>76</v>
      </c>
      <c r="M634" t="s"/>
      <c r="N634" t="s">
        <v>183</v>
      </c>
      <c r="O634" t="s">
        <v>78</v>
      </c>
      <c r="P634" t="s">
        <v>990</v>
      </c>
      <c r="Q634" t="s"/>
      <c r="R634" t="s">
        <v>80</v>
      </c>
      <c r="S634" t="s">
        <v>191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HYPERLINK("https://hotelmonitor-cachepage.eclerx.com/savepage/tk_154341489830177_sr_2057.html","info")</f>
        <v/>
      </c>
      <c r="AA634" t="n">
        <v>-3725884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366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3725884</v>
      </c>
      <c r="AZ634" t="s">
        <v>992</v>
      </c>
      <c r="BA634" t="s"/>
      <c r="BB634" t="n">
        <v>875998</v>
      </c>
      <c r="BC634" t="n">
        <v>13.404558</v>
      </c>
      <c r="BD634" t="n">
        <v>52.513883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993</v>
      </c>
      <c r="F635" t="n">
        <v>2198963</v>
      </c>
      <c r="G635" t="s">
        <v>74</v>
      </c>
      <c r="H635" t="s">
        <v>75</v>
      </c>
      <c r="I635" t="s"/>
      <c r="J635" t="s">
        <v>74</v>
      </c>
      <c r="K635" t="n">
        <v>92</v>
      </c>
      <c r="L635" t="s">
        <v>76</v>
      </c>
      <c r="M635" t="s"/>
      <c r="N635" t="s">
        <v>77</v>
      </c>
      <c r="O635" t="s">
        <v>78</v>
      </c>
      <c r="P635" t="s">
        <v>994</v>
      </c>
      <c r="Q635" t="s"/>
      <c r="R635" t="s">
        <v>102</v>
      </c>
      <c r="S635" t="s">
        <v>991</v>
      </c>
      <c r="T635" t="s">
        <v>82</v>
      </c>
      <c r="U635" t="s"/>
      <c r="V635" t="s">
        <v>83</v>
      </c>
      <c r="W635" t="s">
        <v>112</v>
      </c>
      <c r="X635" t="s"/>
      <c r="Y635" t="s">
        <v>85</v>
      </c>
      <c r="Z635">
        <f>HYPERLINK("https://hotelmonitor-cachepage.eclerx.com/savepage/tk_1543414538310792_sr_2057.html","info")</f>
        <v/>
      </c>
      <c r="AA635" t="n">
        <v>191870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248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2071603</v>
      </c>
      <c r="AZ635" t="s">
        <v>995</v>
      </c>
      <c r="BA635" t="s"/>
      <c r="BB635" t="n">
        <v>402838</v>
      </c>
      <c r="BC635" t="n">
        <v>13.45166</v>
      </c>
      <c r="BD635" t="n">
        <v>52.50863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993</v>
      </c>
      <c r="F636" t="n">
        <v>2198963</v>
      </c>
      <c r="G636" t="s">
        <v>74</v>
      </c>
      <c r="H636" t="s">
        <v>75</v>
      </c>
      <c r="I636" t="s"/>
      <c r="J636" t="s">
        <v>74</v>
      </c>
      <c r="K636" t="n">
        <v>102</v>
      </c>
      <c r="L636" t="s">
        <v>76</v>
      </c>
      <c r="M636" t="s"/>
      <c r="N636" t="s">
        <v>93</v>
      </c>
      <c r="O636" t="s">
        <v>78</v>
      </c>
      <c r="P636" t="s">
        <v>994</v>
      </c>
      <c r="Q636" t="s"/>
      <c r="R636" t="s">
        <v>102</v>
      </c>
      <c r="S636" t="s">
        <v>191</v>
      </c>
      <c r="T636" t="s">
        <v>82</v>
      </c>
      <c r="U636" t="s"/>
      <c r="V636" t="s">
        <v>83</v>
      </c>
      <c r="W636" t="s">
        <v>112</v>
      </c>
      <c r="X636" t="s"/>
      <c r="Y636" t="s">
        <v>85</v>
      </c>
      <c r="Z636">
        <f>HYPERLINK("https://hotelmonitor-cachepage.eclerx.com/savepage/tk_1543414538310792_sr_2057.html","info")</f>
        <v/>
      </c>
      <c r="AA636" t="n">
        <v>191870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248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2071603</v>
      </c>
      <c r="AZ636" t="s">
        <v>995</v>
      </c>
      <c r="BA636" t="s"/>
      <c r="BB636" t="n">
        <v>402838</v>
      </c>
      <c r="BC636" t="n">
        <v>13.45166</v>
      </c>
      <c r="BD636" t="n">
        <v>52.50863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996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66.40000000000001</v>
      </c>
      <c r="L637" t="s">
        <v>76</v>
      </c>
      <c r="M637" t="s"/>
      <c r="N637" t="s">
        <v>77</v>
      </c>
      <c r="O637" t="s">
        <v>78</v>
      </c>
      <c r="P637" t="s">
        <v>996</v>
      </c>
      <c r="Q637" t="s"/>
      <c r="R637" t="s">
        <v>80</v>
      </c>
      <c r="S637" t="s">
        <v>997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HYPERLINK("https://hotelmonitor-cachepage.eclerx.com/savepage/tk_15434143552742436_sr_2057.html","info")</f>
        <v/>
      </c>
      <c r="AA637" t="n">
        <v>-6796554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188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6796554</v>
      </c>
      <c r="AZ637" t="s">
        <v>998</v>
      </c>
      <c r="BA637" t="s"/>
      <c r="BB637" t="n">
        <v>76657</v>
      </c>
      <c r="BC637" t="n">
        <v>13.29577</v>
      </c>
      <c r="BD637" t="n">
        <v>52.49833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996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74.40000000000001</v>
      </c>
      <c r="L638" t="s">
        <v>76</v>
      </c>
      <c r="M638" t="s"/>
      <c r="N638" t="s">
        <v>382</v>
      </c>
      <c r="O638" t="s">
        <v>78</v>
      </c>
      <c r="P638" t="s">
        <v>996</v>
      </c>
      <c r="Q638" t="s"/>
      <c r="R638" t="s">
        <v>80</v>
      </c>
      <c r="S638" t="s">
        <v>804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HYPERLINK("https://hotelmonitor-cachepage.eclerx.com/savepage/tk_15434143552742436_sr_2057.html","info")</f>
        <v/>
      </c>
      <c r="AA638" t="n">
        <v>-6796554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188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6796554</v>
      </c>
      <c r="AZ638" t="s">
        <v>998</v>
      </c>
      <c r="BA638" t="s"/>
      <c r="BB638" t="n">
        <v>76657</v>
      </c>
      <c r="BC638" t="n">
        <v>13.29577</v>
      </c>
      <c r="BD638" t="n">
        <v>52.49833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996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106.25</v>
      </c>
      <c r="L639" t="s">
        <v>76</v>
      </c>
      <c r="M639" t="s"/>
      <c r="N639" t="s">
        <v>382</v>
      </c>
      <c r="O639" t="s">
        <v>78</v>
      </c>
      <c r="P639" t="s">
        <v>996</v>
      </c>
      <c r="Q639" t="s"/>
      <c r="R639" t="s">
        <v>80</v>
      </c>
      <c r="S639" t="s">
        <v>317</v>
      </c>
      <c r="T639" t="s">
        <v>82</v>
      </c>
      <c r="U639" t="s"/>
      <c r="V639" t="s">
        <v>83</v>
      </c>
      <c r="W639" t="s">
        <v>112</v>
      </c>
      <c r="X639" t="s"/>
      <c r="Y639" t="s">
        <v>85</v>
      </c>
      <c r="Z639">
        <f>HYPERLINK("https://hotelmonitor-cachepage.eclerx.com/savepage/tk_15434143552742436_sr_2057.html","info")</f>
        <v/>
      </c>
      <c r="AA639" t="n">
        <v>-6796554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188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6796554</v>
      </c>
      <c r="AZ639" t="s">
        <v>998</v>
      </c>
      <c r="BA639" t="s"/>
      <c r="BB639" t="n">
        <v>76657</v>
      </c>
      <c r="BC639" t="n">
        <v>13.29577</v>
      </c>
      <c r="BD639" t="n">
        <v>52.49833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996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125</v>
      </c>
      <c r="L640" t="s">
        <v>76</v>
      </c>
      <c r="M640" t="s"/>
      <c r="N640" t="s">
        <v>145</v>
      </c>
      <c r="O640" t="s">
        <v>78</v>
      </c>
      <c r="P640" t="s">
        <v>996</v>
      </c>
      <c r="Q640" t="s"/>
      <c r="R640" t="s">
        <v>80</v>
      </c>
      <c r="S640" t="s">
        <v>124</v>
      </c>
      <c r="T640" t="s">
        <v>82</v>
      </c>
      <c r="U640" t="s"/>
      <c r="V640" t="s">
        <v>83</v>
      </c>
      <c r="W640" t="s">
        <v>112</v>
      </c>
      <c r="X640" t="s"/>
      <c r="Y640" t="s">
        <v>85</v>
      </c>
      <c r="Z640">
        <f>HYPERLINK("https://hotelmonitor-cachepage.eclerx.com/savepage/tk_15434143552742436_sr_2057.html","info")</f>
        <v/>
      </c>
      <c r="AA640" t="n">
        <v>-6796554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188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6796554</v>
      </c>
      <c r="AZ640" t="s">
        <v>998</v>
      </c>
      <c r="BA640" t="s"/>
      <c r="BB640" t="n">
        <v>76657</v>
      </c>
      <c r="BC640" t="n">
        <v>13.29577</v>
      </c>
      <c r="BD640" t="n">
        <v>52.49833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999</v>
      </c>
      <c r="F641" t="n">
        <v>528423</v>
      </c>
      <c r="G641" t="s">
        <v>74</v>
      </c>
      <c r="H641" t="s">
        <v>75</v>
      </c>
      <c r="I641" t="s"/>
      <c r="J641" t="s">
        <v>74</v>
      </c>
      <c r="K641" t="n">
        <v>99.15000000000001</v>
      </c>
      <c r="L641" t="s">
        <v>76</v>
      </c>
      <c r="M641" t="s"/>
      <c r="N641" t="s">
        <v>77</v>
      </c>
      <c r="O641" t="s">
        <v>78</v>
      </c>
      <c r="P641" t="s">
        <v>1000</v>
      </c>
      <c r="Q641" t="s"/>
      <c r="R641" t="s">
        <v>80</v>
      </c>
      <c r="S641" t="s">
        <v>1001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HYPERLINK("https://hotelmonitor-cachepage.eclerx.com/savepage/tk_15434140228874478_sr_2057.html","info")</f>
        <v/>
      </c>
      <c r="AA641" t="n">
        <v>82053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78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955158</v>
      </c>
      <c r="AZ641" t="s">
        <v>1002</v>
      </c>
      <c r="BA641" t="s"/>
      <c r="BB641" t="n">
        <v>254755</v>
      </c>
      <c r="BC641" t="n">
        <v>13.338733</v>
      </c>
      <c r="BD641" t="n">
        <v>52.502221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999</v>
      </c>
      <c r="F642" t="n">
        <v>528423</v>
      </c>
      <c r="G642" t="s">
        <v>74</v>
      </c>
      <c r="H642" t="s">
        <v>75</v>
      </c>
      <c r="I642" t="s"/>
      <c r="J642" t="s">
        <v>74</v>
      </c>
      <c r="K642" t="n">
        <v>110.25</v>
      </c>
      <c r="L642" t="s">
        <v>76</v>
      </c>
      <c r="M642" t="s"/>
      <c r="N642" t="s">
        <v>93</v>
      </c>
      <c r="O642" t="s">
        <v>78</v>
      </c>
      <c r="P642" t="s">
        <v>1000</v>
      </c>
      <c r="Q642" t="s"/>
      <c r="R642" t="s">
        <v>80</v>
      </c>
      <c r="S642" t="s">
        <v>438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HYPERLINK("https://hotelmonitor-cachepage.eclerx.com/savepage/tk_15434140228874478_sr_2057.html","info")</f>
        <v/>
      </c>
      <c r="AA642" t="n">
        <v>82053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78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955158</v>
      </c>
      <c r="AZ642" t="s">
        <v>1002</v>
      </c>
      <c r="BA642" t="s"/>
      <c r="BB642" t="n">
        <v>254755</v>
      </c>
      <c r="BC642" t="n">
        <v>13.338733</v>
      </c>
      <c r="BD642" t="n">
        <v>52.502221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999</v>
      </c>
      <c r="F643" t="n">
        <v>528423</v>
      </c>
      <c r="G643" t="s">
        <v>74</v>
      </c>
      <c r="H643" t="s">
        <v>75</v>
      </c>
      <c r="I643" t="s"/>
      <c r="J643" t="s">
        <v>74</v>
      </c>
      <c r="K643" t="n">
        <v>126.79</v>
      </c>
      <c r="L643" t="s">
        <v>76</v>
      </c>
      <c r="M643" t="s"/>
      <c r="N643" t="s">
        <v>97</v>
      </c>
      <c r="O643" t="s">
        <v>78</v>
      </c>
      <c r="P643" t="s">
        <v>1000</v>
      </c>
      <c r="Q643" t="s"/>
      <c r="R643" t="s">
        <v>80</v>
      </c>
      <c r="S643" t="s">
        <v>1003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HYPERLINK("https://hotelmonitor-cachepage.eclerx.com/savepage/tk_15434140228874478_sr_2057.html","info")</f>
        <v/>
      </c>
      <c r="AA643" t="n">
        <v>82053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78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955158</v>
      </c>
      <c r="AZ643" t="s">
        <v>1002</v>
      </c>
      <c r="BA643" t="s"/>
      <c r="BB643" t="n">
        <v>254755</v>
      </c>
      <c r="BC643" t="n">
        <v>13.338733</v>
      </c>
      <c r="BD643" t="n">
        <v>52.502221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999</v>
      </c>
      <c r="F644" t="n">
        <v>528423</v>
      </c>
      <c r="G644" t="s">
        <v>74</v>
      </c>
      <c r="H644" t="s">
        <v>75</v>
      </c>
      <c r="I644" t="s"/>
      <c r="J644" t="s">
        <v>74</v>
      </c>
      <c r="K644" t="n">
        <v>143.33</v>
      </c>
      <c r="L644" t="s">
        <v>76</v>
      </c>
      <c r="M644" t="s"/>
      <c r="N644" t="s">
        <v>95</v>
      </c>
      <c r="O644" t="s">
        <v>78</v>
      </c>
      <c r="P644" t="s">
        <v>1000</v>
      </c>
      <c r="Q644" t="s"/>
      <c r="R644" t="s">
        <v>80</v>
      </c>
      <c r="S644" t="s">
        <v>1004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HYPERLINK("https://hotelmonitor-cachepage.eclerx.com/savepage/tk_15434140228874478_sr_2057.html","info")</f>
        <v/>
      </c>
      <c r="AA644" t="n">
        <v>82053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78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955158</v>
      </c>
      <c r="AZ644" t="s">
        <v>1002</v>
      </c>
      <c r="BA644" t="s"/>
      <c r="BB644" t="n">
        <v>254755</v>
      </c>
      <c r="BC644" t="n">
        <v>13.338733</v>
      </c>
      <c r="BD644" t="n">
        <v>52.502221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1005</v>
      </c>
      <c r="F645" t="n">
        <v>529927</v>
      </c>
      <c r="G645" t="s">
        <v>74</v>
      </c>
      <c r="H645" t="s">
        <v>75</v>
      </c>
      <c r="I645" t="s"/>
      <c r="J645" t="s">
        <v>74</v>
      </c>
      <c r="K645" t="n">
        <v>79.2</v>
      </c>
      <c r="L645" t="s">
        <v>76</v>
      </c>
      <c r="M645" t="s"/>
      <c r="N645" t="s">
        <v>77</v>
      </c>
      <c r="O645" t="s">
        <v>78</v>
      </c>
      <c r="P645" t="s">
        <v>1006</v>
      </c>
      <c r="Q645" t="s"/>
      <c r="R645" t="s">
        <v>102</v>
      </c>
      <c r="S645" t="s">
        <v>906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HYPERLINK("https://hotelmonitor-cachepage.eclerx.com/savepage/tk_15434151448981495_sr_2057.html","info")</f>
        <v/>
      </c>
      <c r="AA645" t="n">
        <v>7272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449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2189853</v>
      </c>
      <c r="AZ645" t="s">
        <v>1007</v>
      </c>
      <c r="BA645" t="s"/>
      <c r="BB645" t="n">
        <v>21579</v>
      </c>
      <c r="BC645" t="n">
        <v>13.331317</v>
      </c>
      <c r="BD645" t="n">
        <v>52.501341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1005</v>
      </c>
      <c r="F646" t="n">
        <v>529927</v>
      </c>
      <c r="G646" t="s">
        <v>74</v>
      </c>
      <c r="H646" t="s">
        <v>75</v>
      </c>
      <c r="I646" t="s"/>
      <c r="J646" t="s">
        <v>74</v>
      </c>
      <c r="K646" t="n">
        <v>99</v>
      </c>
      <c r="L646" t="s">
        <v>76</v>
      </c>
      <c r="M646" t="s"/>
      <c r="N646" t="s">
        <v>93</v>
      </c>
      <c r="O646" t="s">
        <v>78</v>
      </c>
      <c r="P646" t="s">
        <v>1006</v>
      </c>
      <c r="Q646" t="s"/>
      <c r="R646" t="s">
        <v>102</v>
      </c>
      <c r="S646" t="s">
        <v>280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HYPERLINK("https://hotelmonitor-cachepage.eclerx.com/savepage/tk_15434151448981495_sr_2057.html","info")</f>
        <v/>
      </c>
      <c r="AA646" t="n">
        <v>7272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449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2189853</v>
      </c>
      <c r="AZ646" t="s">
        <v>1007</v>
      </c>
      <c r="BA646" t="s"/>
      <c r="BB646" t="n">
        <v>21579</v>
      </c>
      <c r="BC646" t="n">
        <v>13.331317</v>
      </c>
      <c r="BD646" t="n">
        <v>52.501341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1005</v>
      </c>
      <c r="F647" t="n">
        <v>529927</v>
      </c>
      <c r="G647" t="s">
        <v>74</v>
      </c>
      <c r="H647" t="s">
        <v>75</v>
      </c>
      <c r="I647" t="s"/>
      <c r="J647" t="s">
        <v>74</v>
      </c>
      <c r="K647" t="n">
        <v>109</v>
      </c>
      <c r="L647" t="s">
        <v>76</v>
      </c>
      <c r="M647" t="s"/>
      <c r="N647" t="s">
        <v>95</v>
      </c>
      <c r="O647" t="s">
        <v>78</v>
      </c>
      <c r="P647" t="s">
        <v>1006</v>
      </c>
      <c r="Q647" t="s"/>
      <c r="R647" t="s">
        <v>102</v>
      </c>
      <c r="S647" t="s">
        <v>196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HYPERLINK("https://hotelmonitor-cachepage.eclerx.com/savepage/tk_15434151448981495_sr_2057.html","info")</f>
        <v/>
      </c>
      <c r="AA647" t="n">
        <v>7272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449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2189853</v>
      </c>
      <c r="AZ647" t="s">
        <v>1007</v>
      </c>
      <c r="BA647" t="s"/>
      <c r="BB647" t="n">
        <v>21579</v>
      </c>
      <c r="BC647" t="n">
        <v>13.331317</v>
      </c>
      <c r="BD647" t="n">
        <v>52.501341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1005</v>
      </c>
      <c r="F648" t="n">
        <v>529927</v>
      </c>
      <c r="G648" t="s">
        <v>74</v>
      </c>
      <c r="H648" t="s">
        <v>75</v>
      </c>
      <c r="I648" t="s"/>
      <c r="J648" t="s">
        <v>74</v>
      </c>
      <c r="K648" t="n">
        <v>119</v>
      </c>
      <c r="L648" t="s">
        <v>76</v>
      </c>
      <c r="M648" t="s"/>
      <c r="N648" t="s">
        <v>97</v>
      </c>
      <c r="O648" t="s">
        <v>78</v>
      </c>
      <c r="P648" t="s">
        <v>1006</v>
      </c>
      <c r="Q648" t="s"/>
      <c r="R648" t="s">
        <v>102</v>
      </c>
      <c r="S648" t="s">
        <v>184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HYPERLINK("https://hotelmonitor-cachepage.eclerx.com/savepage/tk_15434151448981495_sr_2057.html","info")</f>
        <v/>
      </c>
      <c r="AA648" t="n">
        <v>7272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449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2189853</v>
      </c>
      <c r="AZ648" t="s">
        <v>1007</v>
      </c>
      <c r="BA648" t="s"/>
      <c r="BB648" t="n">
        <v>21579</v>
      </c>
      <c r="BC648" t="n">
        <v>13.331317</v>
      </c>
      <c r="BD648" t="n">
        <v>52.501341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1008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52.7</v>
      </c>
      <c r="L649" t="s">
        <v>76</v>
      </c>
      <c r="M649" t="s"/>
      <c r="N649" t="s">
        <v>77</v>
      </c>
      <c r="O649" t="s">
        <v>78</v>
      </c>
      <c r="P649" t="s">
        <v>1008</v>
      </c>
      <c r="Q649" t="s"/>
      <c r="R649" t="s">
        <v>102</v>
      </c>
      <c r="S649" t="s">
        <v>1009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HYPERLINK("https://hotelmonitor-cachepage.eclerx.com/savepage/tk_15434141467907262_sr_2057.html","info")</f>
        <v/>
      </c>
      <c r="AA649" t="n">
        <v>-2181242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118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2181242</v>
      </c>
      <c r="AZ649" t="s">
        <v>1010</v>
      </c>
      <c r="BA649" t="s"/>
      <c r="BB649" t="n">
        <v>146210</v>
      </c>
      <c r="BC649" t="n">
        <v>13.3621</v>
      </c>
      <c r="BD649" t="n">
        <v>52.49754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1008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62</v>
      </c>
      <c r="L650" t="s">
        <v>76</v>
      </c>
      <c r="M650" t="s"/>
      <c r="N650" t="s">
        <v>93</v>
      </c>
      <c r="O650" t="s">
        <v>78</v>
      </c>
      <c r="P650" t="s">
        <v>1008</v>
      </c>
      <c r="Q650" t="s"/>
      <c r="R650" t="s">
        <v>102</v>
      </c>
      <c r="S650" t="s">
        <v>241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HYPERLINK("https://hotelmonitor-cachepage.eclerx.com/savepage/tk_15434141467907262_sr_2057.html","info")</f>
        <v/>
      </c>
      <c r="AA650" t="n">
        <v>-2181242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118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2181242</v>
      </c>
      <c r="AZ650" t="s">
        <v>1010</v>
      </c>
      <c r="BA650" t="s"/>
      <c r="BB650" t="n">
        <v>146210</v>
      </c>
      <c r="BC650" t="n">
        <v>13.3621</v>
      </c>
      <c r="BD650" t="n">
        <v>52.49754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1008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101.51</v>
      </c>
      <c r="L651" t="s">
        <v>76</v>
      </c>
      <c r="M651" t="s"/>
      <c r="N651" t="s">
        <v>1011</v>
      </c>
      <c r="O651" t="s">
        <v>78</v>
      </c>
      <c r="P651" t="s">
        <v>1008</v>
      </c>
      <c r="Q651" t="s"/>
      <c r="R651" t="s">
        <v>102</v>
      </c>
      <c r="S651" t="s">
        <v>1012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HYPERLINK("https://hotelmonitor-cachepage.eclerx.com/savepage/tk_15434141467907262_sr_2057.html","info")</f>
        <v/>
      </c>
      <c r="AA651" t="n">
        <v>-2181242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118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2181242</v>
      </c>
      <c r="AZ651" t="s">
        <v>1010</v>
      </c>
      <c r="BA651" t="s"/>
      <c r="BB651" t="n">
        <v>146210</v>
      </c>
      <c r="BC651" t="n">
        <v>13.3621</v>
      </c>
      <c r="BD651" t="n">
        <v>52.49754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1008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127.67</v>
      </c>
      <c r="L652" t="s">
        <v>76</v>
      </c>
      <c r="M652" t="s"/>
      <c r="N652" t="s">
        <v>1013</v>
      </c>
      <c r="O652" t="s">
        <v>78</v>
      </c>
      <c r="P652" t="s">
        <v>1008</v>
      </c>
      <c r="Q652" t="s"/>
      <c r="R652" t="s">
        <v>102</v>
      </c>
      <c r="S652" t="s">
        <v>1014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HYPERLINK("https://hotelmonitor-cachepage.eclerx.com/savepage/tk_15434141467907262_sr_2057.html","info")</f>
        <v/>
      </c>
      <c r="AA652" t="n">
        <v>-2181242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118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2181242</v>
      </c>
      <c r="AZ652" t="s">
        <v>1010</v>
      </c>
      <c r="BA652" t="s"/>
      <c r="BB652" t="n">
        <v>146210</v>
      </c>
      <c r="BC652" t="n">
        <v>13.3621</v>
      </c>
      <c r="BD652" t="n">
        <v>52.49754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1015</v>
      </c>
      <c r="F653" t="n">
        <v>341931</v>
      </c>
      <c r="G653" t="s">
        <v>74</v>
      </c>
      <c r="H653" t="s">
        <v>75</v>
      </c>
      <c r="I653" t="s"/>
      <c r="J653" t="s">
        <v>74</v>
      </c>
      <c r="K653" t="n">
        <v>84.78</v>
      </c>
      <c r="L653" t="s">
        <v>76</v>
      </c>
      <c r="M653" t="s"/>
      <c r="N653" t="s">
        <v>77</v>
      </c>
      <c r="O653" t="s">
        <v>78</v>
      </c>
      <c r="P653" t="s">
        <v>1016</v>
      </c>
      <c r="Q653" t="s"/>
      <c r="R653" t="s">
        <v>80</v>
      </c>
      <c r="S653" t="s">
        <v>1017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HYPERLINK("https://hotelmonitor-cachepage.eclerx.com/savepage/tk_15434152437410722_sr_2057.html","info")</f>
        <v/>
      </c>
      <c r="AA653" t="n">
        <v>26782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481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163211</v>
      </c>
      <c r="AZ653" t="s">
        <v>1018</v>
      </c>
      <c r="BA653" t="s"/>
      <c r="BB653" t="n">
        <v>3198</v>
      </c>
      <c r="BC653" t="n">
        <v>13.324076</v>
      </c>
      <c r="BD653" t="n">
        <v>52.503498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1015</v>
      </c>
      <c r="F654" t="n">
        <v>341931</v>
      </c>
      <c r="G654" t="s">
        <v>74</v>
      </c>
      <c r="H654" t="s">
        <v>75</v>
      </c>
      <c r="I654" t="s"/>
      <c r="J654" t="s">
        <v>74</v>
      </c>
      <c r="K654" t="n">
        <v>84.79000000000001</v>
      </c>
      <c r="L654" t="s">
        <v>76</v>
      </c>
      <c r="M654" t="s"/>
      <c r="N654" t="s">
        <v>1019</v>
      </c>
      <c r="O654" t="s">
        <v>78</v>
      </c>
      <c r="P654" t="s">
        <v>1016</v>
      </c>
      <c r="Q654" t="s"/>
      <c r="R654" t="s">
        <v>80</v>
      </c>
      <c r="S654" t="s">
        <v>1020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HYPERLINK("https://hotelmonitor-cachepage.eclerx.com/savepage/tk_15434152437410722_sr_2057.html","info")</f>
        <v/>
      </c>
      <c r="AA654" t="n">
        <v>26782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481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163211</v>
      </c>
      <c r="AZ654" t="s">
        <v>1018</v>
      </c>
      <c r="BA654" t="s"/>
      <c r="BB654" t="n">
        <v>3198</v>
      </c>
      <c r="BC654" t="n">
        <v>13.324076</v>
      </c>
      <c r="BD654" t="n">
        <v>52.503498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1015</v>
      </c>
      <c r="F655" t="n">
        <v>341931</v>
      </c>
      <c r="G655" t="s">
        <v>74</v>
      </c>
      <c r="H655" t="s">
        <v>75</v>
      </c>
      <c r="I655" t="s"/>
      <c r="J655" t="s">
        <v>74</v>
      </c>
      <c r="K655" t="n">
        <v>99.75</v>
      </c>
      <c r="L655" t="s">
        <v>76</v>
      </c>
      <c r="M655" t="s"/>
      <c r="N655" t="s">
        <v>382</v>
      </c>
      <c r="O655" t="s">
        <v>78</v>
      </c>
      <c r="P655" t="s">
        <v>1016</v>
      </c>
      <c r="Q655" t="s"/>
      <c r="R655" t="s">
        <v>80</v>
      </c>
      <c r="S655" t="s">
        <v>1021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HYPERLINK("https://hotelmonitor-cachepage.eclerx.com/savepage/tk_15434152437410722_sr_2057.html","info")</f>
        <v/>
      </c>
      <c r="AA655" t="n">
        <v>26782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481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163211</v>
      </c>
      <c r="AZ655" t="s">
        <v>1018</v>
      </c>
      <c r="BA655" t="s"/>
      <c r="BB655" t="n">
        <v>3198</v>
      </c>
      <c r="BC655" t="n">
        <v>13.324076</v>
      </c>
      <c r="BD655" t="n">
        <v>52.503498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1015</v>
      </c>
      <c r="F656" t="n">
        <v>341931</v>
      </c>
      <c r="G656" t="s">
        <v>74</v>
      </c>
      <c r="H656" t="s">
        <v>75</v>
      </c>
      <c r="I656" t="s"/>
      <c r="J656" t="s">
        <v>74</v>
      </c>
      <c r="K656" t="n">
        <v>99.75</v>
      </c>
      <c r="L656" t="s">
        <v>76</v>
      </c>
      <c r="M656" t="s"/>
      <c r="N656" t="s">
        <v>382</v>
      </c>
      <c r="O656" t="s">
        <v>78</v>
      </c>
      <c r="P656" t="s">
        <v>1016</v>
      </c>
      <c r="Q656" t="s"/>
      <c r="R656" t="s">
        <v>80</v>
      </c>
      <c r="S656" t="s">
        <v>1021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HYPERLINK("https://hotelmonitor-cachepage.eclerx.com/savepage/tk_15434152437410722_sr_2057.html","info")</f>
        <v/>
      </c>
      <c r="AA656" t="n">
        <v>26782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481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163211</v>
      </c>
      <c r="AZ656" t="s">
        <v>1018</v>
      </c>
      <c r="BA656" t="s"/>
      <c r="BB656" t="n">
        <v>3198</v>
      </c>
      <c r="BC656" t="n">
        <v>13.324076</v>
      </c>
      <c r="BD656" t="n">
        <v>52.503498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1015</v>
      </c>
      <c r="F657" t="n">
        <v>341931</v>
      </c>
      <c r="G657" t="s">
        <v>74</v>
      </c>
      <c r="H657" t="s">
        <v>75</v>
      </c>
      <c r="I657" t="s"/>
      <c r="J657" t="s">
        <v>74</v>
      </c>
      <c r="K657" t="n">
        <v>133.75</v>
      </c>
      <c r="L657" t="s">
        <v>76</v>
      </c>
      <c r="M657" t="s"/>
      <c r="N657" t="s">
        <v>382</v>
      </c>
      <c r="O657" t="s">
        <v>78</v>
      </c>
      <c r="P657" t="s">
        <v>1016</v>
      </c>
      <c r="Q657" t="s"/>
      <c r="R657" t="s">
        <v>80</v>
      </c>
      <c r="S657" t="s">
        <v>1022</v>
      </c>
      <c r="T657" t="s">
        <v>82</v>
      </c>
      <c r="U657" t="s"/>
      <c r="V657" t="s">
        <v>83</v>
      </c>
      <c r="W657" t="s">
        <v>112</v>
      </c>
      <c r="X657" t="s"/>
      <c r="Y657" t="s">
        <v>85</v>
      </c>
      <c r="Z657">
        <f>HYPERLINK("https://hotelmonitor-cachepage.eclerx.com/savepage/tk_15434152437410722_sr_2057.html","info")</f>
        <v/>
      </c>
      <c r="AA657" t="n">
        <v>26782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481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163211</v>
      </c>
      <c r="AZ657" t="s">
        <v>1018</v>
      </c>
      <c r="BA657" t="s"/>
      <c r="BB657" t="n">
        <v>3198</v>
      </c>
      <c r="BC657" t="n">
        <v>13.324076</v>
      </c>
      <c r="BD657" t="n">
        <v>52.503498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1023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80</v>
      </c>
      <c r="L658" t="s">
        <v>76</v>
      </c>
      <c r="M658" t="s"/>
      <c r="N658" t="s">
        <v>600</v>
      </c>
      <c r="O658" t="s">
        <v>78</v>
      </c>
      <c r="P658" t="s">
        <v>1023</v>
      </c>
      <c r="Q658" t="s"/>
      <c r="R658" t="s">
        <v>180</v>
      </c>
      <c r="S658" t="s">
        <v>247</v>
      </c>
      <c r="T658" t="s">
        <v>82</v>
      </c>
      <c r="U658" t="s"/>
      <c r="V658" t="s">
        <v>83</v>
      </c>
      <c r="W658" t="s">
        <v>112</v>
      </c>
      <c r="X658" t="s"/>
      <c r="Y658" t="s">
        <v>85</v>
      </c>
      <c r="Z658">
        <f>HYPERLINK("https://hotelmonitor-cachepage.eclerx.com/savepage/tk_15434142176065094_sr_2057.html","info")</f>
        <v/>
      </c>
      <c r="AA658" t="n">
        <v>-2071541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142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2071541</v>
      </c>
      <c r="AZ658" t="s">
        <v>1024</v>
      </c>
      <c r="BA658" t="s"/>
      <c r="BB658" t="n">
        <v>42026</v>
      </c>
      <c r="BC658" t="n">
        <v>13.27298</v>
      </c>
      <c r="BD658" t="n">
        <v>52.45425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1023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100</v>
      </c>
      <c r="L659" t="s">
        <v>76</v>
      </c>
      <c r="M659" t="s"/>
      <c r="N659" t="s">
        <v>183</v>
      </c>
      <c r="O659" t="s">
        <v>78</v>
      </c>
      <c r="P659" t="s">
        <v>1023</v>
      </c>
      <c r="Q659" t="s"/>
      <c r="R659" t="s">
        <v>180</v>
      </c>
      <c r="S659" t="s">
        <v>1025</v>
      </c>
      <c r="T659" t="s">
        <v>82</v>
      </c>
      <c r="U659" t="s"/>
      <c r="V659" t="s">
        <v>83</v>
      </c>
      <c r="W659" t="s">
        <v>112</v>
      </c>
      <c r="X659" t="s"/>
      <c r="Y659" t="s">
        <v>85</v>
      </c>
      <c r="Z659">
        <f>HYPERLINK("https://hotelmonitor-cachepage.eclerx.com/savepage/tk_15434142176065094_sr_2057.html","info")</f>
        <v/>
      </c>
      <c r="AA659" t="n">
        <v>-2071541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142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2071541</v>
      </c>
      <c r="AZ659" t="s">
        <v>1024</v>
      </c>
      <c r="BA659" t="s"/>
      <c r="BB659" t="n">
        <v>42026</v>
      </c>
      <c r="BC659" t="n">
        <v>13.27298</v>
      </c>
      <c r="BD659" t="n">
        <v>52.45425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1026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113.4</v>
      </c>
      <c r="L660" t="s">
        <v>76</v>
      </c>
      <c r="M660" t="s"/>
      <c r="N660" t="s">
        <v>93</v>
      </c>
      <c r="O660" t="s">
        <v>78</v>
      </c>
      <c r="P660" t="s">
        <v>1026</v>
      </c>
      <c r="Q660" t="s"/>
      <c r="R660" t="s">
        <v>102</v>
      </c>
      <c r="S660" t="s">
        <v>1027</v>
      </c>
      <c r="T660" t="s">
        <v>82</v>
      </c>
      <c r="U660" t="s"/>
      <c r="V660" t="s">
        <v>83</v>
      </c>
      <c r="W660" t="s">
        <v>112</v>
      </c>
      <c r="X660" t="s"/>
      <c r="Y660" t="s">
        <v>85</v>
      </c>
      <c r="Z660">
        <f>HYPERLINK("https://hotelmonitor-cachepage.eclerx.com/savepage/tk_15434147076640582_sr_2057.html","info")</f>
        <v/>
      </c>
      <c r="AA660" t="n">
        <v>-4580534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304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4580534</v>
      </c>
      <c r="AZ660" t="s">
        <v>1028</v>
      </c>
      <c r="BA660" t="s"/>
      <c r="BB660" t="n">
        <v>898835</v>
      </c>
      <c r="BC660" t="n">
        <v>13.364245</v>
      </c>
      <c r="BD660" t="n">
        <v>52.526932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1029</v>
      </c>
      <c r="F661" t="n">
        <v>2748555</v>
      </c>
      <c r="G661" t="s">
        <v>74</v>
      </c>
      <c r="H661" t="s">
        <v>75</v>
      </c>
      <c r="I661" t="s"/>
      <c r="J661" t="s">
        <v>74</v>
      </c>
      <c r="K661" t="n">
        <v>109</v>
      </c>
      <c r="L661" t="s">
        <v>76</v>
      </c>
      <c r="M661" t="s"/>
      <c r="N661" t="s">
        <v>77</v>
      </c>
      <c r="O661" t="s">
        <v>78</v>
      </c>
      <c r="P661" t="s">
        <v>1029</v>
      </c>
      <c r="Q661" t="s"/>
      <c r="R661" t="s">
        <v>102</v>
      </c>
      <c r="S661" t="s">
        <v>196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HYPERLINK("https://hotelmonitor-cachepage.eclerx.com/savepage/tk_1543415068457177_sr_2057.html","info")</f>
        <v/>
      </c>
      <c r="AA661" t="n">
        <v>272630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423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2071506</v>
      </c>
      <c r="AZ661" t="s">
        <v>1030</v>
      </c>
      <c r="BA661" t="s"/>
      <c r="BB661" t="n">
        <v>3185</v>
      </c>
      <c r="BC661" t="n">
        <v>13.27766</v>
      </c>
      <c r="BD661" t="n">
        <v>52.50955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1029</v>
      </c>
      <c r="F662" t="n">
        <v>2748555</v>
      </c>
      <c r="G662" t="s">
        <v>74</v>
      </c>
      <c r="H662" t="s">
        <v>75</v>
      </c>
      <c r="I662" t="s"/>
      <c r="J662" t="s">
        <v>74</v>
      </c>
      <c r="K662" t="n">
        <v>119</v>
      </c>
      <c r="L662" t="s">
        <v>76</v>
      </c>
      <c r="M662" t="s"/>
      <c r="N662" t="s">
        <v>93</v>
      </c>
      <c r="O662" t="s">
        <v>78</v>
      </c>
      <c r="P662" t="s">
        <v>1029</v>
      </c>
      <c r="Q662" t="s"/>
      <c r="R662" t="s">
        <v>102</v>
      </c>
      <c r="S662" t="s">
        <v>184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HYPERLINK("https://hotelmonitor-cachepage.eclerx.com/savepage/tk_1543415068457177_sr_2057.html","info")</f>
        <v/>
      </c>
      <c r="AA662" t="n">
        <v>272630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423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2071506</v>
      </c>
      <c r="AZ662" t="s">
        <v>1030</v>
      </c>
      <c r="BA662" t="s"/>
      <c r="BB662" t="n">
        <v>3185</v>
      </c>
      <c r="BC662" t="n">
        <v>13.27766</v>
      </c>
      <c r="BD662" t="n">
        <v>52.50955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1031</v>
      </c>
      <c r="F663" t="n">
        <v>1401735</v>
      </c>
      <c r="G663" t="s">
        <v>74</v>
      </c>
      <c r="H663" t="s">
        <v>75</v>
      </c>
      <c r="I663" t="s"/>
      <c r="J663" t="s">
        <v>74</v>
      </c>
      <c r="K663" t="n">
        <v>68</v>
      </c>
      <c r="L663" t="s">
        <v>76</v>
      </c>
      <c r="M663" t="s"/>
      <c r="N663" t="s">
        <v>93</v>
      </c>
      <c r="O663" t="s">
        <v>78</v>
      </c>
      <c r="P663" t="s">
        <v>1032</v>
      </c>
      <c r="Q663" t="s"/>
      <c r="R663" t="s">
        <v>80</v>
      </c>
      <c r="S663" t="s">
        <v>1033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HYPERLINK("https://hotelmonitor-cachepage.eclerx.com/savepage/tk_15434141618352463_sr_2057.html","info")</f>
        <v/>
      </c>
      <c r="AA663" t="n">
        <v>203345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123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230980</v>
      </c>
      <c r="AZ663" t="s">
        <v>1034</v>
      </c>
      <c r="BA663" t="s"/>
      <c r="BB663" t="n">
        <v>43330</v>
      </c>
      <c r="BC663" t="n">
        <v>13.31941</v>
      </c>
      <c r="BD663" t="n">
        <v>52.500222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1035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299</v>
      </c>
      <c r="L664" t="s">
        <v>76</v>
      </c>
      <c r="M664" t="s"/>
      <c r="N664" t="s">
        <v>93</v>
      </c>
      <c r="O664" t="s">
        <v>78</v>
      </c>
      <c r="P664" t="s">
        <v>1035</v>
      </c>
      <c r="Q664" t="s"/>
      <c r="R664" t="s">
        <v>80</v>
      </c>
      <c r="S664" t="s">
        <v>1036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HYPERLINK("https://hotelmonitor-cachepage.eclerx.com/savepage/tk_15434149929075713_sr_2057.html","info")</f>
        <v/>
      </c>
      <c r="AA664" t="n">
        <v>-2071719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398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2071719</v>
      </c>
      <c r="AZ664" t="s">
        <v>1037</v>
      </c>
      <c r="BA664" t="s"/>
      <c r="BB664" t="n">
        <v>14411</v>
      </c>
      <c r="BC664" t="n">
        <v>13.409919</v>
      </c>
      <c r="BD664" t="n">
        <v>52.524616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1038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58.8</v>
      </c>
      <c r="L665" t="s">
        <v>76</v>
      </c>
      <c r="M665" t="s"/>
      <c r="N665" t="s">
        <v>77</v>
      </c>
      <c r="O665" t="s">
        <v>78</v>
      </c>
      <c r="P665" t="s">
        <v>1038</v>
      </c>
      <c r="Q665" t="s"/>
      <c r="R665" t="s">
        <v>80</v>
      </c>
      <c r="S665" t="s">
        <v>1039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HYPERLINK("https://hotelmonitor-cachepage.eclerx.com/savepage/tk_15434151041958654_sr_2057.html","info")</f>
        <v/>
      </c>
      <c r="AA665" t="n">
        <v>-6796563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435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6796563</v>
      </c>
      <c r="AZ665" t="s">
        <v>1040</v>
      </c>
      <c r="BA665" t="s"/>
      <c r="BB665" t="n">
        <v>14412</v>
      </c>
      <c r="BC665" t="n">
        <v>13.641655</v>
      </c>
      <c r="BD665" t="n">
        <v>52.427053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1038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67.2</v>
      </c>
      <c r="L666" t="s">
        <v>76</v>
      </c>
      <c r="M666" t="s"/>
      <c r="N666" t="s">
        <v>1041</v>
      </c>
      <c r="O666" t="s">
        <v>78</v>
      </c>
      <c r="P666" t="s">
        <v>1038</v>
      </c>
      <c r="Q666" t="s"/>
      <c r="R666" t="s">
        <v>80</v>
      </c>
      <c r="S666" t="s">
        <v>1042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HYPERLINK("https://hotelmonitor-cachepage.eclerx.com/savepage/tk_15434151041958654_sr_2057.html","info")</f>
        <v/>
      </c>
      <c r="AA666" t="n">
        <v>-6796563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435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6796563</v>
      </c>
      <c r="AZ666" t="s">
        <v>1040</v>
      </c>
      <c r="BA666" t="s"/>
      <c r="BB666" t="n">
        <v>14412</v>
      </c>
      <c r="BC666" t="n">
        <v>13.641655</v>
      </c>
      <c r="BD666" t="n">
        <v>52.427053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1038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75.59999999999999</v>
      </c>
      <c r="L667" t="s">
        <v>76</v>
      </c>
      <c r="M667" t="s"/>
      <c r="N667" t="s">
        <v>439</v>
      </c>
      <c r="O667" t="s">
        <v>78</v>
      </c>
      <c r="P667" t="s">
        <v>1038</v>
      </c>
      <c r="Q667" t="s"/>
      <c r="R667" t="s">
        <v>80</v>
      </c>
      <c r="S667" t="s">
        <v>1043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HYPERLINK("https://hotelmonitor-cachepage.eclerx.com/savepage/tk_15434151041958654_sr_2057.html","info")</f>
        <v/>
      </c>
      <c r="AA667" t="n">
        <v>-6796563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435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6796563</v>
      </c>
      <c r="AZ667" t="s">
        <v>1040</v>
      </c>
      <c r="BA667" t="s"/>
      <c r="BB667" t="n">
        <v>14412</v>
      </c>
      <c r="BC667" t="n">
        <v>13.641655</v>
      </c>
      <c r="BD667" t="n">
        <v>52.427053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1038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92.40000000000001</v>
      </c>
      <c r="L668" t="s">
        <v>76</v>
      </c>
      <c r="M668" t="s"/>
      <c r="N668" t="s">
        <v>319</v>
      </c>
      <c r="O668" t="s">
        <v>78</v>
      </c>
      <c r="P668" t="s">
        <v>1038</v>
      </c>
      <c r="Q668" t="s"/>
      <c r="R668" t="s">
        <v>80</v>
      </c>
      <c r="S668" t="s">
        <v>1044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HYPERLINK("https://hotelmonitor-cachepage.eclerx.com/savepage/tk_15434151041958654_sr_2057.html","info")</f>
        <v/>
      </c>
      <c r="AA668" t="n">
        <v>-6796563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435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6796563</v>
      </c>
      <c r="AZ668" t="s">
        <v>1040</v>
      </c>
      <c r="BA668" t="s"/>
      <c r="BB668" t="n">
        <v>14412</v>
      </c>
      <c r="BC668" t="n">
        <v>13.641655</v>
      </c>
      <c r="BD668" t="n">
        <v>52.427053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1038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94.5</v>
      </c>
      <c r="L669" t="s">
        <v>76</v>
      </c>
      <c r="M669" t="s"/>
      <c r="N669" t="s">
        <v>439</v>
      </c>
      <c r="O669" t="s">
        <v>78</v>
      </c>
      <c r="P669" t="s">
        <v>1038</v>
      </c>
      <c r="Q669" t="s"/>
      <c r="R669" t="s">
        <v>80</v>
      </c>
      <c r="S669" t="s">
        <v>132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HYPERLINK("https://hotelmonitor-cachepage.eclerx.com/savepage/tk_15434151041958654_sr_2057.html","info")</f>
        <v/>
      </c>
      <c r="AA669" t="n">
        <v>-6796563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435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6796563</v>
      </c>
      <c r="AZ669" t="s">
        <v>1040</v>
      </c>
      <c r="BA669" t="s"/>
      <c r="BB669" t="n">
        <v>14412</v>
      </c>
      <c r="BC669" t="n">
        <v>13.641655</v>
      </c>
      <c r="BD669" t="n">
        <v>52.427053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1038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114.5</v>
      </c>
      <c r="L670" t="s">
        <v>76</v>
      </c>
      <c r="M670" t="s"/>
      <c r="N670" t="s">
        <v>439</v>
      </c>
      <c r="O670" t="s">
        <v>78</v>
      </c>
      <c r="P670" t="s">
        <v>1038</v>
      </c>
      <c r="Q670" t="s"/>
      <c r="R670" t="s">
        <v>80</v>
      </c>
      <c r="S670" t="s">
        <v>1045</v>
      </c>
      <c r="T670" t="s">
        <v>82</v>
      </c>
      <c r="U670" t="s"/>
      <c r="V670" t="s">
        <v>83</v>
      </c>
      <c r="W670" t="s">
        <v>112</v>
      </c>
      <c r="X670" t="s"/>
      <c r="Y670" t="s">
        <v>85</v>
      </c>
      <c r="Z670">
        <f>HYPERLINK("https://hotelmonitor-cachepage.eclerx.com/savepage/tk_15434151041958654_sr_2057.html","info")</f>
        <v/>
      </c>
      <c r="AA670" t="n">
        <v>-6796563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435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6796563</v>
      </c>
      <c r="AZ670" t="s">
        <v>1040</v>
      </c>
      <c r="BA670" t="s"/>
      <c r="BB670" t="n">
        <v>14412</v>
      </c>
      <c r="BC670" t="n">
        <v>13.641655</v>
      </c>
      <c r="BD670" t="n">
        <v>52.427053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1038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115.5</v>
      </c>
      <c r="L671" t="s">
        <v>76</v>
      </c>
      <c r="M671" t="s"/>
      <c r="N671" t="s">
        <v>319</v>
      </c>
      <c r="O671" t="s">
        <v>78</v>
      </c>
      <c r="P671" t="s">
        <v>1038</v>
      </c>
      <c r="Q671" t="s"/>
      <c r="R671" t="s">
        <v>80</v>
      </c>
      <c r="S671" t="s">
        <v>1046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HYPERLINK("https://hotelmonitor-cachepage.eclerx.com/savepage/tk_15434151041958654_sr_2057.html","info")</f>
        <v/>
      </c>
      <c r="AA671" t="n">
        <v>-6796563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435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6796563</v>
      </c>
      <c r="AZ671" t="s">
        <v>1040</v>
      </c>
      <c r="BA671" t="s"/>
      <c r="BB671" t="n">
        <v>14412</v>
      </c>
      <c r="BC671" t="n">
        <v>13.641655</v>
      </c>
      <c r="BD671" t="n">
        <v>52.427053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1038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126</v>
      </c>
      <c r="L672" t="s">
        <v>76</v>
      </c>
      <c r="M672" t="s"/>
      <c r="N672" t="s">
        <v>219</v>
      </c>
      <c r="O672" t="s">
        <v>78</v>
      </c>
      <c r="P672" t="s">
        <v>1038</v>
      </c>
      <c r="Q672" t="s"/>
      <c r="R672" t="s">
        <v>80</v>
      </c>
      <c r="S672" t="s">
        <v>314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HYPERLINK("https://hotelmonitor-cachepage.eclerx.com/savepage/tk_15434151041958654_sr_2057.html","info")</f>
        <v/>
      </c>
      <c r="AA672" t="n">
        <v>-6796563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435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6796563</v>
      </c>
      <c r="AZ672" t="s">
        <v>1040</v>
      </c>
      <c r="BA672" t="s"/>
      <c r="BB672" t="n">
        <v>14412</v>
      </c>
      <c r="BC672" t="n">
        <v>13.641655</v>
      </c>
      <c r="BD672" t="n">
        <v>52.427053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1038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157.5</v>
      </c>
      <c r="L673" t="s">
        <v>76</v>
      </c>
      <c r="M673" t="s"/>
      <c r="N673" t="s">
        <v>219</v>
      </c>
      <c r="O673" t="s">
        <v>78</v>
      </c>
      <c r="P673" t="s">
        <v>1038</v>
      </c>
      <c r="Q673" t="s"/>
      <c r="R673" t="s">
        <v>80</v>
      </c>
      <c r="S673" t="s">
        <v>1047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HYPERLINK("https://hotelmonitor-cachepage.eclerx.com/savepage/tk_15434151041958654_sr_2057.html","info")</f>
        <v/>
      </c>
      <c r="AA673" t="n">
        <v>-6796563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435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6796563</v>
      </c>
      <c r="AZ673" t="s">
        <v>1040</v>
      </c>
      <c r="BA673" t="s"/>
      <c r="BB673" t="n">
        <v>14412</v>
      </c>
      <c r="BC673" t="n">
        <v>13.641655</v>
      </c>
      <c r="BD673" t="n">
        <v>52.427053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1038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177.5</v>
      </c>
      <c r="L674" t="s">
        <v>76</v>
      </c>
      <c r="M674" t="s"/>
      <c r="N674" t="s">
        <v>219</v>
      </c>
      <c r="O674" t="s">
        <v>78</v>
      </c>
      <c r="P674" t="s">
        <v>1038</v>
      </c>
      <c r="Q674" t="s"/>
      <c r="R674" t="s">
        <v>80</v>
      </c>
      <c r="S674" t="s">
        <v>1048</v>
      </c>
      <c r="T674" t="s">
        <v>82</v>
      </c>
      <c r="U674" t="s"/>
      <c r="V674" t="s">
        <v>83</v>
      </c>
      <c r="W674" t="s">
        <v>112</v>
      </c>
      <c r="X674" t="s"/>
      <c r="Y674" t="s">
        <v>85</v>
      </c>
      <c r="Z674">
        <f>HYPERLINK("https://hotelmonitor-cachepage.eclerx.com/savepage/tk_15434151041958654_sr_2057.html","info")</f>
        <v/>
      </c>
      <c r="AA674" t="n">
        <v>-6796563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435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6796563</v>
      </c>
      <c r="AZ674" t="s">
        <v>1040</v>
      </c>
      <c r="BA674" t="s"/>
      <c r="BB674" t="n">
        <v>14412</v>
      </c>
      <c r="BC674" t="n">
        <v>13.641655</v>
      </c>
      <c r="BD674" t="n">
        <v>52.427053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1049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71</v>
      </c>
      <c r="L675" t="s">
        <v>76</v>
      </c>
      <c r="M675" t="s"/>
      <c r="N675" t="s">
        <v>77</v>
      </c>
      <c r="O675" t="s">
        <v>78</v>
      </c>
      <c r="P675" t="s">
        <v>1049</v>
      </c>
      <c r="Q675" t="s"/>
      <c r="R675" t="s">
        <v>102</v>
      </c>
      <c r="S675" t="s">
        <v>632</v>
      </c>
      <c r="T675" t="s">
        <v>82</v>
      </c>
      <c r="U675" t="s"/>
      <c r="V675" t="s">
        <v>83</v>
      </c>
      <c r="W675" t="s">
        <v>112</v>
      </c>
      <c r="X675" t="s"/>
      <c r="Y675" t="s">
        <v>85</v>
      </c>
      <c r="Z675">
        <f>HYPERLINK("https://hotelmonitor-cachepage.eclerx.com/savepage/tk_1543414583006586_sr_2057.html","info")</f>
        <v/>
      </c>
      <c r="AA675" t="n">
        <v>-2071532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263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2071532</v>
      </c>
      <c r="AZ675" t="s">
        <v>1050</v>
      </c>
      <c r="BA675" t="s"/>
      <c r="BB675" t="n">
        <v>144876</v>
      </c>
      <c r="BC675" t="n">
        <v>13.27013</v>
      </c>
      <c r="BD675" t="n">
        <v>52.51048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1049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83</v>
      </c>
      <c r="L676" t="s">
        <v>76</v>
      </c>
      <c r="M676" t="s"/>
      <c r="N676" t="s">
        <v>93</v>
      </c>
      <c r="O676" t="s">
        <v>78</v>
      </c>
      <c r="P676" t="s">
        <v>1049</v>
      </c>
      <c r="Q676" t="s"/>
      <c r="R676" t="s">
        <v>102</v>
      </c>
      <c r="S676" t="s">
        <v>465</v>
      </c>
      <c r="T676" t="s">
        <v>82</v>
      </c>
      <c r="U676" t="s"/>
      <c r="V676" t="s">
        <v>83</v>
      </c>
      <c r="W676" t="s">
        <v>112</v>
      </c>
      <c r="X676" t="s"/>
      <c r="Y676" t="s">
        <v>85</v>
      </c>
      <c r="Z676">
        <f>HYPERLINK("https://hotelmonitor-cachepage.eclerx.com/savepage/tk_1543414583006586_sr_2057.html","info")</f>
        <v/>
      </c>
      <c r="AA676" t="n">
        <v>-2071532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263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2071532</v>
      </c>
      <c r="AZ676" t="s">
        <v>1050</v>
      </c>
      <c r="BA676" t="s"/>
      <c r="BB676" t="n">
        <v>144876</v>
      </c>
      <c r="BC676" t="n">
        <v>13.27013</v>
      </c>
      <c r="BD676" t="n">
        <v>52.51048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1051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134.5</v>
      </c>
      <c r="L677" t="s">
        <v>76</v>
      </c>
      <c r="M677" t="s"/>
      <c r="N677" t="s">
        <v>77</v>
      </c>
      <c r="O677" t="s">
        <v>78</v>
      </c>
      <c r="P677" t="s">
        <v>1051</v>
      </c>
      <c r="Q677" t="s"/>
      <c r="R677" t="s">
        <v>102</v>
      </c>
      <c r="S677" t="s">
        <v>1052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HYPERLINK("https://hotelmonitor-cachepage.eclerx.com/savepage/tk_15434150714748616_sr_2057.html","info")</f>
        <v/>
      </c>
      <c r="AA677" t="n">
        <v>-2071514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424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2071514</v>
      </c>
      <c r="AZ677" t="s">
        <v>1053</v>
      </c>
      <c r="BA677" t="s"/>
      <c r="BB677" t="n">
        <v>656362</v>
      </c>
      <c r="BC677" t="n">
        <v>13.370919</v>
      </c>
      <c r="BD677" t="n">
        <v>52.50037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1054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67.2</v>
      </c>
      <c r="L678" t="s">
        <v>76</v>
      </c>
      <c r="M678" t="s"/>
      <c r="N678" t="s">
        <v>77</v>
      </c>
      <c r="O678" t="s">
        <v>78</v>
      </c>
      <c r="P678" t="s">
        <v>1054</v>
      </c>
      <c r="Q678" t="s"/>
      <c r="R678" t="s">
        <v>102</v>
      </c>
      <c r="S678" t="s">
        <v>1042</v>
      </c>
      <c r="T678" t="s">
        <v>82</v>
      </c>
      <c r="U678" t="s"/>
      <c r="V678" t="s">
        <v>83</v>
      </c>
      <c r="W678" t="s">
        <v>112</v>
      </c>
      <c r="X678" t="s"/>
      <c r="Y678" t="s">
        <v>85</v>
      </c>
      <c r="Z678">
        <f>HYPERLINK("https://hotelmonitor-cachepage.eclerx.com/savepage/tk_15434140040901258_sr_2057.html","info")</f>
        <v/>
      </c>
      <c r="AA678" t="n">
        <v>-2071632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72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2071632</v>
      </c>
      <c r="AZ678" t="s">
        <v>1055</v>
      </c>
      <c r="BA678" t="s"/>
      <c r="BB678" t="n">
        <v>25046</v>
      </c>
      <c r="BC678" t="n">
        <v>13.32971</v>
      </c>
      <c r="BD678" t="n">
        <v>52.56948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1054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68.59999999999999</v>
      </c>
      <c r="L679" t="s">
        <v>76</v>
      </c>
      <c r="M679" t="s"/>
      <c r="N679" t="s">
        <v>93</v>
      </c>
      <c r="O679" t="s">
        <v>78</v>
      </c>
      <c r="P679" t="s">
        <v>1054</v>
      </c>
      <c r="Q679" t="s"/>
      <c r="R679" t="s">
        <v>102</v>
      </c>
      <c r="S679" t="s">
        <v>1056</v>
      </c>
      <c r="T679" t="s">
        <v>82</v>
      </c>
      <c r="U679" t="s"/>
      <c r="V679" t="s">
        <v>83</v>
      </c>
      <c r="W679" t="s">
        <v>112</v>
      </c>
      <c r="X679" t="s"/>
      <c r="Y679" t="s">
        <v>85</v>
      </c>
      <c r="Z679">
        <f>HYPERLINK("https://hotelmonitor-cachepage.eclerx.com/savepage/tk_15434140040901258_sr_2057.html","info")</f>
        <v/>
      </c>
      <c r="AA679" t="n">
        <v>-2071632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72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2071632</v>
      </c>
      <c r="AZ679" t="s">
        <v>1055</v>
      </c>
      <c r="BA679" t="s"/>
      <c r="BB679" t="n">
        <v>25046</v>
      </c>
      <c r="BC679" t="n">
        <v>13.32971</v>
      </c>
      <c r="BD679" t="n">
        <v>52.56948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1057</v>
      </c>
      <c r="F680" t="n">
        <v>1429077</v>
      </c>
      <c r="G680" t="s">
        <v>74</v>
      </c>
      <c r="H680" t="s">
        <v>75</v>
      </c>
      <c r="I680" t="s"/>
      <c r="J680" t="s">
        <v>74</v>
      </c>
      <c r="K680" t="n">
        <v>59.7</v>
      </c>
      <c r="L680" t="s">
        <v>76</v>
      </c>
      <c r="M680" t="s"/>
      <c r="N680" t="s">
        <v>227</v>
      </c>
      <c r="O680" t="s">
        <v>78</v>
      </c>
      <c r="P680" t="s">
        <v>1058</v>
      </c>
      <c r="Q680" t="s"/>
      <c r="R680" t="s">
        <v>102</v>
      </c>
      <c r="S680" t="s">
        <v>1059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HYPERLINK("https://hotelmonitor-cachepage.eclerx.com/savepage/tk_15434148698541114_sr_2057.html","info")</f>
        <v/>
      </c>
      <c r="AA680" t="n">
        <v>214731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357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1145978</v>
      </c>
      <c r="AZ680" t="s">
        <v>1060</v>
      </c>
      <c r="BA680" t="s"/>
      <c r="BB680" t="n">
        <v>429208</v>
      </c>
      <c r="BC680" t="n">
        <v>13.347785</v>
      </c>
      <c r="BD680" t="n">
        <v>52.50623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1057</v>
      </c>
      <c r="F681" t="n">
        <v>1429077</v>
      </c>
      <c r="G681" t="s">
        <v>74</v>
      </c>
      <c r="H681" t="s">
        <v>75</v>
      </c>
      <c r="I681" t="s"/>
      <c r="J681" t="s">
        <v>74</v>
      </c>
      <c r="K681" t="n">
        <v>59.71</v>
      </c>
      <c r="L681" t="s">
        <v>76</v>
      </c>
      <c r="M681" t="s"/>
      <c r="N681" t="s">
        <v>183</v>
      </c>
      <c r="O681" t="s">
        <v>78</v>
      </c>
      <c r="P681" t="s">
        <v>1058</v>
      </c>
      <c r="Q681" t="s"/>
      <c r="R681" t="s">
        <v>102</v>
      </c>
      <c r="S681" t="s">
        <v>1061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HYPERLINK("https://hotelmonitor-cachepage.eclerx.com/savepage/tk_15434148698541114_sr_2057.html","info")</f>
        <v/>
      </c>
      <c r="AA681" t="n">
        <v>214731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357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1145978</v>
      </c>
      <c r="AZ681" t="s">
        <v>1060</v>
      </c>
      <c r="BA681" t="s"/>
      <c r="BB681" t="n">
        <v>429208</v>
      </c>
      <c r="BC681" t="n">
        <v>13.347785</v>
      </c>
      <c r="BD681" t="n">
        <v>52.50623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1057</v>
      </c>
      <c r="F682" t="n">
        <v>1429077</v>
      </c>
      <c r="G682" t="s">
        <v>74</v>
      </c>
      <c r="H682" t="s">
        <v>75</v>
      </c>
      <c r="I682" t="s"/>
      <c r="J682" t="s">
        <v>74</v>
      </c>
      <c r="K682" t="n">
        <v>84.48</v>
      </c>
      <c r="L682" t="s">
        <v>76</v>
      </c>
      <c r="M682" t="s"/>
      <c r="N682" t="s">
        <v>217</v>
      </c>
      <c r="O682" t="s">
        <v>78</v>
      </c>
      <c r="P682" t="s">
        <v>1058</v>
      </c>
      <c r="Q682" t="s"/>
      <c r="R682" t="s">
        <v>102</v>
      </c>
      <c r="S682" t="s">
        <v>1062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HYPERLINK("https://hotelmonitor-cachepage.eclerx.com/savepage/tk_15434148698541114_sr_2057.html","info")</f>
        <v/>
      </c>
      <c r="AA682" t="n">
        <v>214731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357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1145978</v>
      </c>
      <c r="AZ682" t="s">
        <v>1060</v>
      </c>
      <c r="BA682" t="s"/>
      <c r="BB682" t="n">
        <v>429208</v>
      </c>
      <c r="BC682" t="n">
        <v>13.347785</v>
      </c>
      <c r="BD682" t="n">
        <v>52.50623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1063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75</v>
      </c>
      <c r="L683" t="s">
        <v>76</v>
      </c>
      <c r="M683" t="s"/>
      <c r="N683" t="s">
        <v>93</v>
      </c>
      <c r="O683" t="s">
        <v>78</v>
      </c>
      <c r="P683" t="s">
        <v>1063</v>
      </c>
      <c r="Q683" t="s"/>
      <c r="R683" t="s">
        <v>102</v>
      </c>
      <c r="S683" t="s">
        <v>119</v>
      </c>
      <c r="T683" t="s">
        <v>82</v>
      </c>
      <c r="U683" t="s"/>
      <c r="V683" t="s">
        <v>83</v>
      </c>
      <c r="W683" t="s">
        <v>112</v>
      </c>
      <c r="X683" t="s"/>
      <c r="Y683" t="s">
        <v>85</v>
      </c>
      <c r="Z683">
        <f>HYPERLINK("https://hotelmonitor-cachepage.eclerx.com/savepage/tk_1543415394207338_sr_2057.html","info")</f>
        <v/>
      </c>
      <c r="AA683" t="n">
        <v>-5009385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522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5009385</v>
      </c>
      <c r="AZ683" t="s">
        <v>1064</v>
      </c>
      <c r="BA683" t="s"/>
      <c r="BB683" t="n">
        <v>932133</v>
      </c>
      <c r="BC683" t="n">
        <v>13.525731</v>
      </c>
      <c r="BD683" t="n">
        <v>52.48406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1065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55.25</v>
      </c>
      <c r="L684" t="s">
        <v>76</v>
      </c>
      <c r="M684" t="s"/>
      <c r="N684" t="s">
        <v>118</v>
      </c>
      <c r="O684" t="s">
        <v>78</v>
      </c>
      <c r="P684" t="s">
        <v>1065</v>
      </c>
      <c r="Q684" t="s"/>
      <c r="R684" t="s">
        <v>180</v>
      </c>
      <c r="S684" t="s">
        <v>1066</v>
      </c>
      <c r="T684" t="s">
        <v>82</v>
      </c>
      <c r="U684" t="s"/>
      <c r="V684" t="s">
        <v>83</v>
      </c>
      <c r="W684" t="s">
        <v>112</v>
      </c>
      <c r="X684" t="s"/>
      <c r="Y684" t="s">
        <v>85</v>
      </c>
      <c r="Z684">
        <f>HYPERLINK("https://hotelmonitor-cachepage.eclerx.com/savepage/tk_15434151656633773_sr_2057.html","info")</f>
        <v/>
      </c>
      <c r="AA684" t="n">
        <v>-163215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456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163215</v>
      </c>
      <c r="AZ684" t="s">
        <v>1067</v>
      </c>
      <c r="BA684" t="s"/>
      <c r="BB684" t="n">
        <v>143760</v>
      </c>
      <c r="BC684" t="n">
        <v>13.3043</v>
      </c>
      <c r="BD684" t="n">
        <v>52.5056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1068</v>
      </c>
      <c r="F685" t="n">
        <v>76867</v>
      </c>
      <c r="G685" t="s">
        <v>74</v>
      </c>
      <c r="H685" t="s">
        <v>75</v>
      </c>
      <c r="I685" t="s"/>
      <c r="J685" t="s">
        <v>74</v>
      </c>
      <c r="K685" t="n">
        <v>78</v>
      </c>
      <c r="L685" t="s">
        <v>76</v>
      </c>
      <c r="M685" t="s"/>
      <c r="N685" t="s">
        <v>1069</v>
      </c>
      <c r="O685" t="s">
        <v>78</v>
      </c>
      <c r="P685" t="s">
        <v>1070</v>
      </c>
      <c r="Q685" t="s"/>
      <c r="R685" t="s">
        <v>102</v>
      </c>
      <c r="S685" t="s">
        <v>360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HYPERLINK("https://hotelmonitor-cachepage.eclerx.com/savepage/tk_1543414007141171_sr_2057.html","info")</f>
        <v/>
      </c>
      <c r="AA685" t="n">
        <v>17195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73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1282972</v>
      </c>
      <c r="AZ685" t="s">
        <v>1071</v>
      </c>
      <c r="BA685" t="s"/>
      <c r="BB685" t="n">
        <v>145948</v>
      </c>
      <c r="BC685" t="n">
        <v>13.466351</v>
      </c>
      <c r="BD685" t="n">
        <v>52.512922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1068</v>
      </c>
      <c r="F686" t="n">
        <v>76867</v>
      </c>
      <c r="G686" t="s">
        <v>74</v>
      </c>
      <c r="H686" t="s">
        <v>75</v>
      </c>
      <c r="I686" t="s"/>
      <c r="J686" t="s">
        <v>74</v>
      </c>
      <c r="K686" t="n">
        <v>85</v>
      </c>
      <c r="L686" t="s">
        <v>76</v>
      </c>
      <c r="M686" t="s"/>
      <c r="N686" t="s">
        <v>1072</v>
      </c>
      <c r="O686" t="s">
        <v>78</v>
      </c>
      <c r="P686" t="s">
        <v>1070</v>
      </c>
      <c r="Q686" t="s"/>
      <c r="R686" t="s">
        <v>102</v>
      </c>
      <c r="S686" t="s">
        <v>181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HYPERLINK("https://hotelmonitor-cachepage.eclerx.com/savepage/tk_1543414007141171_sr_2057.html","info")</f>
        <v/>
      </c>
      <c r="AA686" t="n">
        <v>17195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73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1282972</v>
      </c>
      <c r="AZ686" t="s">
        <v>1071</v>
      </c>
      <c r="BA686" t="s"/>
      <c r="BB686" t="n">
        <v>145948</v>
      </c>
      <c r="BC686" t="n">
        <v>13.466351</v>
      </c>
      <c r="BD686" t="n">
        <v>52.512922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1068</v>
      </c>
      <c r="F687" t="n">
        <v>76867</v>
      </c>
      <c r="G687" t="s">
        <v>74</v>
      </c>
      <c r="H687" t="s">
        <v>75</v>
      </c>
      <c r="I687" t="s"/>
      <c r="J687" t="s">
        <v>74</v>
      </c>
      <c r="K687" t="n">
        <v>95</v>
      </c>
      <c r="L687" t="s">
        <v>76</v>
      </c>
      <c r="M687" t="s"/>
      <c r="N687" t="s">
        <v>1073</v>
      </c>
      <c r="O687" t="s">
        <v>78</v>
      </c>
      <c r="P687" t="s">
        <v>1070</v>
      </c>
      <c r="Q687" t="s"/>
      <c r="R687" t="s">
        <v>102</v>
      </c>
      <c r="S687" t="s">
        <v>307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HYPERLINK("https://hotelmonitor-cachepage.eclerx.com/savepage/tk_1543414007141171_sr_2057.html","info")</f>
        <v/>
      </c>
      <c r="AA687" t="n">
        <v>17195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73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1282972</v>
      </c>
      <c r="AZ687" t="s">
        <v>1071</v>
      </c>
      <c r="BA687" t="s"/>
      <c r="BB687" t="n">
        <v>145948</v>
      </c>
      <c r="BC687" t="n">
        <v>13.466351</v>
      </c>
      <c r="BD687" t="n">
        <v>52.512922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1068</v>
      </c>
      <c r="F688" t="n">
        <v>76867</v>
      </c>
      <c r="G688" t="s">
        <v>74</v>
      </c>
      <c r="H688" t="s">
        <v>75</v>
      </c>
      <c r="I688" t="s"/>
      <c r="J688" t="s">
        <v>74</v>
      </c>
      <c r="K688" t="n">
        <v>100</v>
      </c>
      <c r="L688" t="s">
        <v>76</v>
      </c>
      <c r="M688" t="s"/>
      <c r="N688" t="s">
        <v>1074</v>
      </c>
      <c r="O688" t="s">
        <v>78</v>
      </c>
      <c r="P688" t="s">
        <v>1070</v>
      </c>
      <c r="Q688" t="s"/>
      <c r="R688" t="s">
        <v>102</v>
      </c>
      <c r="S688" t="s">
        <v>1025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HYPERLINK("https://hotelmonitor-cachepage.eclerx.com/savepage/tk_1543414007141171_sr_2057.html","info")</f>
        <v/>
      </c>
      <c r="AA688" t="n">
        <v>17195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73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1282972</v>
      </c>
      <c r="AZ688" t="s">
        <v>1071</v>
      </c>
      <c r="BA688" t="s"/>
      <c r="BB688" t="n">
        <v>145948</v>
      </c>
      <c r="BC688" t="n">
        <v>13.466351</v>
      </c>
      <c r="BD688" t="n">
        <v>52.512922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1075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140.25</v>
      </c>
      <c r="L689" t="s">
        <v>76</v>
      </c>
      <c r="M689" t="s"/>
      <c r="N689" t="s">
        <v>154</v>
      </c>
      <c r="O689" t="s">
        <v>78</v>
      </c>
      <c r="P689" t="s">
        <v>1075</v>
      </c>
      <c r="Q689" t="s"/>
      <c r="R689" t="s">
        <v>80</v>
      </c>
      <c r="S689" t="s">
        <v>1076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HYPERLINK("https://hotelmonitor-cachepage.eclerx.com/savepage/tk_15434151334237754_sr_2057.html","info")</f>
        <v/>
      </c>
      <c r="AA689" t="n">
        <v>-1003368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445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1003368</v>
      </c>
      <c r="AZ689" t="s">
        <v>1077</v>
      </c>
      <c r="BA689" t="s"/>
      <c r="BB689" t="n">
        <v>431010</v>
      </c>
      <c r="BC689" t="n">
        <v>13.378002</v>
      </c>
      <c r="BD689" t="n">
        <v>52.528573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1078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90</v>
      </c>
      <c r="L690" t="s">
        <v>76</v>
      </c>
      <c r="M690" t="s"/>
      <c r="N690" t="s">
        <v>183</v>
      </c>
      <c r="O690" t="s">
        <v>78</v>
      </c>
      <c r="P690" t="s">
        <v>1078</v>
      </c>
      <c r="Q690" t="s"/>
      <c r="R690" t="s">
        <v>180</v>
      </c>
      <c r="S690" t="s">
        <v>623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HYPERLINK("https://hotelmonitor-cachepage.eclerx.com/savepage/tk_15434146456650786_sr_2057.html","info")</f>
        <v/>
      </c>
      <c r="AA690" t="n">
        <v>-6796524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284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6796524</v>
      </c>
      <c r="AZ690" t="s">
        <v>1079</v>
      </c>
      <c r="BA690" t="s"/>
      <c r="BB690" t="n">
        <v>961280</v>
      </c>
      <c r="BC690" t="n">
        <v>13.386518</v>
      </c>
      <c r="BD690" t="n">
        <v>52.534763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1080</v>
      </c>
      <c r="F691" t="n">
        <v>206746</v>
      </c>
      <c r="G691" t="s">
        <v>74</v>
      </c>
      <c r="H691" t="s">
        <v>75</v>
      </c>
      <c r="I691" t="s"/>
      <c r="J691" t="s">
        <v>74</v>
      </c>
      <c r="K691" t="n">
        <v>95.84999999999999</v>
      </c>
      <c r="L691" t="s">
        <v>76</v>
      </c>
      <c r="M691" t="s"/>
      <c r="N691" t="s">
        <v>77</v>
      </c>
      <c r="O691" t="s">
        <v>78</v>
      </c>
      <c r="P691" t="s">
        <v>1081</v>
      </c>
      <c r="Q691" t="s"/>
      <c r="R691" t="s">
        <v>80</v>
      </c>
      <c r="S691" t="s">
        <v>1082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HYPERLINK("https://hotelmonitor-cachepage.eclerx.com/savepage/tk_15434145929491606_sr_2057.html","info")</f>
        <v/>
      </c>
      <c r="AA691" t="n">
        <v>17700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266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2959044</v>
      </c>
      <c r="AZ691" t="s">
        <v>1083</v>
      </c>
      <c r="BA691" t="s"/>
      <c r="BB691" t="n">
        <v>14413</v>
      </c>
      <c r="BC691" t="n">
        <v>13.41416</v>
      </c>
      <c r="BD691" t="n">
        <v>52.52269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1080</v>
      </c>
      <c r="F692" t="n">
        <v>206746</v>
      </c>
      <c r="G692" t="s">
        <v>74</v>
      </c>
      <c r="H692" t="s">
        <v>75</v>
      </c>
      <c r="I692" t="s"/>
      <c r="J692" t="s">
        <v>74</v>
      </c>
      <c r="K692" t="n">
        <v>106.5</v>
      </c>
      <c r="L692" t="s">
        <v>76</v>
      </c>
      <c r="M692" t="s"/>
      <c r="N692" t="s">
        <v>93</v>
      </c>
      <c r="O692" t="s">
        <v>78</v>
      </c>
      <c r="P692" t="s">
        <v>1081</v>
      </c>
      <c r="Q692" t="s"/>
      <c r="R692" t="s">
        <v>80</v>
      </c>
      <c r="S692" t="s">
        <v>1084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HYPERLINK("https://hotelmonitor-cachepage.eclerx.com/savepage/tk_15434145929491606_sr_2057.html","info")</f>
        <v/>
      </c>
      <c r="AA692" t="n">
        <v>17700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266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2959044</v>
      </c>
      <c r="AZ692" t="s">
        <v>1083</v>
      </c>
      <c r="BA692" t="s"/>
      <c r="BB692" t="n">
        <v>14413</v>
      </c>
      <c r="BC692" t="n">
        <v>13.41416</v>
      </c>
      <c r="BD692" t="n">
        <v>52.52269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1080</v>
      </c>
      <c r="F693" t="n">
        <v>206746</v>
      </c>
      <c r="G693" t="s">
        <v>74</v>
      </c>
      <c r="H693" t="s">
        <v>75</v>
      </c>
      <c r="I693" t="s"/>
      <c r="J693" t="s">
        <v>74</v>
      </c>
      <c r="K693" t="n">
        <v>126.5</v>
      </c>
      <c r="L693" t="s">
        <v>76</v>
      </c>
      <c r="M693" t="s"/>
      <c r="N693" t="s">
        <v>97</v>
      </c>
      <c r="O693" t="s">
        <v>78</v>
      </c>
      <c r="P693" t="s">
        <v>1081</v>
      </c>
      <c r="Q693" t="s"/>
      <c r="R693" t="s">
        <v>80</v>
      </c>
      <c r="S693" t="s">
        <v>1085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HYPERLINK("https://hotelmonitor-cachepage.eclerx.com/savepage/tk_15434145929491606_sr_2057.html","info")</f>
        <v/>
      </c>
      <c r="AA693" t="n">
        <v>17700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266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2959044</v>
      </c>
      <c r="AZ693" t="s">
        <v>1083</v>
      </c>
      <c r="BA693" t="s"/>
      <c r="BB693" t="n">
        <v>14413</v>
      </c>
      <c r="BC693" t="n">
        <v>13.41416</v>
      </c>
      <c r="BD693" t="n">
        <v>52.52269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1080</v>
      </c>
      <c r="F694" t="n">
        <v>206746</v>
      </c>
      <c r="G694" t="s">
        <v>74</v>
      </c>
      <c r="H694" t="s">
        <v>75</v>
      </c>
      <c r="I694" t="s"/>
      <c r="J694" t="s">
        <v>74</v>
      </c>
      <c r="K694" t="n">
        <v>131.5</v>
      </c>
      <c r="L694" t="s">
        <v>76</v>
      </c>
      <c r="M694" t="s"/>
      <c r="N694" t="s">
        <v>95</v>
      </c>
      <c r="O694" t="s">
        <v>78</v>
      </c>
      <c r="P694" t="s">
        <v>1081</v>
      </c>
      <c r="Q694" t="s"/>
      <c r="R694" t="s">
        <v>80</v>
      </c>
      <c r="S694" t="s">
        <v>737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HYPERLINK("https://hotelmonitor-cachepage.eclerx.com/savepage/tk_15434145929491606_sr_2057.html","info")</f>
        <v/>
      </c>
      <c r="AA694" t="n">
        <v>17700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266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2959044</v>
      </c>
      <c r="AZ694" t="s">
        <v>1083</v>
      </c>
      <c r="BA694" t="s"/>
      <c r="BB694" t="n">
        <v>14413</v>
      </c>
      <c r="BC694" t="n">
        <v>13.41416</v>
      </c>
      <c r="BD694" t="n">
        <v>52.52269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1086</v>
      </c>
      <c r="F695" t="n">
        <v>529921</v>
      </c>
      <c r="G695" t="s">
        <v>74</v>
      </c>
      <c r="H695" t="s">
        <v>75</v>
      </c>
      <c r="I695" t="s"/>
      <c r="J695" t="s">
        <v>74</v>
      </c>
      <c r="K695" t="n">
        <v>88.36</v>
      </c>
      <c r="L695" t="s">
        <v>76</v>
      </c>
      <c r="M695" t="s"/>
      <c r="N695" t="s">
        <v>77</v>
      </c>
      <c r="O695" t="s">
        <v>78</v>
      </c>
      <c r="P695" t="s">
        <v>1087</v>
      </c>
      <c r="Q695" t="s"/>
      <c r="R695" t="s">
        <v>80</v>
      </c>
      <c r="S695" t="s">
        <v>81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HYPERLINK("https://hotelmonitor-cachepage.eclerx.com/savepage/tk_15434139059784842_sr_2057.html","info")</f>
        <v/>
      </c>
      <c r="AA695" t="n">
        <v>5854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38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163360</v>
      </c>
      <c r="AZ695" t="s">
        <v>1088</v>
      </c>
      <c r="BA695" t="s"/>
      <c r="BB695" t="n">
        <v>10518</v>
      </c>
      <c r="BC695" t="n">
        <v>13.3885</v>
      </c>
      <c r="BD695" t="n">
        <v>52.5185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1086</v>
      </c>
      <c r="F696" t="n">
        <v>529921</v>
      </c>
      <c r="G696" t="s">
        <v>74</v>
      </c>
      <c r="H696" t="s">
        <v>75</v>
      </c>
      <c r="I696" t="s"/>
      <c r="J696" t="s">
        <v>74</v>
      </c>
      <c r="K696" t="n">
        <v>103.95</v>
      </c>
      <c r="L696" t="s">
        <v>76</v>
      </c>
      <c r="M696" t="s"/>
      <c r="N696" t="s">
        <v>93</v>
      </c>
      <c r="O696" t="s">
        <v>78</v>
      </c>
      <c r="P696" t="s">
        <v>1087</v>
      </c>
      <c r="Q696" t="s"/>
      <c r="R696" t="s">
        <v>80</v>
      </c>
      <c r="S696" t="s">
        <v>94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HYPERLINK("https://hotelmonitor-cachepage.eclerx.com/savepage/tk_15434139059784842_sr_2057.html","info")</f>
        <v/>
      </c>
      <c r="AA696" t="n">
        <v>5854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38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163360</v>
      </c>
      <c r="AZ696" t="s">
        <v>1088</v>
      </c>
      <c r="BA696" t="s"/>
      <c r="BB696" t="n">
        <v>10518</v>
      </c>
      <c r="BC696" t="n">
        <v>13.3885</v>
      </c>
      <c r="BD696" t="n">
        <v>52.5185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1086</v>
      </c>
      <c r="F697" t="n">
        <v>529921</v>
      </c>
      <c r="G697" t="s">
        <v>74</v>
      </c>
      <c r="H697" t="s">
        <v>75</v>
      </c>
      <c r="I697" t="s"/>
      <c r="J697" t="s">
        <v>74</v>
      </c>
      <c r="K697" t="n">
        <v>119.7</v>
      </c>
      <c r="L697" t="s">
        <v>76</v>
      </c>
      <c r="M697" t="s"/>
      <c r="N697" t="s">
        <v>95</v>
      </c>
      <c r="O697" t="s">
        <v>78</v>
      </c>
      <c r="P697" t="s">
        <v>1087</v>
      </c>
      <c r="Q697" t="s"/>
      <c r="R697" t="s">
        <v>80</v>
      </c>
      <c r="S697" t="s">
        <v>96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HYPERLINK("https://hotelmonitor-cachepage.eclerx.com/savepage/tk_15434139059784842_sr_2057.html","info")</f>
        <v/>
      </c>
      <c r="AA697" t="n">
        <v>5854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38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163360</v>
      </c>
      <c r="AZ697" t="s">
        <v>1088</v>
      </c>
      <c r="BA697" t="s"/>
      <c r="BB697" t="n">
        <v>10518</v>
      </c>
      <c r="BC697" t="n">
        <v>13.3885</v>
      </c>
      <c r="BD697" t="n">
        <v>52.5185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1086</v>
      </c>
      <c r="F698" t="n">
        <v>529921</v>
      </c>
      <c r="G698" t="s">
        <v>74</v>
      </c>
      <c r="H698" t="s">
        <v>75</v>
      </c>
      <c r="I698" t="s"/>
      <c r="J698" t="s">
        <v>74</v>
      </c>
      <c r="K698" t="n">
        <v>151.2</v>
      </c>
      <c r="L698" t="s">
        <v>76</v>
      </c>
      <c r="M698" t="s"/>
      <c r="N698" t="s">
        <v>97</v>
      </c>
      <c r="O698" t="s">
        <v>78</v>
      </c>
      <c r="P698" t="s">
        <v>1087</v>
      </c>
      <c r="Q698" t="s"/>
      <c r="R698" t="s">
        <v>80</v>
      </c>
      <c r="S698" t="s">
        <v>777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HYPERLINK("https://hotelmonitor-cachepage.eclerx.com/savepage/tk_15434139059784842_sr_2057.html","info")</f>
        <v/>
      </c>
      <c r="AA698" t="n">
        <v>5854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38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163360</v>
      </c>
      <c r="AZ698" t="s">
        <v>1088</v>
      </c>
      <c r="BA698" t="s"/>
      <c r="BB698" t="n">
        <v>10518</v>
      </c>
      <c r="BC698" t="n">
        <v>13.3885</v>
      </c>
      <c r="BD698" t="n">
        <v>52.5185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1086</v>
      </c>
      <c r="F699" t="n">
        <v>529921</v>
      </c>
      <c r="G699" t="s">
        <v>74</v>
      </c>
      <c r="H699" t="s">
        <v>75</v>
      </c>
      <c r="I699" t="s"/>
      <c r="J699" t="s">
        <v>74</v>
      </c>
      <c r="K699" t="n">
        <v>208.95</v>
      </c>
      <c r="L699" t="s">
        <v>76</v>
      </c>
      <c r="M699" t="s"/>
      <c r="N699" t="s">
        <v>99</v>
      </c>
      <c r="O699" t="s">
        <v>78</v>
      </c>
      <c r="P699" t="s">
        <v>1087</v>
      </c>
      <c r="Q699" t="s"/>
      <c r="R699" t="s">
        <v>80</v>
      </c>
      <c r="S699" t="s">
        <v>100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HYPERLINK("https://hotelmonitor-cachepage.eclerx.com/savepage/tk_15434139059784842_sr_2057.html","info")</f>
        <v/>
      </c>
      <c r="AA699" t="n">
        <v>5854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38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163360</v>
      </c>
      <c r="AZ699" t="s">
        <v>1088</v>
      </c>
      <c r="BA699" t="s"/>
      <c r="BB699" t="n">
        <v>10518</v>
      </c>
      <c r="BC699" t="n">
        <v>13.3885</v>
      </c>
      <c r="BD699" t="n">
        <v>52.5185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1089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68.59999999999999</v>
      </c>
      <c r="L700" t="s">
        <v>76</v>
      </c>
      <c r="M700" t="s"/>
      <c r="N700" t="s">
        <v>77</v>
      </c>
      <c r="O700" t="s">
        <v>78</v>
      </c>
      <c r="P700" t="s">
        <v>1089</v>
      </c>
      <c r="Q700" t="s"/>
      <c r="R700" t="s">
        <v>102</v>
      </c>
      <c r="S700" t="s">
        <v>1056</v>
      </c>
      <c r="T700" t="s">
        <v>82</v>
      </c>
      <c r="U700" t="s"/>
      <c r="V700" t="s">
        <v>83</v>
      </c>
      <c r="W700" t="s">
        <v>112</v>
      </c>
      <c r="X700" t="s"/>
      <c r="Y700" t="s">
        <v>85</v>
      </c>
      <c r="Z700">
        <f>HYPERLINK("https://hotelmonitor-cachepage.eclerx.com/savepage/tk_15434140921180522_sr_2057.html","info")</f>
        <v/>
      </c>
      <c r="AA700" t="n">
        <v>-937788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101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937788</v>
      </c>
      <c r="AZ700" t="s">
        <v>1090</v>
      </c>
      <c r="BA700" t="s"/>
      <c r="BB700" t="n">
        <v>31107</v>
      </c>
      <c r="BC700" t="n">
        <v>13.36288</v>
      </c>
      <c r="BD700" t="n">
        <v>52.5012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1089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69.7</v>
      </c>
      <c r="L701" t="s">
        <v>76</v>
      </c>
      <c r="M701" t="s"/>
      <c r="N701" t="s">
        <v>183</v>
      </c>
      <c r="O701" t="s">
        <v>78</v>
      </c>
      <c r="P701" t="s">
        <v>1089</v>
      </c>
      <c r="Q701" t="s"/>
      <c r="R701" t="s">
        <v>102</v>
      </c>
      <c r="S701" t="s">
        <v>1091</v>
      </c>
      <c r="T701" t="s">
        <v>82</v>
      </c>
      <c r="U701" t="s"/>
      <c r="V701" t="s">
        <v>83</v>
      </c>
      <c r="W701" t="s">
        <v>112</v>
      </c>
      <c r="X701" t="s"/>
      <c r="Y701" t="s">
        <v>85</v>
      </c>
      <c r="Z701">
        <f>HYPERLINK("https://hotelmonitor-cachepage.eclerx.com/savepage/tk_15434140921180522_sr_2057.html","info")</f>
        <v/>
      </c>
      <c r="AA701" t="n">
        <v>-937788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101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937788</v>
      </c>
      <c r="AZ701" t="s">
        <v>1090</v>
      </c>
      <c r="BA701" t="s"/>
      <c r="BB701" t="n">
        <v>31107</v>
      </c>
      <c r="BC701" t="n">
        <v>13.36288</v>
      </c>
      <c r="BD701" t="n">
        <v>52.5012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1092</v>
      </c>
      <c r="F702" t="n">
        <v>2173604</v>
      </c>
      <c r="G702" t="s">
        <v>74</v>
      </c>
      <c r="H702" t="s">
        <v>75</v>
      </c>
      <c r="I702" t="s"/>
      <c r="J702" t="s">
        <v>74</v>
      </c>
      <c r="K702" t="n">
        <v>60</v>
      </c>
      <c r="L702" t="s">
        <v>76</v>
      </c>
      <c r="M702" t="s"/>
      <c r="N702" t="s">
        <v>240</v>
      </c>
      <c r="O702" t="s">
        <v>78</v>
      </c>
      <c r="P702" t="s">
        <v>1093</v>
      </c>
      <c r="Q702" t="s"/>
      <c r="R702" t="s">
        <v>180</v>
      </c>
      <c r="S702" t="s">
        <v>496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HYPERLINK("https://hotelmonitor-cachepage.eclerx.com/savepage/tk_15434138129760482_sr_2057.html","info")</f>
        <v/>
      </c>
      <c r="AA702" t="n">
        <v>228054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7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2071549</v>
      </c>
      <c r="AZ702" t="s">
        <v>1094</v>
      </c>
      <c r="BA702" t="s"/>
      <c r="BB702" t="n">
        <v>72945</v>
      </c>
      <c r="BC702" t="n">
        <v>13.429745</v>
      </c>
      <c r="BD702" t="n">
        <v>52.510011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1092</v>
      </c>
      <c r="F703" t="n">
        <v>2173604</v>
      </c>
      <c r="G703" t="s">
        <v>74</v>
      </c>
      <c r="H703" t="s">
        <v>75</v>
      </c>
      <c r="I703" t="s"/>
      <c r="J703" t="s">
        <v>74</v>
      </c>
      <c r="K703" t="n">
        <v>71</v>
      </c>
      <c r="L703" t="s">
        <v>76</v>
      </c>
      <c r="M703" t="s"/>
      <c r="N703" t="s">
        <v>243</v>
      </c>
      <c r="O703" t="s">
        <v>78</v>
      </c>
      <c r="P703" t="s">
        <v>1093</v>
      </c>
      <c r="Q703" t="s"/>
      <c r="R703" t="s">
        <v>180</v>
      </c>
      <c r="S703" t="s">
        <v>632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HYPERLINK("https://hotelmonitor-cachepage.eclerx.com/savepage/tk_15434138129760482_sr_2057.html","info")</f>
        <v/>
      </c>
      <c r="AA703" t="n">
        <v>228054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7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2071549</v>
      </c>
      <c r="AZ703" t="s">
        <v>1094</v>
      </c>
      <c r="BA703" t="s"/>
      <c r="BB703" t="n">
        <v>72945</v>
      </c>
      <c r="BC703" t="n">
        <v>13.429745</v>
      </c>
      <c r="BD703" t="n">
        <v>52.510011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1092</v>
      </c>
      <c r="F704" t="n">
        <v>2173604</v>
      </c>
      <c r="G704" t="s">
        <v>74</v>
      </c>
      <c r="H704" t="s">
        <v>75</v>
      </c>
      <c r="I704" t="s"/>
      <c r="J704" t="s">
        <v>74</v>
      </c>
      <c r="K704" t="n">
        <v>60</v>
      </c>
      <c r="L704" t="s">
        <v>76</v>
      </c>
      <c r="M704" t="s"/>
      <c r="N704" t="s">
        <v>1095</v>
      </c>
      <c r="O704" t="s">
        <v>78</v>
      </c>
      <c r="P704" t="s">
        <v>1093</v>
      </c>
      <c r="Q704" t="s"/>
      <c r="R704" t="s">
        <v>180</v>
      </c>
      <c r="S704" t="s">
        <v>496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HYPERLINK("https://hotelmonitor-cachepage.eclerx.com/savepage/tk_15434138129760482_sr_2057.html","info")</f>
        <v/>
      </c>
      <c r="AA704" t="n">
        <v>228054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7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2071549</v>
      </c>
      <c r="AZ704" t="s">
        <v>1094</v>
      </c>
      <c r="BA704" t="s"/>
      <c r="BB704" t="n">
        <v>72945</v>
      </c>
      <c r="BC704" t="n">
        <v>13.429745</v>
      </c>
      <c r="BD704" t="n">
        <v>52.510011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1092</v>
      </c>
      <c r="F705" t="n">
        <v>2173604</v>
      </c>
      <c r="G705" t="s">
        <v>74</v>
      </c>
      <c r="H705" t="s">
        <v>75</v>
      </c>
      <c r="I705" t="s"/>
      <c r="J705" t="s">
        <v>74</v>
      </c>
      <c r="K705" t="n">
        <v>60</v>
      </c>
      <c r="L705" t="s">
        <v>76</v>
      </c>
      <c r="M705" t="s"/>
      <c r="N705" t="s">
        <v>624</v>
      </c>
      <c r="O705" t="s">
        <v>78</v>
      </c>
      <c r="P705" t="s">
        <v>1093</v>
      </c>
      <c r="Q705" t="s"/>
      <c r="R705" t="s">
        <v>180</v>
      </c>
      <c r="S705" t="s">
        <v>496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HYPERLINK("https://hotelmonitor-cachepage.eclerx.com/savepage/tk_15434138129760482_sr_2057.html","info")</f>
        <v/>
      </c>
      <c r="AA705" t="n">
        <v>228054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7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2071549</v>
      </c>
      <c r="AZ705" t="s">
        <v>1094</v>
      </c>
      <c r="BA705" t="s"/>
      <c r="BB705" t="n">
        <v>72945</v>
      </c>
      <c r="BC705" t="n">
        <v>13.429745</v>
      </c>
      <c r="BD705" t="n">
        <v>52.510011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1092</v>
      </c>
      <c r="F706" t="n">
        <v>2173604</v>
      </c>
      <c r="G706" t="s">
        <v>74</v>
      </c>
      <c r="H706" t="s">
        <v>75</v>
      </c>
      <c r="I706" t="s"/>
      <c r="J706" t="s">
        <v>74</v>
      </c>
      <c r="K706" t="n">
        <v>60</v>
      </c>
      <c r="L706" t="s">
        <v>76</v>
      </c>
      <c r="M706" t="s"/>
      <c r="N706" t="s">
        <v>248</v>
      </c>
      <c r="O706" t="s">
        <v>78</v>
      </c>
      <c r="P706" t="s">
        <v>1093</v>
      </c>
      <c r="Q706" t="s"/>
      <c r="R706" t="s">
        <v>180</v>
      </c>
      <c r="S706" t="s">
        <v>496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HYPERLINK("https://hotelmonitor-cachepage.eclerx.com/savepage/tk_15434138129760482_sr_2057.html","info")</f>
        <v/>
      </c>
      <c r="AA706" t="n">
        <v>228054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7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2071549</v>
      </c>
      <c r="AZ706" t="s">
        <v>1094</v>
      </c>
      <c r="BA706" t="s"/>
      <c r="BB706" t="n">
        <v>72945</v>
      </c>
      <c r="BC706" t="n">
        <v>13.429745</v>
      </c>
      <c r="BD706" t="n">
        <v>52.510011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1092</v>
      </c>
      <c r="F707" t="n">
        <v>2173604</v>
      </c>
      <c r="G707" t="s">
        <v>74</v>
      </c>
      <c r="H707" t="s">
        <v>75</v>
      </c>
      <c r="I707" t="s"/>
      <c r="J707" t="s">
        <v>74</v>
      </c>
      <c r="K707" t="n">
        <v>60</v>
      </c>
      <c r="L707" t="s">
        <v>76</v>
      </c>
      <c r="M707" t="s"/>
      <c r="N707" t="s">
        <v>1095</v>
      </c>
      <c r="O707" t="s">
        <v>78</v>
      </c>
      <c r="P707" t="s">
        <v>1093</v>
      </c>
      <c r="Q707" t="s"/>
      <c r="R707" t="s">
        <v>180</v>
      </c>
      <c r="S707" t="s">
        <v>496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HYPERLINK("https://hotelmonitor-cachepage.eclerx.com/savepage/tk_15434138129760482_sr_2057.html","info")</f>
        <v/>
      </c>
      <c r="AA707" t="n">
        <v>228054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7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2071549</v>
      </c>
      <c r="AZ707" t="s">
        <v>1094</v>
      </c>
      <c r="BA707" t="s"/>
      <c r="BB707" t="n">
        <v>72945</v>
      </c>
      <c r="BC707" t="n">
        <v>13.429745</v>
      </c>
      <c r="BD707" t="n">
        <v>52.510011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1092</v>
      </c>
      <c r="F708" t="n">
        <v>2173604</v>
      </c>
      <c r="G708" t="s">
        <v>74</v>
      </c>
      <c r="H708" t="s">
        <v>75</v>
      </c>
      <c r="I708" t="s"/>
      <c r="J708" t="s">
        <v>74</v>
      </c>
      <c r="K708" t="n">
        <v>60</v>
      </c>
      <c r="L708" t="s">
        <v>76</v>
      </c>
      <c r="M708" t="s"/>
      <c r="N708" t="s">
        <v>624</v>
      </c>
      <c r="O708" t="s">
        <v>78</v>
      </c>
      <c r="P708" t="s">
        <v>1093</v>
      </c>
      <c r="Q708" t="s"/>
      <c r="R708" t="s">
        <v>180</v>
      </c>
      <c r="S708" t="s">
        <v>496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HYPERLINK("https://hotelmonitor-cachepage.eclerx.com/savepage/tk_15434138129760482_sr_2057.html","info")</f>
        <v/>
      </c>
      <c r="AA708" t="n">
        <v>228054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7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2071549</v>
      </c>
      <c r="AZ708" t="s">
        <v>1094</v>
      </c>
      <c r="BA708" t="s"/>
      <c r="BB708" t="n">
        <v>72945</v>
      </c>
      <c r="BC708" t="n">
        <v>13.429745</v>
      </c>
      <c r="BD708" t="n">
        <v>52.510011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1092</v>
      </c>
      <c r="F709" t="n">
        <v>2173604</v>
      </c>
      <c r="G709" t="s">
        <v>74</v>
      </c>
      <c r="H709" t="s">
        <v>75</v>
      </c>
      <c r="I709" t="s"/>
      <c r="J709" t="s">
        <v>74</v>
      </c>
      <c r="K709" t="n">
        <v>70</v>
      </c>
      <c r="L709" t="s">
        <v>76</v>
      </c>
      <c r="M709" t="s"/>
      <c r="N709" t="s">
        <v>1096</v>
      </c>
      <c r="O709" t="s">
        <v>78</v>
      </c>
      <c r="P709" t="s">
        <v>1093</v>
      </c>
      <c r="Q709" t="s"/>
      <c r="R709" t="s">
        <v>180</v>
      </c>
      <c r="S709" t="s">
        <v>355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HYPERLINK("https://hotelmonitor-cachepage.eclerx.com/savepage/tk_15434138129760482_sr_2057.html","info")</f>
        <v/>
      </c>
      <c r="AA709" t="n">
        <v>228054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7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2071549</v>
      </c>
      <c r="AZ709" t="s">
        <v>1094</v>
      </c>
      <c r="BA709" t="s"/>
      <c r="BB709" t="n">
        <v>72945</v>
      </c>
      <c r="BC709" t="n">
        <v>13.429745</v>
      </c>
      <c r="BD709" t="n">
        <v>52.510011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1092</v>
      </c>
      <c r="F710" t="n">
        <v>2173604</v>
      </c>
      <c r="G710" t="s">
        <v>74</v>
      </c>
      <c r="H710" t="s">
        <v>75</v>
      </c>
      <c r="I710" t="s"/>
      <c r="J710" t="s">
        <v>74</v>
      </c>
      <c r="K710" t="n">
        <v>70</v>
      </c>
      <c r="L710" t="s">
        <v>76</v>
      </c>
      <c r="M710" t="s"/>
      <c r="N710" t="s">
        <v>1096</v>
      </c>
      <c r="O710" t="s">
        <v>78</v>
      </c>
      <c r="P710" t="s">
        <v>1093</v>
      </c>
      <c r="Q710" t="s"/>
      <c r="R710" t="s">
        <v>180</v>
      </c>
      <c r="S710" t="s">
        <v>355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HYPERLINK("https://hotelmonitor-cachepage.eclerx.com/savepage/tk_15434138129760482_sr_2057.html","info")</f>
        <v/>
      </c>
      <c r="AA710" t="n">
        <v>228054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7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2071549</v>
      </c>
      <c r="AZ710" t="s">
        <v>1094</v>
      </c>
      <c r="BA710" t="s"/>
      <c r="BB710" t="n">
        <v>72945</v>
      </c>
      <c r="BC710" t="n">
        <v>13.429745</v>
      </c>
      <c r="BD710" t="n">
        <v>52.510011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1092</v>
      </c>
      <c r="F711" t="n">
        <v>2173604</v>
      </c>
      <c r="G711" t="s">
        <v>74</v>
      </c>
      <c r="H711" t="s">
        <v>75</v>
      </c>
      <c r="I711" t="s"/>
      <c r="J711" t="s">
        <v>74</v>
      </c>
      <c r="K711" t="n">
        <v>71</v>
      </c>
      <c r="L711" t="s">
        <v>76</v>
      </c>
      <c r="M711" t="s"/>
      <c r="N711" t="s">
        <v>1097</v>
      </c>
      <c r="O711" t="s">
        <v>78</v>
      </c>
      <c r="P711" t="s">
        <v>1093</v>
      </c>
      <c r="Q711" t="s"/>
      <c r="R711" t="s">
        <v>180</v>
      </c>
      <c r="S711" t="s">
        <v>632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HYPERLINK("https://hotelmonitor-cachepage.eclerx.com/savepage/tk_15434138129760482_sr_2057.html","info")</f>
        <v/>
      </c>
      <c r="AA711" t="n">
        <v>228054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7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2071549</v>
      </c>
      <c r="AZ711" t="s">
        <v>1094</v>
      </c>
      <c r="BA711" t="s"/>
      <c r="BB711" t="n">
        <v>72945</v>
      </c>
      <c r="BC711" t="n">
        <v>13.429745</v>
      </c>
      <c r="BD711" t="n">
        <v>52.510011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1092</v>
      </c>
      <c r="F712" t="n">
        <v>2173604</v>
      </c>
      <c r="G712" t="s">
        <v>74</v>
      </c>
      <c r="H712" t="s">
        <v>75</v>
      </c>
      <c r="I712" t="s"/>
      <c r="J712" t="s">
        <v>74</v>
      </c>
      <c r="K712" t="n">
        <v>71</v>
      </c>
      <c r="L712" t="s">
        <v>76</v>
      </c>
      <c r="M712" t="s"/>
      <c r="N712" t="s">
        <v>626</v>
      </c>
      <c r="O712" t="s">
        <v>78</v>
      </c>
      <c r="P712" t="s">
        <v>1093</v>
      </c>
      <c r="Q712" t="s"/>
      <c r="R712" t="s">
        <v>180</v>
      </c>
      <c r="S712" t="s">
        <v>632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HYPERLINK("https://hotelmonitor-cachepage.eclerx.com/savepage/tk_15434138129760482_sr_2057.html","info")</f>
        <v/>
      </c>
      <c r="AA712" t="n">
        <v>228054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7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2071549</v>
      </c>
      <c r="AZ712" t="s">
        <v>1094</v>
      </c>
      <c r="BA712" t="s"/>
      <c r="BB712" t="n">
        <v>72945</v>
      </c>
      <c r="BC712" t="n">
        <v>13.429745</v>
      </c>
      <c r="BD712" t="n">
        <v>52.510011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1092</v>
      </c>
      <c r="F713" t="n">
        <v>2173604</v>
      </c>
      <c r="G713" t="s">
        <v>74</v>
      </c>
      <c r="H713" t="s">
        <v>75</v>
      </c>
      <c r="I713" t="s"/>
      <c r="J713" t="s">
        <v>74</v>
      </c>
      <c r="K713" t="n">
        <v>78</v>
      </c>
      <c r="L713" t="s">
        <v>76</v>
      </c>
      <c r="M713" t="s"/>
      <c r="N713" t="s">
        <v>248</v>
      </c>
      <c r="O713" t="s">
        <v>78</v>
      </c>
      <c r="P713" t="s">
        <v>1093</v>
      </c>
      <c r="Q713" t="s"/>
      <c r="R713" t="s">
        <v>180</v>
      </c>
      <c r="S713" t="s">
        <v>360</v>
      </c>
      <c r="T713" t="s">
        <v>82</v>
      </c>
      <c r="U713" t="s"/>
      <c r="V713" t="s">
        <v>83</v>
      </c>
      <c r="W713" t="s">
        <v>112</v>
      </c>
      <c r="X713" t="s"/>
      <c r="Y713" t="s">
        <v>85</v>
      </c>
      <c r="Z713">
        <f>HYPERLINK("https://hotelmonitor-cachepage.eclerx.com/savepage/tk_15434138129760482_sr_2057.html","info")</f>
        <v/>
      </c>
      <c r="AA713" t="n">
        <v>228054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7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2071549</v>
      </c>
      <c r="AZ713" t="s">
        <v>1094</v>
      </c>
      <c r="BA713" t="s"/>
      <c r="BB713" t="n">
        <v>72945</v>
      </c>
      <c r="BC713" t="n">
        <v>13.429745</v>
      </c>
      <c r="BD713" t="n">
        <v>52.510011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1092</v>
      </c>
      <c r="F714" t="n">
        <v>2173604</v>
      </c>
      <c r="G714" t="s">
        <v>74</v>
      </c>
      <c r="H714" t="s">
        <v>75</v>
      </c>
      <c r="I714" t="s"/>
      <c r="J714" t="s">
        <v>74</v>
      </c>
      <c r="K714" t="n">
        <v>78</v>
      </c>
      <c r="L714" t="s">
        <v>76</v>
      </c>
      <c r="M714" t="s"/>
      <c r="N714" t="s">
        <v>1095</v>
      </c>
      <c r="O714" t="s">
        <v>78</v>
      </c>
      <c r="P714" t="s">
        <v>1093</v>
      </c>
      <c r="Q714" t="s"/>
      <c r="R714" t="s">
        <v>180</v>
      </c>
      <c r="S714" t="s">
        <v>360</v>
      </c>
      <c r="T714" t="s">
        <v>82</v>
      </c>
      <c r="U714" t="s"/>
      <c r="V714" t="s">
        <v>83</v>
      </c>
      <c r="W714" t="s">
        <v>112</v>
      </c>
      <c r="X714" t="s"/>
      <c r="Y714" t="s">
        <v>85</v>
      </c>
      <c r="Z714">
        <f>HYPERLINK("https://hotelmonitor-cachepage.eclerx.com/savepage/tk_15434138129760482_sr_2057.html","info")</f>
        <v/>
      </c>
      <c r="AA714" t="n">
        <v>228054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7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2071549</v>
      </c>
      <c r="AZ714" t="s">
        <v>1094</v>
      </c>
      <c r="BA714" t="s"/>
      <c r="BB714" t="n">
        <v>72945</v>
      </c>
      <c r="BC714" t="n">
        <v>13.429745</v>
      </c>
      <c r="BD714" t="n">
        <v>52.510011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1092</v>
      </c>
      <c r="F715" t="n">
        <v>2173604</v>
      </c>
      <c r="G715" t="s">
        <v>74</v>
      </c>
      <c r="H715" t="s">
        <v>75</v>
      </c>
      <c r="I715" t="s"/>
      <c r="J715" t="s">
        <v>74</v>
      </c>
      <c r="K715" t="n">
        <v>78</v>
      </c>
      <c r="L715" t="s">
        <v>76</v>
      </c>
      <c r="M715" t="s"/>
      <c r="N715" t="s">
        <v>624</v>
      </c>
      <c r="O715" t="s">
        <v>78</v>
      </c>
      <c r="P715" t="s">
        <v>1093</v>
      </c>
      <c r="Q715" t="s"/>
      <c r="R715" t="s">
        <v>180</v>
      </c>
      <c r="S715" t="s">
        <v>360</v>
      </c>
      <c r="T715" t="s">
        <v>82</v>
      </c>
      <c r="U715" t="s"/>
      <c r="V715" t="s">
        <v>83</v>
      </c>
      <c r="W715" t="s">
        <v>112</v>
      </c>
      <c r="X715" t="s"/>
      <c r="Y715" t="s">
        <v>85</v>
      </c>
      <c r="Z715">
        <f>HYPERLINK("https://hotelmonitor-cachepage.eclerx.com/savepage/tk_15434138129760482_sr_2057.html","info")</f>
        <v/>
      </c>
      <c r="AA715" t="n">
        <v>228054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7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2071549</v>
      </c>
      <c r="AZ715" t="s">
        <v>1094</v>
      </c>
      <c r="BA715" t="s"/>
      <c r="BB715" t="n">
        <v>72945</v>
      </c>
      <c r="BC715" t="n">
        <v>13.429745</v>
      </c>
      <c r="BD715" t="n">
        <v>52.510011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1092</v>
      </c>
      <c r="F716" t="n">
        <v>2173604</v>
      </c>
      <c r="G716" t="s">
        <v>74</v>
      </c>
      <c r="H716" t="s">
        <v>75</v>
      </c>
      <c r="I716" t="s"/>
      <c r="J716" t="s">
        <v>74</v>
      </c>
      <c r="K716" t="n">
        <v>78</v>
      </c>
      <c r="L716" t="s">
        <v>76</v>
      </c>
      <c r="M716" t="s"/>
      <c r="N716" t="s">
        <v>248</v>
      </c>
      <c r="O716" t="s">
        <v>78</v>
      </c>
      <c r="P716" t="s">
        <v>1093</v>
      </c>
      <c r="Q716" t="s"/>
      <c r="R716" t="s">
        <v>180</v>
      </c>
      <c r="S716" t="s">
        <v>360</v>
      </c>
      <c r="T716" t="s">
        <v>82</v>
      </c>
      <c r="U716" t="s"/>
      <c r="V716" t="s">
        <v>83</v>
      </c>
      <c r="W716" t="s">
        <v>112</v>
      </c>
      <c r="X716" t="s"/>
      <c r="Y716" t="s">
        <v>85</v>
      </c>
      <c r="Z716">
        <f>HYPERLINK("https://hotelmonitor-cachepage.eclerx.com/savepage/tk_15434138129760482_sr_2057.html","info")</f>
        <v/>
      </c>
      <c r="AA716" t="n">
        <v>228054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7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2071549</v>
      </c>
      <c r="AZ716" t="s">
        <v>1094</v>
      </c>
      <c r="BA716" t="s"/>
      <c r="BB716" t="n">
        <v>72945</v>
      </c>
      <c r="BC716" t="n">
        <v>13.429745</v>
      </c>
      <c r="BD716" t="n">
        <v>52.510011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1092</v>
      </c>
      <c r="F717" t="n">
        <v>2173604</v>
      </c>
      <c r="G717" t="s">
        <v>74</v>
      </c>
      <c r="H717" t="s">
        <v>75</v>
      </c>
      <c r="I717" t="s"/>
      <c r="J717" t="s">
        <v>74</v>
      </c>
      <c r="K717" t="n">
        <v>78</v>
      </c>
      <c r="L717" t="s">
        <v>76</v>
      </c>
      <c r="M717" t="s"/>
      <c r="N717" t="s">
        <v>1095</v>
      </c>
      <c r="O717" t="s">
        <v>78</v>
      </c>
      <c r="P717" t="s">
        <v>1093</v>
      </c>
      <c r="Q717" t="s"/>
      <c r="R717" t="s">
        <v>180</v>
      </c>
      <c r="S717" t="s">
        <v>360</v>
      </c>
      <c r="T717" t="s">
        <v>82</v>
      </c>
      <c r="U717" t="s"/>
      <c r="V717" t="s">
        <v>83</v>
      </c>
      <c r="W717" t="s">
        <v>112</v>
      </c>
      <c r="X717" t="s"/>
      <c r="Y717" t="s">
        <v>85</v>
      </c>
      <c r="Z717">
        <f>HYPERLINK("https://hotelmonitor-cachepage.eclerx.com/savepage/tk_15434138129760482_sr_2057.html","info")</f>
        <v/>
      </c>
      <c r="AA717" t="n">
        <v>228054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7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2071549</v>
      </c>
      <c r="AZ717" t="s">
        <v>1094</v>
      </c>
      <c r="BA717" t="s"/>
      <c r="BB717" t="n">
        <v>72945</v>
      </c>
      <c r="BC717" t="n">
        <v>13.429745</v>
      </c>
      <c r="BD717" t="n">
        <v>52.510011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1092</v>
      </c>
      <c r="F718" t="n">
        <v>2173604</v>
      </c>
      <c r="G718" t="s">
        <v>74</v>
      </c>
      <c r="H718" t="s">
        <v>75</v>
      </c>
      <c r="I718" t="s"/>
      <c r="J718" t="s">
        <v>74</v>
      </c>
      <c r="K718" t="n">
        <v>78</v>
      </c>
      <c r="L718" t="s">
        <v>76</v>
      </c>
      <c r="M718" t="s"/>
      <c r="N718" t="s">
        <v>624</v>
      </c>
      <c r="O718" t="s">
        <v>78</v>
      </c>
      <c r="P718" t="s">
        <v>1093</v>
      </c>
      <c r="Q718" t="s"/>
      <c r="R718" t="s">
        <v>180</v>
      </c>
      <c r="S718" t="s">
        <v>360</v>
      </c>
      <c r="T718" t="s">
        <v>82</v>
      </c>
      <c r="U718" t="s"/>
      <c r="V718" t="s">
        <v>83</v>
      </c>
      <c r="W718" t="s">
        <v>112</v>
      </c>
      <c r="X718" t="s"/>
      <c r="Y718" t="s">
        <v>85</v>
      </c>
      <c r="Z718">
        <f>HYPERLINK("https://hotelmonitor-cachepage.eclerx.com/savepage/tk_15434138129760482_sr_2057.html","info")</f>
        <v/>
      </c>
      <c r="AA718" t="n">
        <v>228054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7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2071549</v>
      </c>
      <c r="AZ718" t="s">
        <v>1094</v>
      </c>
      <c r="BA718" t="s"/>
      <c r="BB718" t="n">
        <v>72945</v>
      </c>
      <c r="BC718" t="n">
        <v>13.429745</v>
      </c>
      <c r="BD718" t="n">
        <v>52.510011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1092</v>
      </c>
      <c r="F719" t="n">
        <v>2173604</v>
      </c>
      <c r="G719" t="s">
        <v>74</v>
      </c>
      <c r="H719" t="s">
        <v>75</v>
      </c>
      <c r="I719" t="s"/>
      <c r="J719" t="s">
        <v>74</v>
      </c>
      <c r="K719" t="n">
        <v>81</v>
      </c>
      <c r="L719" t="s">
        <v>76</v>
      </c>
      <c r="M719" t="s"/>
      <c r="N719" t="s">
        <v>1098</v>
      </c>
      <c r="O719" t="s">
        <v>78</v>
      </c>
      <c r="P719" t="s">
        <v>1093</v>
      </c>
      <c r="Q719" t="s"/>
      <c r="R719" t="s">
        <v>180</v>
      </c>
      <c r="S719" t="s">
        <v>620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HYPERLINK("https://hotelmonitor-cachepage.eclerx.com/savepage/tk_15434138129760482_sr_2057.html","info")</f>
        <v/>
      </c>
      <c r="AA719" t="n">
        <v>228054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7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2071549</v>
      </c>
      <c r="AZ719" t="s">
        <v>1094</v>
      </c>
      <c r="BA719" t="s"/>
      <c r="BB719" t="n">
        <v>72945</v>
      </c>
      <c r="BC719" t="n">
        <v>13.429745</v>
      </c>
      <c r="BD719" t="n">
        <v>52.510011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1092</v>
      </c>
      <c r="F720" t="n">
        <v>2173604</v>
      </c>
      <c r="G720" t="s">
        <v>74</v>
      </c>
      <c r="H720" t="s">
        <v>75</v>
      </c>
      <c r="I720" t="s"/>
      <c r="J720" t="s">
        <v>74</v>
      </c>
      <c r="K720" t="n">
        <v>85</v>
      </c>
      <c r="L720" t="s">
        <v>76</v>
      </c>
      <c r="M720" t="s"/>
      <c r="N720" t="s">
        <v>1099</v>
      </c>
      <c r="O720" t="s">
        <v>78</v>
      </c>
      <c r="P720" t="s">
        <v>1093</v>
      </c>
      <c r="Q720" t="s"/>
      <c r="R720" t="s">
        <v>180</v>
      </c>
      <c r="S720" t="s">
        <v>181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HYPERLINK("https://hotelmonitor-cachepage.eclerx.com/savepage/tk_15434138129760482_sr_2057.html","info")</f>
        <v/>
      </c>
      <c r="AA720" t="n">
        <v>228054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7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2071549</v>
      </c>
      <c r="AZ720" t="s">
        <v>1094</v>
      </c>
      <c r="BA720" t="s"/>
      <c r="BB720" t="n">
        <v>72945</v>
      </c>
      <c r="BC720" t="n">
        <v>13.429745</v>
      </c>
      <c r="BD720" t="n">
        <v>52.510011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1092</v>
      </c>
      <c r="F721" t="n">
        <v>2173604</v>
      </c>
      <c r="G721" t="s">
        <v>74</v>
      </c>
      <c r="H721" t="s">
        <v>75</v>
      </c>
      <c r="I721" t="s"/>
      <c r="J721" t="s">
        <v>74</v>
      </c>
      <c r="K721" t="n">
        <v>85</v>
      </c>
      <c r="L721" t="s">
        <v>76</v>
      </c>
      <c r="M721" t="s"/>
      <c r="N721" t="s">
        <v>1099</v>
      </c>
      <c r="O721" t="s">
        <v>78</v>
      </c>
      <c r="P721" t="s">
        <v>1093</v>
      </c>
      <c r="Q721" t="s"/>
      <c r="R721" t="s">
        <v>180</v>
      </c>
      <c r="S721" t="s">
        <v>181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HYPERLINK("https://hotelmonitor-cachepage.eclerx.com/savepage/tk_15434138129760482_sr_2057.html","info")</f>
        <v/>
      </c>
      <c r="AA721" t="n">
        <v>228054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7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2071549</v>
      </c>
      <c r="AZ721" t="s">
        <v>1094</v>
      </c>
      <c r="BA721" t="s"/>
      <c r="BB721" t="n">
        <v>72945</v>
      </c>
      <c r="BC721" t="n">
        <v>13.429745</v>
      </c>
      <c r="BD721" t="n">
        <v>52.510011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1100</v>
      </c>
      <c r="F722" t="n">
        <v>4829252</v>
      </c>
      <c r="G722" t="s">
        <v>74</v>
      </c>
      <c r="H722" t="s">
        <v>75</v>
      </c>
      <c r="I722" t="s"/>
      <c r="J722" t="s">
        <v>74</v>
      </c>
      <c r="K722" t="n">
        <v>35.28</v>
      </c>
      <c r="L722" t="s">
        <v>76</v>
      </c>
      <c r="M722" t="s"/>
      <c r="N722" t="s">
        <v>77</v>
      </c>
      <c r="O722" t="s">
        <v>78</v>
      </c>
      <c r="P722" t="s">
        <v>1101</v>
      </c>
      <c r="Q722" t="s"/>
      <c r="R722" t="s">
        <v>418</v>
      </c>
      <c r="S722" t="s">
        <v>1102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HYPERLINK("https://hotelmonitor-cachepage.eclerx.com/savepage/tk_15434142637847788_sr_2057.html","info")</f>
        <v/>
      </c>
      <c r="AA722" t="n">
        <v>594687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157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974809</v>
      </c>
      <c r="AZ722" t="s">
        <v>1103</v>
      </c>
      <c r="BA722" t="s"/>
      <c r="BB722" t="n">
        <v>437004</v>
      </c>
      <c r="BC722" t="n">
        <v>13.38628</v>
      </c>
      <c r="BD722" t="n">
        <v>52.51121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1100</v>
      </c>
      <c r="F723" t="n">
        <v>4829252</v>
      </c>
      <c r="G723" t="s">
        <v>74</v>
      </c>
      <c r="H723" t="s">
        <v>75</v>
      </c>
      <c r="I723" t="s"/>
      <c r="J723" t="s">
        <v>74</v>
      </c>
      <c r="K723" t="n">
        <v>39.69</v>
      </c>
      <c r="L723" t="s">
        <v>76</v>
      </c>
      <c r="M723" t="s"/>
      <c r="N723" t="s">
        <v>93</v>
      </c>
      <c r="O723" t="s">
        <v>78</v>
      </c>
      <c r="P723" t="s">
        <v>1101</v>
      </c>
      <c r="Q723" t="s"/>
      <c r="R723" t="s">
        <v>418</v>
      </c>
      <c r="S723" t="s">
        <v>1104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HYPERLINK("https://hotelmonitor-cachepage.eclerx.com/savepage/tk_15434142637847788_sr_2057.html","info")</f>
        <v/>
      </c>
      <c r="AA723" t="n">
        <v>594687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157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974809</v>
      </c>
      <c r="AZ723" t="s">
        <v>1103</v>
      </c>
      <c r="BA723" t="s"/>
      <c r="BB723" t="n">
        <v>437004</v>
      </c>
      <c r="BC723" t="n">
        <v>13.38628</v>
      </c>
      <c r="BD723" t="n">
        <v>52.51121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1105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51.42</v>
      </c>
      <c r="L724" t="s">
        <v>76</v>
      </c>
      <c r="M724" t="s"/>
      <c r="N724" t="s">
        <v>77</v>
      </c>
      <c r="O724" t="s">
        <v>78</v>
      </c>
      <c r="P724" t="s">
        <v>1105</v>
      </c>
      <c r="Q724" t="s"/>
      <c r="R724" t="s">
        <v>102</v>
      </c>
      <c r="S724" t="s">
        <v>1106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HYPERLINK("https://hotelmonitor-cachepage.eclerx.com/savepage/tk_15434139269775772_sr_2057.html","info")</f>
        <v/>
      </c>
      <c r="AA724" t="n">
        <v>-6262106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45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6262106</v>
      </c>
      <c r="AZ724" t="s">
        <v>1107</v>
      </c>
      <c r="BA724" t="s"/>
      <c r="BB724" t="n">
        <v>82274</v>
      </c>
      <c r="BC724" t="n">
        <v>13.360168</v>
      </c>
      <c r="BD724" t="n">
        <v>52.497919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1105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60.5</v>
      </c>
      <c r="L725" t="s">
        <v>76</v>
      </c>
      <c r="M725" t="s"/>
      <c r="N725" t="s">
        <v>93</v>
      </c>
      <c r="O725" t="s">
        <v>78</v>
      </c>
      <c r="P725" t="s">
        <v>1105</v>
      </c>
      <c r="Q725" t="s"/>
      <c r="R725" t="s">
        <v>102</v>
      </c>
      <c r="S725" t="s">
        <v>1108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HYPERLINK("https://hotelmonitor-cachepage.eclerx.com/savepage/tk_15434139269775772_sr_2057.html","info")</f>
        <v/>
      </c>
      <c r="AA725" t="n">
        <v>-6262106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45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6262106</v>
      </c>
      <c r="AZ725" t="s">
        <v>1107</v>
      </c>
      <c r="BA725" t="s"/>
      <c r="BB725" t="n">
        <v>82274</v>
      </c>
      <c r="BC725" t="n">
        <v>13.360168</v>
      </c>
      <c r="BD725" t="n">
        <v>52.497919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1105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70.5</v>
      </c>
      <c r="L726" t="s">
        <v>76</v>
      </c>
      <c r="M726" t="s"/>
      <c r="N726" t="s">
        <v>95</v>
      </c>
      <c r="O726" t="s">
        <v>78</v>
      </c>
      <c r="P726" t="s">
        <v>1105</v>
      </c>
      <c r="Q726" t="s"/>
      <c r="R726" t="s">
        <v>102</v>
      </c>
      <c r="S726" t="s">
        <v>1109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HYPERLINK("https://hotelmonitor-cachepage.eclerx.com/savepage/tk_15434139269775772_sr_2057.html","info")</f>
        <v/>
      </c>
      <c r="AA726" t="n">
        <v>-6262106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45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6262106</v>
      </c>
      <c r="AZ726" t="s">
        <v>1107</v>
      </c>
      <c r="BA726" t="s"/>
      <c r="BB726" t="n">
        <v>82274</v>
      </c>
      <c r="BC726" t="n">
        <v>13.360168</v>
      </c>
      <c r="BD726" t="n">
        <v>52.497919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1105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99.94</v>
      </c>
      <c r="L727" t="s">
        <v>76</v>
      </c>
      <c r="M727" t="s"/>
      <c r="N727" t="s">
        <v>1110</v>
      </c>
      <c r="O727" t="s">
        <v>1111</v>
      </c>
      <c r="P727" t="s">
        <v>1105</v>
      </c>
      <c r="Q727" t="s"/>
      <c r="R727" t="s">
        <v>102</v>
      </c>
      <c r="S727" t="s">
        <v>1112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HYPERLINK("https://hotelmonitor-cachepage.eclerx.com/savepage/tk_15434139269775772_sr_2057.html","info")</f>
        <v/>
      </c>
      <c r="AA727" t="n">
        <v>-6262106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45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6262106</v>
      </c>
      <c r="AZ727" t="s">
        <v>1107</v>
      </c>
      <c r="BA727" t="s"/>
      <c r="BB727" t="n">
        <v>82274</v>
      </c>
      <c r="BC727" t="n">
        <v>13.360168</v>
      </c>
      <c r="BD727" t="n">
        <v>52.497919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1113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139</v>
      </c>
      <c r="L728" t="s">
        <v>76</v>
      </c>
      <c r="M728" t="s"/>
      <c r="N728" t="s">
        <v>1114</v>
      </c>
      <c r="O728" t="s">
        <v>78</v>
      </c>
      <c r="P728" t="s">
        <v>1113</v>
      </c>
      <c r="Q728" t="s"/>
      <c r="R728" t="s">
        <v>102</v>
      </c>
      <c r="S728" t="s">
        <v>202</v>
      </c>
      <c r="T728" t="s">
        <v>82</v>
      </c>
      <c r="U728" t="s"/>
      <c r="V728" t="s">
        <v>83</v>
      </c>
      <c r="W728" t="s">
        <v>112</v>
      </c>
      <c r="X728" t="s"/>
      <c r="Y728" t="s">
        <v>85</v>
      </c>
      <c r="Z728">
        <f>HYPERLINK("https://hotelmonitor-cachepage.eclerx.com/savepage/tk_15434150489426258_sr_2057.html","info")</f>
        <v/>
      </c>
      <c r="AA728" t="n">
        <v>-3423335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417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3423335</v>
      </c>
      <c r="AZ728" t="s">
        <v>1115</v>
      </c>
      <c r="BA728" t="s"/>
      <c r="BB728" t="n">
        <v>546020</v>
      </c>
      <c r="BC728" t="n">
        <v>13.384197</v>
      </c>
      <c r="BD728" t="n">
        <v>52.523168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1113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139</v>
      </c>
      <c r="L729" t="s">
        <v>76</v>
      </c>
      <c r="M729" t="s"/>
      <c r="N729" t="s">
        <v>118</v>
      </c>
      <c r="O729" t="s">
        <v>78</v>
      </c>
      <c r="P729" t="s">
        <v>1113</v>
      </c>
      <c r="Q729" t="s"/>
      <c r="R729" t="s">
        <v>102</v>
      </c>
      <c r="S729" t="s">
        <v>202</v>
      </c>
      <c r="T729" t="s">
        <v>82</v>
      </c>
      <c r="U729" t="s"/>
      <c r="V729" t="s">
        <v>83</v>
      </c>
      <c r="W729" t="s">
        <v>112</v>
      </c>
      <c r="X729" t="s"/>
      <c r="Y729" t="s">
        <v>85</v>
      </c>
      <c r="Z729">
        <f>HYPERLINK("https://hotelmonitor-cachepage.eclerx.com/savepage/tk_15434150489426258_sr_2057.html","info")</f>
        <v/>
      </c>
      <c r="AA729" t="n">
        <v>-3423335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417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3423335</v>
      </c>
      <c r="AZ729" t="s">
        <v>1115</v>
      </c>
      <c r="BA729" t="s"/>
      <c r="BB729" t="n">
        <v>546020</v>
      </c>
      <c r="BC729" t="n">
        <v>13.384197</v>
      </c>
      <c r="BD729" t="n">
        <v>52.523168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1113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159</v>
      </c>
      <c r="L730" t="s">
        <v>76</v>
      </c>
      <c r="M730" t="s"/>
      <c r="N730" t="s">
        <v>121</v>
      </c>
      <c r="O730" t="s">
        <v>78</v>
      </c>
      <c r="P730" t="s">
        <v>1113</v>
      </c>
      <c r="Q730" t="s"/>
      <c r="R730" t="s">
        <v>102</v>
      </c>
      <c r="S730" t="s">
        <v>675</v>
      </c>
      <c r="T730" t="s">
        <v>82</v>
      </c>
      <c r="U730" t="s"/>
      <c r="V730" t="s">
        <v>83</v>
      </c>
      <c r="W730" t="s">
        <v>112</v>
      </c>
      <c r="X730" t="s"/>
      <c r="Y730" t="s">
        <v>85</v>
      </c>
      <c r="Z730">
        <f>HYPERLINK("https://hotelmonitor-cachepage.eclerx.com/savepage/tk_15434150489426258_sr_2057.html","info")</f>
        <v/>
      </c>
      <c r="AA730" t="n">
        <v>-3423335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417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3423335</v>
      </c>
      <c r="AZ730" t="s">
        <v>1115</v>
      </c>
      <c r="BA730" t="s"/>
      <c r="BB730" t="n">
        <v>546020</v>
      </c>
      <c r="BC730" t="n">
        <v>13.384197</v>
      </c>
      <c r="BD730" t="n">
        <v>52.523168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1113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179</v>
      </c>
      <c r="L731" t="s">
        <v>76</v>
      </c>
      <c r="M731" t="s"/>
      <c r="N731" t="s">
        <v>775</v>
      </c>
      <c r="O731" t="s">
        <v>78</v>
      </c>
      <c r="P731" t="s">
        <v>1113</v>
      </c>
      <c r="Q731" t="s"/>
      <c r="R731" t="s">
        <v>102</v>
      </c>
      <c r="S731" t="s">
        <v>1116</v>
      </c>
      <c r="T731" t="s">
        <v>82</v>
      </c>
      <c r="U731" t="s"/>
      <c r="V731" t="s">
        <v>83</v>
      </c>
      <c r="W731" t="s">
        <v>112</v>
      </c>
      <c r="X731" t="s"/>
      <c r="Y731" t="s">
        <v>85</v>
      </c>
      <c r="Z731">
        <f>HYPERLINK("https://hotelmonitor-cachepage.eclerx.com/savepage/tk_15434150489426258_sr_2057.html","info")</f>
        <v/>
      </c>
      <c r="AA731" t="n">
        <v>-3423335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417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3423335</v>
      </c>
      <c r="AZ731" t="s">
        <v>1115</v>
      </c>
      <c r="BA731" t="s"/>
      <c r="BB731" t="n">
        <v>546020</v>
      </c>
      <c r="BC731" t="n">
        <v>13.384197</v>
      </c>
      <c r="BD731" t="n">
        <v>52.523168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1117</v>
      </c>
      <c r="F732" t="n">
        <v>5935711</v>
      </c>
      <c r="G732" t="s">
        <v>74</v>
      </c>
      <c r="H732" t="s">
        <v>75</v>
      </c>
      <c r="I732" t="s"/>
      <c r="J732" t="s">
        <v>74</v>
      </c>
      <c r="K732" t="n">
        <v>54</v>
      </c>
      <c r="L732" t="s">
        <v>76</v>
      </c>
      <c r="M732" t="s"/>
      <c r="N732" t="s">
        <v>330</v>
      </c>
      <c r="O732" t="s">
        <v>78</v>
      </c>
      <c r="P732" t="s">
        <v>1118</v>
      </c>
      <c r="Q732" t="s"/>
      <c r="R732" t="s">
        <v>102</v>
      </c>
      <c r="S732" t="s">
        <v>893</v>
      </c>
      <c r="T732" t="s">
        <v>82</v>
      </c>
      <c r="U732" t="s"/>
      <c r="V732" t="s">
        <v>83</v>
      </c>
      <c r="W732" t="s">
        <v>112</v>
      </c>
      <c r="X732" t="s"/>
      <c r="Y732" t="s">
        <v>85</v>
      </c>
      <c r="Z732">
        <f>HYPERLINK("https://hotelmonitor-cachepage.eclerx.com/savepage/tk_15434147499193523_sr_2057.html","info")</f>
        <v/>
      </c>
      <c r="AA732" t="n">
        <v>215634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318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1239537</v>
      </c>
      <c r="AZ732" t="s">
        <v>1119</v>
      </c>
      <c r="BA732" t="s"/>
      <c r="BB732" t="n">
        <v>222579</v>
      </c>
      <c r="BC732" t="n">
        <v>13.31087</v>
      </c>
      <c r="BD732" t="n">
        <v>52.51644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1117</v>
      </c>
      <c r="F733" t="n">
        <v>5935711</v>
      </c>
      <c r="G733" t="s">
        <v>74</v>
      </c>
      <c r="H733" t="s">
        <v>75</v>
      </c>
      <c r="I733" t="s"/>
      <c r="J733" t="s">
        <v>74</v>
      </c>
      <c r="K733" t="n">
        <v>63</v>
      </c>
      <c r="L733" t="s">
        <v>76</v>
      </c>
      <c r="M733" t="s"/>
      <c r="N733" t="s">
        <v>382</v>
      </c>
      <c r="O733" t="s">
        <v>78</v>
      </c>
      <c r="P733" t="s">
        <v>1118</v>
      </c>
      <c r="Q733" t="s"/>
      <c r="R733" t="s">
        <v>102</v>
      </c>
      <c r="S733" t="s">
        <v>107</v>
      </c>
      <c r="T733" t="s">
        <v>82</v>
      </c>
      <c r="U733" t="s"/>
      <c r="V733" t="s">
        <v>83</v>
      </c>
      <c r="W733" t="s">
        <v>112</v>
      </c>
      <c r="X733" t="s"/>
      <c r="Y733" t="s">
        <v>85</v>
      </c>
      <c r="Z733">
        <f>HYPERLINK("https://hotelmonitor-cachepage.eclerx.com/savepage/tk_15434147499193523_sr_2057.html","info")</f>
        <v/>
      </c>
      <c r="AA733" t="n">
        <v>215634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318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1239537</v>
      </c>
      <c r="AZ733" t="s">
        <v>1119</v>
      </c>
      <c r="BA733" t="s"/>
      <c r="BB733" t="n">
        <v>222579</v>
      </c>
      <c r="BC733" t="n">
        <v>13.31087</v>
      </c>
      <c r="BD733" t="n">
        <v>52.51644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1117</v>
      </c>
      <c r="F734" t="n">
        <v>5935711</v>
      </c>
      <c r="G734" t="s">
        <v>74</v>
      </c>
      <c r="H734" t="s">
        <v>75</v>
      </c>
      <c r="I734" t="s"/>
      <c r="J734" t="s">
        <v>74</v>
      </c>
      <c r="K734" t="n">
        <v>81</v>
      </c>
      <c r="L734" t="s">
        <v>76</v>
      </c>
      <c r="M734" t="s"/>
      <c r="N734" t="s">
        <v>121</v>
      </c>
      <c r="O734" t="s">
        <v>78</v>
      </c>
      <c r="P734" t="s">
        <v>1118</v>
      </c>
      <c r="Q734" t="s"/>
      <c r="R734" t="s">
        <v>102</v>
      </c>
      <c r="S734" t="s">
        <v>620</v>
      </c>
      <c r="T734" t="s">
        <v>82</v>
      </c>
      <c r="U734" t="s"/>
      <c r="V734" t="s">
        <v>83</v>
      </c>
      <c r="W734" t="s">
        <v>112</v>
      </c>
      <c r="X734" t="s"/>
      <c r="Y734" t="s">
        <v>85</v>
      </c>
      <c r="Z734">
        <f>HYPERLINK("https://hotelmonitor-cachepage.eclerx.com/savepage/tk_15434147499193523_sr_2057.html","info")</f>
        <v/>
      </c>
      <c r="AA734" t="n">
        <v>215634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318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1239537</v>
      </c>
      <c r="AZ734" t="s">
        <v>1119</v>
      </c>
      <c r="BA734" t="s"/>
      <c r="BB734" t="n">
        <v>222579</v>
      </c>
      <c r="BC734" t="n">
        <v>13.31087</v>
      </c>
      <c r="BD734" t="n">
        <v>52.51644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1120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57.8</v>
      </c>
      <c r="L735" t="s">
        <v>76</v>
      </c>
      <c r="M735" t="s"/>
      <c r="N735" t="s">
        <v>77</v>
      </c>
      <c r="O735" t="s">
        <v>78</v>
      </c>
      <c r="P735" t="s">
        <v>1120</v>
      </c>
      <c r="Q735" t="s"/>
      <c r="R735" t="s">
        <v>102</v>
      </c>
      <c r="S735" t="s">
        <v>1121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HYPERLINK("https://hotelmonitor-cachepage.eclerx.com/savepage/tk_1543414363415562_sr_2057.html","info")</f>
        <v/>
      </c>
      <c r="AA735" t="n">
        <v>-2071617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191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2071617</v>
      </c>
      <c r="AZ735" t="s">
        <v>1122</v>
      </c>
      <c r="BA735" t="s"/>
      <c r="BB735" t="n">
        <v>699812</v>
      </c>
      <c r="BC735" t="n">
        <v>13.360168</v>
      </c>
      <c r="BD735" t="n">
        <v>52.497919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1120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68</v>
      </c>
      <c r="L736" t="s">
        <v>76</v>
      </c>
      <c r="M736" t="s"/>
      <c r="N736" t="s">
        <v>93</v>
      </c>
      <c r="O736" t="s">
        <v>78</v>
      </c>
      <c r="P736" t="s">
        <v>1120</v>
      </c>
      <c r="Q736" t="s"/>
      <c r="R736" t="s">
        <v>102</v>
      </c>
      <c r="S736" t="s">
        <v>1033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HYPERLINK("https://hotelmonitor-cachepage.eclerx.com/savepage/tk_1543414363415562_sr_2057.html","info")</f>
        <v/>
      </c>
      <c r="AA736" t="n">
        <v>-2071617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191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2071617</v>
      </c>
      <c r="AZ736" t="s">
        <v>1122</v>
      </c>
      <c r="BA736" t="s"/>
      <c r="BB736" t="n">
        <v>699812</v>
      </c>
      <c r="BC736" t="n">
        <v>13.360168</v>
      </c>
      <c r="BD736" t="n">
        <v>52.497919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1120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78</v>
      </c>
      <c r="L737" t="s">
        <v>76</v>
      </c>
      <c r="M737" t="s"/>
      <c r="N737" t="s">
        <v>95</v>
      </c>
      <c r="O737" t="s">
        <v>78</v>
      </c>
      <c r="P737" t="s">
        <v>1120</v>
      </c>
      <c r="Q737" t="s"/>
      <c r="R737" t="s">
        <v>102</v>
      </c>
      <c r="S737" t="s">
        <v>360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HYPERLINK("https://hotelmonitor-cachepage.eclerx.com/savepage/tk_1543414363415562_sr_2057.html","info")</f>
        <v/>
      </c>
      <c r="AA737" t="n">
        <v>-2071617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191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2071617</v>
      </c>
      <c r="AZ737" t="s">
        <v>1122</v>
      </c>
      <c r="BA737" t="s"/>
      <c r="BB737" t="n">
        <v>699812</v>
      </c>
      <c r="BC737" t="n">
        <v>13.360168</v>
      </c>
      <c r="BD737" t="n">
        <v>52.497919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1123</v>
      </c>
      <c r="F738" t="n">
        <v>2211911</v>
      </c>
      <c r="G738" t="s">
        <v>74</v>
      </c>
      <c r="H738" t="s">
        <v>75</v>
      </c>
      <c r="I738" t="s"/>
      <c r="J738" t="s">
        <v>74</v>
      </c>
      <c r="K738" t="n">
        <v>69</v>
      </c>
      <c r="L738" t="s">
        <v>76</v>
      </c>
      <c r="M738" t="s"/>
      <c r="N738" t="s">
        <v>1124</v>
      </c>
      <c r="O738" t="s">
        <v>78</v>
      </c>
      <c r="P738" t="s">
        <v>1125</v>
      </c>
      <c r="Q738" t="s"/>
      <c r="R738" t="s">
        <v>180</v>
      </c>
      <c r="S738" t="s">
        <v>967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HYPERLINK("https://hotelmonitor-cachepage.eclerx.com/savepage/tk_1543413833097649_sr_2057.html","info")</f>
        <v/>
      </c>
      <c r="AA738" t="n">
        <v>228050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13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2071684</v>
      </c>
      <c r="AZ738" t="s">
        <v>1126</v>
      </c>
      <c r="BA738" t="s"/>
      <c r="BB738" t="n">
        <v>588354</v>
      </c>
      <c r="BC738" t="n">
        <v>13.344621</v>
      </c>
      <c r="BD738" t="n">
        <v>52.502733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1123</v>
      </c>
      <c r="F739" t="n">
        <v>2211911</v>
      </c>
      <c r="G739" t="s">
        <v>74</v>
      </c>
      <c r="H739" t="s">
        <v>75</v>
      </c>
      <c r="I739" t="s"/>
      <c r="J739" t="s">
        <v>74</v>
      </c>
      <c r="K739" t="n">
        <v>79</v>
      </c>
      <c r="L739" t="s">
        <v>76</v>
      </c>
      <c r="M739" t="s"/>
      <c r="N739" t="s">
        <v>1127</v>
      </c>
      <c r="O739" t="s">
        <v>78</v>
      </c>
      <c r="P739" t="s">
        <v>1125</v>
      </c>
      <c r="Q739" t="s"/>
      <c r="R739" t="s">
        <v>180</v>
      </c>
      <c r="S739" t="s">
        <v>231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HYPERLINK("https://hotelmonitor-cachepage.eclerx.com/savepage/tk_1543413833097649_sr_2057.html","info")</f>
        <v/>
      </c>
      <c r="AA739" t="n">
        <v>228050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13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2071684</v>
      </c>
      <c r="AZ739" t="s">
        <v>1126</v>
      </c>
      <c r="BA739" t="s"/>
      <c r="BB739" t="n">
        <v>588354</v>
      </c>
      <c r="BC739" t="n">
        <v>13.344621</v>
      </c>
      <c r="BD739" t="n">
        <v>52.502733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1123</v>
      </c>
      <c r="F740" t="n">
        <v>2211911</v>
      </c>
      <c r="G740" t="s">
        <v>74</v>
      </c>
      <c r="H740" t="s">
        <v>75</v>
      </c>
      <c r="I740" t="s"/>
      <c r="J740" t="s">
        <v>74</v>
      </c>
      <c r="K740" t="n">
        <v>69</v>
      </c>
      <c r="L740" t="s">
        <v>76</v>
      </c>
      <c r="M740" t="s"/>
      <c r="N740" t="s">
        <v>844</v>
      </c>
      <c r="O740" t="s">
        <v>78</v>
      </c>
      <c r="P740" t="s">
        <v>1125</v>
      </c>
      <c r="Q740" t="s"/>
      <c r="R740" t="s">
        <v>180</v>
      </c>
      <c r="S740" t="s">
        <v>967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HYPERLINK("https://hotelmonitor-cachepage.eclerx.com/savepage/tk_1543413833097649_sr_2057.html","info")</f>
        <v/>
      </c>
      <c r="AA740" t="n">
        <v>228050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13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2071684</v>
      </c>
      <c r="AZ740" t="s">
        <v>1126</v>
      </c>
      <c r="BA740" t="s"/>
      <c r="BB740" t="n">
        <v>588354</v>
      </c>
      <c r="BC740" t="n">
        <v>13.344621</v>
      </c>
      <c r="BD740" t="n">
        <v>52.502733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1123</v>
      </c>
      <c r="F741" t="n">
        <v>2211911</v>
      </c>
      <c r="G741" t="s">
        <v>74</v>
      </c>
      <c r="H741" t="s">
        <v>75</v>
      </c>
      <c r="I741" t="s"/>
      <c r="J741" t="s">
        <v>74</v>
      </c>
      <c r="K741" t="n">
        <v>69</v>
      </c>
      <c r="L741" t="s">
        <v>76</v>
      </c>
      <c r="M741" t="s"/>
      <c r="N741" t="s">
        <v>1128</v>
      </c>
      <c r="O741" t="s">
        <v>78</v>
      </c>
      <c r="P741" t="s">
        <v>1125</v>
      </c>
      <c r="Q741" t="s"/>
      <c r="R741" t="s">
        <v>180</v>
      </c>
      <c r="S741" t="s">
        <v>967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HYPERLINK("https://hotelmonitor-cachepage.eclerx.com/savepage/tk_1543413833097649_sr_2057.html","info")</f>
        <v/>
      </c>
      <c r="AA741" t="n">
        <v>228050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13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2071684</v>
      </c>
      <c r="AZ741" t="s">
        <v>1126</v>
      </c>
      <c r="BA741" t="s"/>
      <c r="BB741" t="n">
        <v>588354</v>
      </c>
      <c r="BC741" t="n">
        <v>13.344621</v>
      </c>
      <c r="BD741" t="n">
        <v>52.502733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1123</v>
      </c>
      <c r="F742" t="n">
        <v>2211911</v>
      </c>
      <c r="G742" t="s">
        <v>74</v>
      </c>
      <c r="H742" t="s">
        <v>75</v>
      </c>
      <c r="I742" t="s"/>
      <c r="J742" t="s">
        <v>74</v>
      </c>
      <c r="K742" t="n">
        <v>69</v>
      </c>
      <c r="L742" t="s">
        <v>76</v>
      </c>
      <c r="M742" t="s"/>
      <c r="N742" t="s">
        <v>844</v>
      </c>
      <c r="O742" t="s">
        <v>78</v>
      </c>
      <c r="P742" t="s">
        <v>1125</v>
      </c>
      <c r="Q742" t="s"/>
      <c r="R742" t="s">
        <v>180</v>
      </c>
      <c r="S742" t="s">
        <v>967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HYPERLINK("https://hotelmonitor-cachepage.eclerx.com/savepage/tk_1543413833097649_sr_2057.html","info")</f>
        <v/>
      </c>
      <c r="AA742" t="n">
        <v>228050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13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2071684</v>
      </c>
      <c r="AZ742" t="s">
        <v>1126</v>
      </c>
      <c r="BA742" t="s"/>
      <c r="BB742" t="n">
        <v>588354</v>
      </c>
      <c r="BC742" t="n">
        <v>13.344621</v>
      </c>
      <c r="BD742" t="n">
        <v>52.502733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1123</v>
      </c>
      <c r="F743" t="n">
        <v>2211911</v>
      </c>
      <c r="G743" t="s">
        <v>74</v>
      </c>
      <c r="H743" t="s">
        <v>75</v>
      </c>
      <c r="I743" t="s"/>
      <c r="J743" t="s">
        <v>74</v>
      </c>
      <c r="K743" t="n">
        <v>79</v>
      </c>
      <c r="L743" t="s">
        <v>76</v>
      </c>
      <c r="M743" t="s"/>
      <c r="N743" t="s">
        <v>1128</v>
      </c>
      <c r="O743" t="s">
        <v>78</v>
      </c>
      <c r="P743" t="s">
        <v>1125</v>
      </c>
      <c r="Q743" t="s"/>
      <c r="R743" t="s">
        <v>180</v>
      </c>
      <c r="S743" t="s">
        <v>231</v>
      </c>
      <c r="T743" t="s">
        <v>82</v>
      </c>
      <c r="U743" t="s"/>
      <c r="V743" t="s">
        <v>83</v>
      </c>
      <c r="W743" t="s">
        <v>112</v>
      </c>
      <c r="X743" t="s"/>
      <c r="Y743" t="s">
        <v>85</v>
      </c>
      <c r="Z743">
        <f>HYPERLINK("https://hotelmonitor-cachepage.eclerx.com/savepage/tk_1543413833097649_sr_2057.html","info")</f>
        <v/>
      </c>
      <c r="AA743" t="n">
        <v>228050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13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2071684</v>
      </c>
      <c r="AZ743" t="s">
        <v>1126</v>
      </c>
      <c r="BA743" t="s"/>
      <c r="BB743" t="n">
        <v>588354</v>
      </c>
      <c r="BC743" t="n">
        <v>13.344621</v>
      </c>
      <c r="BD743" t="n">
        <v>52.502733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1123</v>
      </c>
      <c r="F744" t="n">
        <v>2211911</v>
      </c>
      <c r="G744" t="s">
        <v>74</v>
      </c>
      <c r="H744" t="s">
        <v>75</v>
      </c>
      <c r="I744" t="s"/>
      <c r="J744" t="s">
        <v>74</v>
      </c>
      <c r="K744" t="n">
        <v>79</v>
      </c>
      <c r="L744" t="s">
        <v>76</v>
      </c>
      <c r="M744" t="s"/>
      <c r="N744" t="s">
        <v>844</v>
      </c>
      <c r="O744" t="s">
        <v>78</v>
      </c>
      <c r="P744" t="s">
        <v>1125</v>
      </c>
      <c r="Q744" t="s"/>
      <c r="R744" t="s">
        <v>180</v>
      </c>
      <c r="S744" t="s">
        <v>231</v>
      </c>
      <c r="T744" t="s">
        <v>82</v>
      </c>
      <c r="U744" t="s"/>
      <c r="V744" t="s">
        <v>83</v>
      </c>
      <c r="W744" t="s">
        <v>112</v>
      </c>
      <c r="X744" t="s"/>
      <c r="Y744" t="s">
        <v>85</v>
      </c>
      <c r="Z744">
        <f>HYPERLINK("https://hotelmonitor-cachepage.eclerx.com/savepage/tk_1543413833097649_sr_2057.html","info")</f>
        <v/>
      </c>
      <c r="AA744" t="n">
        <v>228050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13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2071684</v>
      </c>
      <c r="AZ744" t="s">
        <v>1126</v>
      </c>
      <c r="BA744" t="s"/>
      <c r="BB744" t="n">
        <v>588354</v>
      </c>
      <c r="BC744" t="n">
        <v>13.344621</v>
      </c>
      <c r="BD744" t="n">
        <v>52.502733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1123</v>
      </c>
      <c r="F745" t="n">
        <v>2211911</v>
      </c>
      <c r="G745" t="s">
        <v>74</v>
      </c>
      <c r="H745" t="s">
        <v>75</v>
      </c>
      <c r="I745" t="s"/>
      <c r="J745" t="s">
        <v>74</v>
      </c>
      <c r="K745" t="n">
        <v>79</v>
      </c>
      <c r="L745" t="s">
        <v>76</v>
      </c>
      <c r="M745" t="s"/>
      <c r="N745" t="s">
        <v>1128</v>
      </c>
      <c r="O745" t="s">
        <v>78</v>
      </c>
      <c r="P745" t="s">
        <v>1125</v>
      </c>
      <c r="Q745" t="s"/>
      <c r="R745" t="s">
        <v>180</v>
      </c>
      <c r="S745" t="s">
        <v>231</v>
      </c>
      <c r="T745" t="s">
        <v>82</v>
      </c>
      <c r="U745" t="s"/>
      <c r="V745" t="s">
        <v>83</v>
      </c>
      <c r="W745" t="s">
        <v>112</v>
      </c>
      <c r="X745" t="s"/>
      <c r="Y745" t="s">
        <v>85</v>
      </c>
      <c r="Z745">
        <f>HYPERLINK("https://hotelmonitor-cachepage.eclerx.com/savepage/tk_1543413833097649_sr_2057.html","info")</f>
        <v/>
      </c>
      <c r="AA745" t="n">
        <v>228050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13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2071684</v>
      </c>
      <c r="AZ745" t="s">
        <v>1126</v>
      </c>
      <c r="BA745" t="s"/>
      <c r="BB745" t="n">
        <v>588354</v>
      </c>
      <c r="BC745" t="n">
        <v>13.344621</v>
      </c>
      <c r="BD745" t="n">
        <v>52.502733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1123</v>
      </c>
      <c r="F746" t="n">
        <v>2211911</v>
      </c>
      <c r="G746" t="s">
        <v>74</v>
      </c>
      <c r="H746" t="s">
        <v>75</v>
      </c>
      <c r="I746" t="s"/>
      <c r="J746" t="s">
        <v>74</v>
      </c>
      <c r="K746" t="n">
        <v>79</v>
      </c>
      <c r="L746" t="s">
        <v>76</v>
      </c>
      <c r="M746" t="s"/>
      <c r="N746" t="s">
        <v>844</v>
      </c>
      <c r="O746" t="s">
        <v>78</v>
      </c>
      <c r="P746" t="s">
        <v>1125</v>
      </c>
      <c r="Q746" t="s"/>
      <c r="R746" t="s">
        <v>180</v>
      </c>
      <c r="S746" t="s">
        <v>231</v>
      </c>
      <c r="T746" t="s">
        <v>82</v>
      </c>
      <c r="U746" t="s"/>
      <c r="V746" t="s">
        <v>83</v>
      </c>
      <c r="W746" t="s">
        <v>112</v>
      </c>
      <c r="X746" t="s"/>
      <c r="Y746" t="s">
        <v>85</v>
      </c>
      <c r="Z746">
        <f>HYPERLINK("https://hotelmonitor-cachepage.eclerx.com/savepage/tk_1543413833097649_sr_2057.html","info")</f>
        <v/>
      </c>
      <c r="AA746" t="n">
        <v>228050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13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2071684</v>
      </c>
      <c r="AZ746" t="s">
        <v>1126</v>
      </c>
      <c r="BA746" t="s"/>
      <c r="BB746" t="n">
        <v>588354</v>
      </c>
      <c r="BC746" t="n">
        <v>13.344621</v>
      </c>
      <c r="BD746" t="n">
        <v>52.502733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1123</v>
      </c>
      <c r="F747" t="n">
        <v>2211911</v>
      </c>
      <c r="G747" t="s">
        <v>74</v>
      </c>
      <c r="H747" t="s">
        <v>75</v>
      </c>
      <c r="I747" t="s"/>
      <c r="J747" t="s">
        <v>74</v>
      </c>
      <c r="K747" t="n">
        <v>79</v>
      </c>
      <c r="L747" t="s">
        <v>76</v>
      </c>
      <c r="M747" t="s"/>
      <c r="N747" t="s">
        <v>1129</v>
      </c>
      <c r="O747" t="s">
        <v>78</v>
      </c>
      <c r="P747" t="s">
        <v>1125</v>
      </c>
      <c r="Q747" t="s"/>
      <c r="R747" t="s">
        <v>180</v>
      </c>
      <c r="S747" t="s">
        <v>231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HYPERLINK("https://hotelmonitor-cachepage.eclerx.com/savepage/tk_1543413833097649_sr_2057.html","info")</f>
        <v/>
      </c>
      <c r="AA747" t="n">
        <v>228050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13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2071684</v>
      </c>
      <c r="AZ747" t="s">
        <v>1126</v>
      </c>
      <c r="BA747" t="s"/>
      <c r="BB747" t="n">
        <v>588354</v>
      </c>
      <c r="BC747" t="n">
        <v>13.344621</v>
      </c>
      <c r="BD747" t="n">
        <v>52.502733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1123</v>
      </c>
      <c r="F748" t="n">
        <v>2211911</v>
      </c>
      <c r="G748" t="s">
        <v>74</v>
      </c>
      <c r="H748" t="s">
        <v>75</v>
      </c>
      <c r="I748" t="s"/>
      <c r="J748" t="s">
        <v>74</v>
      </c>
      <c r="K748" t="n">
        <v>101</v>
      </c>
      <c r="L748" t="s">
        <v>76</v>
      </c>
      <c r="M748" t="s"/>
      <c r="N748" t="s">
        <v>1127</v>
      </c>
      <c r="O748" t="s">
        <v>78</v>
      </c>
      <c r="P748" t="s">
        <v>1125</v>
      </c>
      <c r="Q748" t="s"/>
      <c r="R748" t="s">
        <v>180</v>
      </c>
      <c r="S748" t="s">
        <v>462</v>
      </c>
      <c r="T748" t="s">
        <v>82</v>
      </c>
      <c r="U748" t="s"/>
      <c r="V748" t="s">
        <v>83</v>
      </c>
      <c r="W748" t="s">
        <v>112</v>
      </c>
      <c r="X748" t="s"/>
      <c r="Y748" t="s">
        <v>85</v>
      </c>
      <c r="Z748">
        <f>HYPERLINK("https://hotelmonitor-cachepage.eclerx.com/savepage/tk_1543413833097649_sr_2057.html","info")</f>
        <v/>
      </c>
      <c r="AA748" t="n">
        <v>228050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13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2071684</v>
      </c>
      <c r="AZ748" t="s">
        <v>1126</v>
      </c>
      <c r="BA748" t="s"/>
      <c r="BB748" t="n">
        <v>588354</v>
      </c>
      <c r="BC748" t="n">
        <v>13.344621</v>
      </c>
      <c r="BD748" t="n">
        <v>52.502733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1123</v>
      </c>
      <c r="F749" t="n">
        <v>2211911</v>
      </c>
      <c r="G749" t="s">
        <v>74</v>
      </c>
      <c r="H749" t="s">
        <v>75</v>
      </c>
      <c r="I749" t="s"/>
      <c r="J749" t="s">
        <v>74</v>
      </c>
      <c r="K749" t="n">
        <v>101</v>
      </c>
      <c r="L749" t="s">
        <v>76</v>
      </c>
      <c r="M749" t="s"/>
      <c r="N749" t="s">
        <v>1129</v>
      </c>
      <c r="O749" t="s">
        <v>78</v>
      </c>
      <c r="P749" t="s">
        <v>1125</v>
      </c>
      <c r="Q749" t="s"/>
      <c r="R749" t="s">
        <v>180</v>
      </c>
      <c r="S749" t="s">
        <v>462</v>
      </c>
      <c r="T749" t="s">
        <v>82</v>
      </c>
      <c r="U749" t="s"/>
      <c r="V749" t="s">
        <v>83</v>
      </c>
      <c r="W749" t="s">
        <v>112</v>
      </c>
      <c r="X749" t="s"/>
      <c r="Y749" t="s">
        <v>85</v>
      </c>
      <c r="Z749">
        <f>HYPERLINK("https://hotelmonitor-cachepage.eclerx.com/savepage/tk_1543413833097649_sr_2057.html","info")</f>
        <v/>
      </c>
      <c r="AA749" t="n">
        <v>228050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13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2071684</v>
      </c>
      <c r="AZ749" t="s">
        <v>1126</v>
      </c>
      <c r="BA749" t="s"/>
      <c r="BB749" t="n">
        <v>588354</v>
      </c>
      <c r="BC749" t="n">
        <v>13.344621</v>
      </c>
      <c r="BD749" t="n">
        <v>52.502733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1130</v>
      </c>
      <c r="F750" t="n">
        <v>3581213</v>
      </c>
      <c r="G750" t="s">
        <v>74</v>
      </c>
      <c r="H750" t="s">
        <v>75</v>
      </c>
      <c r="I750" t="s"/>
      <c r="J750" t="s">
        <v>74</v>
      </c>
      <c r="K750" t="n">
        <v>135</v>
      </c>
      <c r="L750" t="s">
        <v>76</v>
      </c>
      <c r="M750" t="s"/>
      <c r="N750" t="s">
        <v>77</v>
      </c>
      <c r="O750" t="s">
        <v>78</v>
      </c>
      <c r="P750" t="s">
        <v>1131</v>
      </c>
      <c r="Q750" t="s"/>
      <c r="R750" t="s">
        <v>80</v>
      </c>
      <c r="S750" t="s">
        <v>375</v>
      </c>
      <c r="T750" t="s">
        <v>82</v>
      </c>
      <c r="U750" t="s"/>
      <c r="V750" t="s">
        <v>83</v>
      </c>
      <c r="W750" t="s">
        <v>112</v>
      </c>
      <c r="X750" t="s"/>
      <c r="Y750" t="s">
        <v>85</v>
      </c>
      <c r="Z750">
        <f>HYPERLINK("https://hotelmonitor-cachepage.eclerx.com/savepage/tk_15434150987523196_sr_2057.html","info")</f>
        <v/>
      </c>
      <c r="AA750" t="n">
        <v>273589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433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2071480</v>
      </c>
      <c r="AZ750" t="s">
        <v>1132</v>
      </c>
      <c r="BA750" t="s"/>
      <c r="BB750" t="n">
        <v>154724</v>
      </c>
      <c r="BC750" t="n">
        <v>13.389</v>
      </c>
      <c r="BD750" t="n">
        <v>52.5296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1130</v>
      </c>
      <c r="F751" t="n">
        <v>3581213</v>
      </c>
      <c r="G751" t="s">
        <v>74</v>
      </c>
      <c r="H751" t="s">
        <v>75</v>
      </c>
      <c r="I751" t="s"/>
      <c r="J751" t="s">
        <v>74</v>
      </c>
      <c r="K751" t="n">
        <v>142</v>
      </c>
      <c r="L751" t="s">
        <v>76</v>
      </c>
      <c r="M751" t="s"/>
      <c r="N751" t="s">
        <v>93</v>
      </c>
      <c r="O751" t="s">
        <v>78</v>
      </c>
      <c r="P751" t="s">
        <v>1131</v>
      </c>
      <c r="Q751" t="s"/>
      <c r="R751" t="s">
        <v>80</v>
      </c>
      <c r="S751" t="s">
        <v>981</v>
      </c>
      <c r="T751" t="s">
        <v>82</v>
      </c>
      <c r="U751" t="s"/>
      <c r="V751" t="s">
        <v>83</v>
      </c>
      <c r="W751" t="s">
        <v>112</v>
      </c>
      <c r="X751" t="s"/>
      <c r="Y751" t="s">
        <v>85</v>
      </c>
      <c r="Z751">
        <f>HYPERLINK("https://hotelmonitor-cachepage.eclerx.com/savepage/tk_15434150987523196_sr_2057.html","info")</f>
        <v/>
      </c>
      <c r="AA751" t="n">
        <v>273589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433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2071480</v>
      </c>
      <c r="AZ751" t="s">
        <v>1132</v>
      </c>
      <c r="BA751" t="s"/>
      <c r="BB751" t="n">
        <v>154724</v>
      </c>
      <c r="BC751" t="n">
        <v>13.389</v>
      </c>
      <c r="BD751" t="n">
        <v>52.5296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1130</v>
      </c>
      <c r="F752" t="n">
        <v>3581213</v>
      </c>
      <c r="G752" t="s">
        <v>74</v>
      </c>
      <c r="H752" t="s">
        <v>75</v>
      </c>
      <c r="I752" t="s"/>
      <c r="J752" t="s">
        <v>74</v>
      </c>
      <c r="K752" t="n">
        <v>150</v>
      </c>
      <c r="L752" t="s">
        <v>76</v>
      </c>
      <c r="M752" t="s"/>
      <c r="N752" t="s">
        <v>95</v>
      </c>
      <c r="O752" t="s">
        <v>78</v>
      </c>
      <c r="P752" t="s">
        <v>1131</v>
      </c>
      <c r="Q752" t="s"/>
      <c r="R752" t="s">
        <v>80</v>
      </c>
      <c r="S752" t="s">
        <v>553</v>
      </c>
      <c r="T752" t="s">
        <v>82</v>
      </c>
      <c r="U752" t="s"/>
      <c r="V752" t="s">
        <v>83</v>
      </c>
      <c r="W752" t="s">
        <v>112</v>
      </c>
      <c r="X752" t="s"/>
      <c r="Y752" t="s">
        <v>85</v>
      </c>
      <c r="Z752">
        <f>HYPERLINK("https://hotelmonitor-cachepage.eclerx.com/savepage/tk_15434150987523196_sr_2057.html","info")</f>
        <v/>
      </c>
      <c r="AA752" t="n">
        <v>273589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433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2071480</v>
      </c>
      <c r="AZ752" t="s">
        <v>1132</v>
      </c>
      <c r="BA752" t="s"/>
      <c r="BB752" t="n">
        <v>154724</v>
      </c>
      <c r="BC752" t="n">
        <v>13.389</v>
      </c>
      <c r="BD752" t="n">
        <v>52.5296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1133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93.59999999999999</v>
      </c>
      <c r="L753" t="s">
        <v>76</v>
      </c>
      <c r="M753" t="s"/>
      <c r="N753" t="s">
        <v>1134</v>
      </c>
      <c r="O753" t="s">
        <v>78</v>
      </c>
      <c r="P753" t="s">
        <v>1133</v>
      </c>
      <c r="Q753" t="s"/>
      <c r="R753" t="s">
        <v>80</v>
      </c>
      <c r="S753" t="s">
        <v>1135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HYPERLINK("https://hotelmonitor-cachepage.eclerx.com/savepage/tk_15434147897231536_sr_2057.html","info")</f>
        <v/>
      </c>
      <c r="AA753" t="n">
        <v>-6796575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331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6796575</v>
      </c>
      <c r="AZ753" t="s">
        <v>1136</v>
      </c>
      <c r="BA753" t="s"/>
      <c r="BB753" t="n">
        <v>145924</v>
      </c>
      <c r="BC753" t="n">
        <v>13.309176</v>
      </c>
      <c r="BD753" t="n">
        <v>52.498903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1133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99</v>
      </c>
      <c r="L754" t="s">
        <v>76</v>
      </c>
      <c r="M754" t="s"/>
      <c r="N754" t="s">
        <v>1137</v>
      </c>
      <c r="O754" t="s">
        <v>78</v>
      </c>
      <c r="P754" t="s">
        <v>1133</v>
      </c>
      <c r="Q754" t="s"/>
      <c r="R754" t="s">
        <v>80</v>
      </c>
      <c r="S754" t="s">
        <v>280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HYPERLINK("https://hotelmonitor-cachepage.eclerx.com/savepage/tk_15434147897231536_sr_2057.html","info")</f>
        <v/>
      </c>
      <c r="AA754" t="n">
        <v>-6796575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331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6796575</v>
      </c>
      <c r="AZ754" t="s">
        <v>1136</v>
      </c>
      <c r="BA754" t="s"/>
      <c r="BB754" t="n">
        <v>145924</v>
      </c>
      <c r="BC754" t="n">
        <v>13.309176</v>
      </c>
      <c r="BD754" t="n">
        <v>52.498903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1133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104</v>
      </c>
      <c r="L755" t="s">
        <v>76</v>
      </c>
      <c r="M755" t="s"/>
      <c r="N755" t="s">
        <v>1138</v>
      </c>
      <c r="O755" t="s">
        <v>78</v>
      </c>
      <c r="P755" t="s">
        <v>1133</v>
      </c>
      <c r="Q755" t="s"/>
      <c r="R755" t="s">
        <v>80</v>
      </c>
      <c r="S755" t="s">
        <v>297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HYPERLINK("https://hotelmonitor-cachepage.eclerx.com/savepage/tk_15434147897231536_sr_2057.html","info")</f>
        <v/>
      </c>
      <c r="AA755" t="n">
        <v>-6796575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331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6796575</v>
      </c>
      <c r="AZ755" t="s">
        <v>1136</v>
      </c>
      <c r="BA755" t="s"/>
      <c r="BB755" t="n">
        <v>145924</v>
      </c>
      <c r="BC755" t="n">
        <v>13.309176</v>
      </c>
      <c r="BD755" t="n">
        <v>52.498903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1133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108</v>
      </c>
      <c r="L756" t="s">
        <v>76</v>
      </c>
      <c r="M756" t="s"/>
      <c r="N756" t="s">
        <v>1137</v>
      </c>
      <c r="O756" t="s">
        <v>78</v>
      </c>
      <c r="P756" t="s">
        <v>1133</v>
      </c>
      <c r="Q756" t="s"/>
      <c r="R756" t="s">
        <v>80</v>
      </c>
      <c r="S756" t="s">
        <v>659</v>
      </c>
      <c r="T756" t="s">
        <v>82</v>
      </c>
      <c r="U756" t="s"/>
      <c r="V756" t="s">
        <v>83</v>
      </c>
      <c r="W756" t="s">
        <v>112</v>
      </c>
      <c r="X756" t="s"/>
      <c r="Y756" t="s">
        <v>85</v>
      </c>
      <c r="Z756">
        <f>HYPERLINK("https://hotelmonitor-cachepage.eclerx.com/savepage/tk_15434147897231536_sr_2057.html","info")</f>
        <v/>
      </c>
      <c r="AA756" t="n">
        <v>-6796575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331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6796575</v>
      </c>
      <c r="AZ756" t="s">
        <v>1136</v>
      </c>
      <c r="BA756" t="s"/>
      <c r="BB756" t="n">
        <v>145924</v>
      </c>
      <c r="BC756" t="n">
        <v>13.309176</v>
      </c>
      <c r="BD756" t="n">
        <v>52.498903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1133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113.1</v>
      </c>
      <c r="L757" t="s">
        <v>76</v>
      </c>
      <c r="M757" t="s"/>
      <c r="N757" t="s">
        <v>1137</v>
      </c>
      <c r="O757" t="s">
        <v>78</v>
      </c>
      <c r="P757" t="s">
        <v>1133</v>
      </c>
      <c r="Q757" t="s"/>
      <c r="R757" t="s">
        <v>80</v>
      </c>
      <c r="S757" t="s">
        <v>1139</v>
      </c>
      <c r="T757" t="s">
        <v>82</v>
      </c>
      <c r="U757" t="s"/>
      <c r="V757" t="s">
        <v>83</v>
      </c>
      <c r="W757" t="s">
        <v>112</v>
      </c>
      <c r="X757" t="s"/>
      <c r="Y757" t="s">
        <v>85</v>
      </c>
      <c r="Z757">
        <f>HYPERLINK("https://hotelmonitor-cachepage.eclerx.com/savepage/tk_15434147897231536_sr_2057.html","info")</f>
        <v/>
      </c>
      <c r="AA757" t="n">
        <v>-6796575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331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6796575</v>
      </c>
      <c r="AZ757" t="s">
        <v>1136</v>
      </c>
      <c r="BA757" t="s"/>
      <c r="BB757" t="n">
        <v>145924</v>
      </c>
      <c r="BC757" t="n">
        <v>13.309176</v>
      </c>
      <c r="BD757" t="n">
        <v>52.498903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1133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134</v>
      </c>
      <c r="L758" t="s">
        <v>76</v>
      </c>
      <c r="M758" t="s"/>
      <c r="N758" t="s">
        <v>1140</v>
      </c>
      <c r="O758" t="s">
        <v>78</v>
      </c>
      <c r="P758" t="s">
        <v>1133</v>
      </c>
      <c r="Q758" t="s"/>
      <c r="R758" t="s">
        <v>80</v>
      </c>
      <c r="S758" t="s">
        <v>478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HYPERLINK("https://hotelmonitor-cachepage.eclerx.com/savepage/tk_15434147897231536_sr_2057.html","info")</f>
        <v/>
      </c>
      <c r="AA758" t="n">
        <v>-6796575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331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6796575</v>
      </c>
      <c r="AZ758" t="s">
        <v>1136</v>
      </c>
      <c r="BA758" t="s"/>
      <c r="BB758" t="n">
        <v>145924</v>
      </c>
      <c r="BC758" t="n">
        <v>13.309176</v>
      </c>
      <c r="BD758" t="n">
        <v>52.498903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1133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156.6</v>
      </c>
      <c r="L759" t="s">
        <v>76</v>
      </c>
      <c r="M759" t="s"/>
      <c r="N759" t="s">
        <v>1140</v>
      </c>
      <c r="O759" t="s">
        <v>78</v>
      </c>
      <c r="P759" t="s">
        <v>1133</v>
      </c>
      <c r="Q759" t="s"/>
      <c r="R759" t="s">
        <v>80</v>
      </c>
      <c r="S759" t="s">
        <v>1141</v>
      </c>
      <c r="T759" t="s">
        <v>82</v>
      </c>
      <c r="U759" t="s"/>
      <c r="V759" t="s">
        <v>83</v>
      </c>
      <c r="W759" t="s">
        <v>112</v>
      </c>
      <c r="X759" t="s"/>
      <c r="Y759" t="s">
        <v>85</v>
      </c>
      <c r="Z759">
        <f>HYPERLINK("https://hotelmonitor-cachepage.eclerx.com/savepage/tk_15434147897231536_sr_2057.html","info")</f>
        <v/>
      </c>
      <c r="AA759" t="n">
        <v>-6796575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331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6796575</v>
      </c>
      <c r="AZ759" t="s">
        <v>1136</v>
      </c>
      <c r="BA759" t="s"/>
      <c r="BB759" t="n">
        <v>145924</v>
      </c>
      <c r="BC759" t="n">
        <v>13.309176</v>
      </c>
      <c r="BD759" t="n">
        <v>52.498903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1133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164</v>
      </c>
      <c r="L760" t="s">
        <v>76</v>
      </c>
      <c r="M760" t="s"/>
      <c r="N760" t="s">
        <v>1142</v>
      </c>
      <c r="O760" t="s">
        <v>78</v>
      </c>
      <c r="P760" t="s">
        <v>1133</v>
      </c>
      <c r="Q760" t="s"/>
      <c r="R760" t="s">
        <v>80</v>
      </c>
      <c r="S760" t="s">
        <v>482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HYPERLINK("https://hotelmonitor-cachepage.eclerx.com/savepage/tk_15434147897231536_sr_2057.html","info")</f>
        <v/>
      </c>
      <c r="AA760" t="n">
        <v>-6796575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331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6796575</v>
      </c>
      <c r="AZ760" t="s">
        <v>1136</v>
      </c>
      <c r="BA760" t="s"/>
      <c r="BB760" t="n">
        <v>145924</v>
      </c>
      <c r="BC760" t="n">
        <v>13.309176</v>
      </c>
      <c r="BD760" t="n">
        <v>52.498903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1133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179.1</v>
      </c>
      <c r="L761" t="s">
        <v>76</v>
      </c>
      <c r="M761" t="s"/>
      <c r="N761" t="s">
        <v>1143</v>
      </c>
      <c r="O761" t="s">
        <v>78</v>
      </c>
      <c r="P761" t="s">
        <v>1133</v>
      </c>
      <c r="Q761" t="s"/>
      <c r="R761" t="s">
        <v>80</v>
      </c>
      <c r="S761" t="s">
        <v>1144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HYPERLINK("https://hotelmonitor-cachepage.eclerx.com/savepage/tk_15434147897231536_sr_2057.html","info")</f>
        <v/>
      </c>
      <c r="AA761" t="n">
        <v>-6796575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331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6796575</v>
      </c>
      <c r="AZ761" t="s">
        <v>1136</v>
      </c>
      <c r="BA761" t="s"/>
      <c r="BB761" t="n">
        <v>145924</v>
      </c>
      <c r="BC761" t="n">
        <v>13.309176</v>
      </c>
      <c r="BD761" t="n">
        <v>52.498903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1133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195.6</v>
      </c>
      <c r="L762" t="s">
        <v>76</v>
      </c>
      <c r="M762" t="s"/>
      <c r="N762" t="s">
        <v>1142</v>
      </c>
      <c r="O762" t="s">
        <v>78</v>
      </c>
      <c r="P762" t="s">
        <v>1133</v>
      </c>
      <c r="Q762" t="s"/>
      <c r="R762" t="s">
        <v>80</v>
      </c>
      <c r="S762" t="s">
        <v>1145</v>
      </c>
      <c r="T762" t="s">
        <v>82</v>
      </c>
      <c r="U762" t="s"/>
      <c r="V762" t="s">
        <v>83</v>
      </c>
      <c r="W762" t="s">
        <v>112</v>
      </c>
      <c r="X762" t="s"/>
      <c r="Y762" t="s">
        <v>85</v>
      </c>
      <c r="Z762">
        <f>HYPERLINK("https://hotelmonitor-cachepage.eclerx.com/savepage/tk_15434147897231536_sr_2057.html","info")</f>
        <v/>
      </c>
      <c r="AA762" t="n">
        <v>-6796575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331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6796575</v>
      </c>
      <c r="AZ762" t="s">
        <v>1136</v>
      </c>
      <c r="BA762" t="s"/>
      <c r="BB762" t="n">
        <v>145924</v>
      </c>
      <c r="BC762" t="n">
        <v>13.309176</v>
      </c>
      <c r="BD762" t="n">
        <v>52.498903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1133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208</v>
      </c>
      <c r="L763" t="s">
        <v>76</v>
      </c>
      <c r="M763" t="s"/>
      <c r="N763" t="s">
        <v>1143</v>
      </c>
      <c r="O763" t="s">
        <v>78</v>
      </c>
      <c r="P763" t="s">
        <v>1133</v>
      </c>
      <c r="Q763" t="s"/>
      <c r="R763" t="s">
        <v>80</v>
      </c>
      <c r="S763" t="s">
        <v>1146</v>
      </c>
      <c r="T763" t="s">
        <v>82</v>
      </c>
      <c r="U763" t="s"/>
      <c r="V763" t="s">
        <v>83</v>
      </c>
      <c r="W763" t="s">
        <v>112</v>
      </c>
      <c r="X763" t="s"/>
      <c r="Y763" t="s">
        <v>85</v>
      </c>
      <c r="Z763">
        <f>HYPERLINK("https://hotelmonitor-cachepage.eclerx.com/savepage/tk_15434147897231536_sr_2057.html","info")</f>
        <v/>
      </c>
      <c r="AA763" t="n">
        <v>-6796575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331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6796575</v>
      </c>
      <c r="AZ763" t="s">
        <v>1136</v>
      </c>
      <c r="BA763" t="s"/>
      <c r="BB763" t="n">
        <v>145924</v>
      </c>
      <c r="BC763" t="n">
        <v>13.309176</v>
      </c>
      <c r="BD763" t="n">
        <v>52.498903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1133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262.8</v>
      </c>
      <c r="L764" t="s">
        <v>76</v>
      </c>
      <c r="M764" t="s"/>
      <c r="N764" t="s">
        <v>1147</v>
      </c>
      <c r="O764" t="s">
        <v>78</v>
      </c>
      <c r="P764" t="s">
        <v>1133</v>
      </c>
      <c r="Q764" t="s"/>
      <c r="R764" t="s">
        <v>80</v>
      </c>
      <c r="S764" t="s">
        <v>1148</v>
      </c>
      <c r="T764" t="s">
        <v>82</v>
      </c>
      <c r="U764" t="s"/>
      <c r="V764" t="s">
        <v>83</v>
      </c>
      <c r="W764" t="s">
        <v>112</v>
      </c>
      <c r="X764" t="s"/>
      <c r="Y764" t="s">
        <v>85</v>
      </c>
      <c r="Z764">
        <f>HYPERLINK("https://hotelmonitor-cachepage.eclerx.com/savepage/tk_15434147897231536_sr_2057.html","info")</f>
        <v/>
      </c>
      <c r="AA764" t="n">
        <v>-6796575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331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6796575</v>
      </c>
      <c r="AZ764" t="s">
        <v>1136</v>
      </c>
      <c r="BA764" t="s"/>
      <c r="BB764" t="n">
        <v>145924</v>
      </c>
      <c r="BC764" t="n">
        <v>13.309176</v>
      </c>
      <c r="BD764" t="n">
        <v>52.498903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1149</v>
      </c>
      <c r="F765" t="n">
        <v>2189623</v>
      </c>
      <c r="G765" t="s">
        <v>74</v>
      </c>
      <c r="H765" t="s">
        <v>75</v>
      </c>
      <c r="I765" t="s"/>
      <c r="J765" t="s">
        <v>74</v>
      </c>
      <c r="K765" t="n">
        <v>72.45</v>
      </c>
      <c r="L765" t="s">
        <v>76</v>
      </c>
      <c r="M765" t="s"/>
      <c r="N765" t="s">
        <v>77</v>
      </c>
      <c r="O765" t="s">
        <v>78</v>
      </c>
      <c r="P765" t="s">
        <v>1150</v>
      </c>
      <c r="Q765" t="s"/>
      <c r="R765" t="s">
        <v>102</v>
      </c>
      <c r="S765" t="s">
        <v>819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HYPERLINK("https://hotelmonitor-cachepage.eclerx.com/savepage/tk_1543414245362494_sr_2057.html","info")</f>
        <v/>
      </c>
      <c r="AA765" t="n">
        <v>414579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151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2071786</v>
      </c>
      <c r="AZ765" t="s">
        <v>1151</v>
      </c>
      <c r="BA765" t="s"/>
      <c r="BB765" t="n">
        <v>692317</v>
      </c>
      <c r="BC765" t="n">
        <v>13.36968</v>
      </c>
      <c r="BD765" t="n">
        <v>52.5282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1149</v>
      </c>
      <c r="F766" t="n">
        <v>2189623</v>
      </c>
      <c r="G766" t="s">
        <v>74</v>
      </c>
      <c r="H766" t="s">
        <v>75</v>
      </c>
      <c r="I766" t="s"/>
      <c r="J766" t="s">
        <v>74</v>
      </c>
      <c r="K766" t="n">
        <v>80.5</v>
      </c>
      <c r="L766" t="s">
        <v>76</v>
      </c>
      <c r="M766" t="s"/>
      <c r="N766" t="s">
        <v>183</v>
      </c>
      <c r="O766" t="s">
        <v>78</v>
      </c>
      <c r="P766" t="s">
        <v>1150</v>
      </c>
      <c r="Q766" t="s"/>
      <c r="R766" t="s">
        <v>102</v>
      </c>
      <c r="S766" t="s">
        <v>1152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HYPERLINK("https://hotelmonitor-cachepage.eclerx.com/savepage/tk_1543414245362494_sr_2057.html","info")</f>
        <v/>
      </c>
      <c r="AA766" t="n">
        <v>414579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151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2071786</v>
      </c>
      <c r="AZ766" t="s">
        <v>1151</v>
      </c>
      <c r="BA766" t="s"/>
      <c r="BB766" t="n">
        <v>692317</v>
      </c>
      <c r="BC766" t="n">
        <v>13.36968</v>
      </c>
      <c r="BD766" t="n">
        <v>52.5282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1149</v>
      </c>
      <c r="F767" t="n">
        <v>2189623</v>
      </c>
      <c r="G767" t="s">
        <v>74</v>
      </c>
      <c r="H767" t="s">
        <v>75</v>
      </c>
      <c r="I767" t="s"/>
      <c r="J767" t="s">
        <v>74</v>
      </c>
      <c r="K767" t="n">
        <v>90.5</v>
      </c>
      <c r="L767" t="s">
        <v>76</v>
      </c>
      <c r="M767" t="s"/>
      <c r="N767" t="s">
        <v>217</v>
      </c>
      <c r="O767" t="s">
        <v>78</v>
      </c>
      <c r="P767" t="s">
        <v>1150</v>
      </c>
      <c r="Q767" t="s"/>
      <c r="R767" t="s">
        <v>102</v>
      </c>
      <c r="S767" t="s">
        <v>1153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HYPERLINK("https://hotelmonitor-cachepage.eclerx.com/savepage/tk_1543414245362494_sr_2057.html","info")</f>
        <v/>
      </c>
      <c r="AA767" t="n">
        <v>414579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151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2071786</v>
      </c>
      <c r="AZ767" t="s">
        <v>1151</v>
      </c>
      <c r="BA767" t="s"/>
      <c r="BB767" t="n">
        <v>692317</v>
      </c>
      <c r="BC767" t="n">
        <v>13.36968</v>
      </c>
      <c r="BD767" t="n">
        <v>52.5282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1149</v>
      </c>
      <c r="F768" t="n">
        <v>2189623</v>
      </c>
      <c r="G768" t="s">
        <v>74</v>
      </c>
      <c r="H768" t="s">
        <v>75</v>
      </c>
      <c r="I768" t="s"/>
      <c r="J768" t="s">
        <v>74</v>
      </c>
      <c r="K768" t="n">
        <v>120.5</v>
      </c>
      <c r="L768" t="s">
        <v>76</v>
      </c>
      <c r="M768" t="s"/>
      <c r="N768" t="s">
        <v>489</v>
      </c>
      <c r="O768" t="s">
        <v>78</v>
      </c>
      <c r="P768" t="s">
        <v>1150</v>
      </c>
      <c r="Q768" t="s"/>
      <c r="R768" t="s">
        <v>102</v>
      </c>
      <c r="S768" t="s">
        <v>1154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HYPERLINK("https://hotelmonitor-cachepage.eclerx.com/savepage/tk_1543414245362494_sr_2057.html","info")</f>
        <v/>
      </c>
      <c r="AA768" t="n">
        <v>414579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151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2071786</v>
      </c>
      <c r="AZ768" t="s">
        <v>1151</v>
      </c>
      <c r="BA768" t="s"/>
      <c r="BB768" t="n">
        <v>692317</v>
      </c>
      <c r="BC768" t="n">
        <v>13.36968</v>
      </c>
      <c r="BD768" t="n">
        <v>52.5282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1155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95</v>
      </c>
      <c r="L769" t="s">
        <v>76</v>
      </c>
      <c r="M769" t="s"/>
      <c r="N769" t="s">
        <v>93</v>
      </c>
      <c r="O769" t="s">
        <v>78</v>
      </c>
      <c r="P769" t="s">
        <v>1155</v>
      </c>
      <c r="Q769" t="s"/>
      <c r="R769" t="s">
        <v>102</v>
      </c>
      <c r="S769" t="s">
        <v>307</v>
      </c>
      <c r="T769" t="s">
        <v>82</v>
      </c>
      <c r="U769" t="s"/>
      <c r="V769" t="s">
        <v>83</v>
      </c>
      <c r="W769" t="s">
        <v>112</v>
      </c>
      <c r="X769" t="s"/>
      <c r="Y769" t="s">
        <v>85</v>
      </c>
      <c r="Z769">
        <f>HYPERLINK("https://hotelmonitor-cachepage.eclerx.com/savepage/tk_15434145268581831_sr_2057.html","info")</f>
        <v/>
      </c>
      <c r="AA769" t="n">
        <v>-6796561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244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6796561</v>
      </c>
      <c r="AZ769" t="s">
        <v>1156</v>
      </c>
      <c r="BA769" t="s"/>
      <c r="BB769" t="n">
        <v>389613</v>
      </c>
      <c r="BC769" t="n">
        <v>13.49717</v>
      </c>
      <c r="BD769" t="n">
        <v>52.56149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1157</v>
      </c>
      <c r="F770" t="n">
        <v>484698</v>
      </c>
      <c r="G770" t="s">
        <v>74</v>
      </c>
      <c r="H770" t="s">
        <v>75</v>
      </c>
      <c r="I770" t="s"/>
      <c r="J770" t="s">
        <v>74</v>
      </c>
      <c r="K770" t="n">
        <v>108.15</v>
      </c>
      <c r="L770" t="s">
        <v>76</v>
      </c>
      <c r="M770" t="s"/>
      <c r="N770" t="s">
        <v>1158</v>
      </c>
      <c r="O770" t="s">
        <v>78</v>
      </c>
      <c r="P770" t="s">
        <v>1159</v>
      </c>
      <c r="Q770" t="s"/>
      <c r="R770" t="s">
        <v>80</v>
      </c>
      <c r="S770" t="s">
        <v>922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HYPERLINK("https://hotelmonitor-cachepage.eclerx.com/savepage/tk_15434149148175254_sr_2057.html","info")</f>
        <v/>
      </c>
      <c r="AA770" t="n">
        <v>121383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372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3432380</v>
      </c>
      <c r="AZ770" t="s">
        <v>1160</v>
      </c>
      <c r="BA770" t="s"/>
      <c r="BB770" t="n">
        <v>214966</v>
      </c>
      <c r="BC770" t="n">
        <v>13.399822</v>
      </c>
      <c r="BD770" t="n">
        <v>52.509822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1157</v>
      </c>
      <c r="F771" t="n">
        <v>484698</v>
      </c>
      <c r="G771" t="s">
        <v>74</v>
      </c>
      <c r="H771" t="s">
        <v>75</v>
      </c>
      <c r="I771" t="s"/>
      <c r="J771" t="s">
        <v>74</v>
      </c>
      <c r="K771" t="n">
        <v>114.45</v>
      </c>
      <c r="L771" t="s">
        <v>76</v>
      </c>
      <c r="M771" t="s"/>
      <c r="N771" t="s">
        <v>1161</v>
      </c>
      <c r="O771" t="s">
        <v>78</v>
      </c>
      <c r="P771" t="s">
        <v>1159</v>
      </c>
      <c r="Q771" t="s"/>
      <c r="R771" t="s">
        <v>80</v>
      </c>
      <c r="S771" t="s">
        <v>459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HYPERLINK("https://hotelmonitor-cachepage.eclerx.com/savepage/tk_15434149148175254_sr_2057.html","info")</f>
        <v/>
      </c>
      <c r="AA771" t="n">
        <v>121383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372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3432380</v>
      </c>
      <c r="AZ771" t="s">
        <v>1160</v>
      </c>
      <c r="BA771" t="s"/>
      <c r="BB771" t="n">
        <v>214966</v>
      </c>
      <c r="BC771" t="n">
        <v>13.399822</v>
      </c>
      <c r="BD771" t="n">
        <v>52.509822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1157</v>
      </c>
      <c r="F772" t="n">
        <v>484698</v>
      </c>
      <c r="G772" t="s">
        <v>74</v>
      </c>
      <c r="H772" t="s">
        <v>75</v>
      </c>
      <c r="I772" t="s"/>
      <c r="J772" t="s">
        <v>74</v>
      </c>
      <c r="K772" t="n">
        <v>145.95</v>
      </c>
      <c r="L772" t="s">
        <v>76</v>
      </c>
      <c r="M772" t="s"/>
      <c r="N772" t="s">
        <v>1161</v>
      </c>
      <c r="O772" t="s">
        <v>78</v>
      </c>
      <c r="P772" t="s">
        <v>1159</v>
      </c>
      <c r="Q772" t="s"/>
      <c r="R772" t="s">
        <v>80</v>
      </c>
      <c r="S772" t="s">
        <v>1162</v>
      </c>
      <c r="T772" t="s">
        <v>82</v>
      </c>
      <c r="U772" t="s"/>
      <c r="V772" t="s">
        <v>83</v>
      </c>
      <c r="W772" t="s">
        <v>112</v>
      </c>
      <c r="X772" t="s"/>
      <c r="Y772" t="s">
        <v>85</v>
      </c>
      <c r="Z772">
        <f>HYPERLINK("https://hotelmonitor-cachepage.eclerx.com/savepage/tk_15434149148175254_sr_2057.html","info")</f>
        <v/>
      </c>
      <c r="AA772" t="n">
        <v>121383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372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3432380</v>
      </c>
      <c r="AZ772" t="s">
        <v>1160</v>
      </c>
      <c r="BA772" t="s"/>
      <c r="BB772" t="n">
        <v>214966</v>
      </c>
      <c r="BC772" t="n">
        <v>13.399822</v>
      </c>
      <c r="BD772" t="n">
        <v>52.509822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1157</v>
      </c>
      <c r="F773" t="n">
        <v>484698</v>
      </c>
      <c r="G773" t="s">
        <v>74</v>
      </c>
      <c r="H773" t="s">
        <v>75</v>
      </c>
      <c r="I773" t="s"/>
      <c r="J773" t="s">
        <v>74</v>
      </c>
      <c r="K773" t="n">
        <v>172.2</v>
      </c>
      <c r="L773" t="s">
        <v>76</v>
      </c>
      <c r="M773" t="s"/>
      <c r="N773" t="s">
        <v>1163</v>
      </c>
      <c r="O773" t="s">
        <v>78</v>
      </c>
      <c r="P773" t="s">
        <v>1159</v>
      </c>
      <c r="Q773" t="s"/>
      <c r="R773" t="s">
        <v>80</v>
      </c>
      <c r="S773" t="s">
        <v>514</v>
      </c>
      <c r="T773" t="s">
        <v>82</v>
      </c>
      <c r="U773" t="s"/>
      <c r="V773" t="s">
        <v>83</v>
      </c>
      <c r="W773" t="s">
        <v>112</v>
      </c>
      <c r="X773" t="s"/>
      <c r="Y773" t="s">
        <v>85</v>
      </c>
      <c r="Z773">
        <f>HYPERLINK("https://hotelmonitor-cachepage.eclerx.com/savepage/tk_15434149148175254_sr_2057.html","info")</f>
        <v/>
      </c>
      <c r="AA773" t="n">
        <v>121383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372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3432380</v>
      </c>
      <c r="AZ773" t="s">
        <v>1160</v>
      </c>
      <c r="BA773" t="s"/>
      <c r="BB773" t="n">
        <v>214966</v>
      </c>
      <c r="BC773" t="n">
        <v>13.399822</v>
      </c>
      <c r="BD773" t="n">
        <v>52.509822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1157</v>
      </c>
      <c r="F774" t="n">
        <v>484698</v>
      </c>
      <c r="G774" t="s">
        <v>74</v>
      </c>
      <c r="H774" t="s">
        <v>75</v>
      </c>
      <c r="I774" t="s"/>
      <c r="J774" t="s">
        <v>74</v>
      </c>
      <c r="K774" t="n">
        <v>193.2</v>
      </c>
      <c r="L774" t="s">
        <v>76</v>
      </c>
      <c r="M774" t="s"/>
      <c r="N774" t="s">
        <v>1164</v>
      </c>
      <c r="O774" t="s">
        <v>78</v>
      </c>
      <c r="P774" t="s">
        <v>1159</v>
      </c>
      <c r="Q774" t="s"/>
      <c r="R774" t="s">
        <v>80</v>
      </c>
      <c r="S774" t="s">
        <v>517</v>
      </c>
      <c r="T774" t="s">
        <v>82</v>
      </c>
      <c r="U774" t="s"/>
      <c r="V774" t="s">
        <v>83</v>
      </c>
      <c r="W774" t="s">
        <v>112</v>
      </c>
      <c r="X774" t="s"/>
      <c r="Y774" t="s">
        <v>85</v>
      </c>
      <c r="Z774">
        <f>HYPERLINK("https://hotelmonitor-cachepage.eclerx.com/savepage/tk_15434149148175254_sr_2057.html","info")</f>
        <v/>
      </c>
      <c r="AA774" t="n">
        <v>121383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372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3432380</v>
      </c>
      <c r="AZ774" t="s">
        <v>1160</v>
      </c>
      <c r="BA774" t="s"/>
      <c r="BB774" t="n">
        <v>214966</v>
      </c>
      <c r="BC774" t="n">
        <v>13.399822</v>
      </c>
      <c r="BD774" t="n">
        <v>52.509822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1157</v>
      </c>
      <c r="F775" t="n">
        <v>484698</v>
      </c>
      <c r="G775" t="s">
        <v>74</v>
      </c>
      <c r="H775" t="s">
        <v>75</v>
      </c>
      <c r="I775" t="s"/>
      <c r="J775" t="s">
        <v>74</v>
      </c>
      <c r="K775" t="n">
        <v>256.2</v>
      </c>
      <c r="L775" t="s">
        <v>76</v>
      </c>
      <c r="M775" t="s"/>
      <c r="N775" t="s">
        <v>1165</v>
      </c>
      <c r="O775" t="s">
        <v>78</v>
      </c>
      <c r="P775" t="s">
        <v>1159</v>
      </c>
      <c r="Q775" t="s"/>
      <c r="R775" t="s">
        <v>80</v>
      </c>
      <c r="S775" t="s">
        <v>171</v>
      </c>
      <c r="T775" t="s">
        <v>82</v>
      </c>
      <c r="U775" t="s"/>
      <c r="V775" t="s">
        <v>83</v>
      </c>
      <c r="W775" t="s">
        <v>112</v>
      </c>
      <c r="X775" t="s"/>
      <c r="Y775" t="s">
        <v>85</v>
      </c>
      <c r="Z775">
        <f>HYPERLINK("https://hotelmonitor-cachepage.eclerx.com/savepage/tk_15434149148175254_sr_2057.html","info")</f>
        <v/>
      </c>
      <c r="AA775" t="n">
        <v>121383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372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3432380</v>
      </c>
      <c r="AZ775" t="s">
        <v>1160</v>
      </c>
      <c r="BA775" t="s"/>
      <c r="BB775" t="n">
        <v>214966</v>
      </c>
      <c r="BC775" t="n">
        <v>13.399822</v>
      </c>
      <c r="BD775" t="n">
        <v>52.509822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1166</v>
      </c>
      <c r="F776" t="n">
        <v>6617862</v>
      </c>
      <c r="G776" t="s">
        <v>74</v>
      </c>
      <c r="H776" t="s">
        <v>75</v>
      </c>
      <c r="I776" t="s"/>
      <c r="J776" t="s">
        <v>74</v>
      </c>
      <c r="K776" t="n">
        <v>109</v>
      </c>
      <c r="L776" t="s">
        <v>76</v>
      </c>
      <c r="M776" t="s"/>
      <c r="N776" t="s">
        <v>1167</v>
      </c>
      <c r="O776" t="s">
        <v>78</v>
      </c>
      <c r="P776" t="s">
        <v>1168</v>
      </c>
      <c r="Q776" t="s"/>
      <c r="R776" t="s">
        <v>80</v>
      </c>
      <c r="S776" t="s">
        <v>196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HYPERLINK("https://hotelmonitor-cachepage.eclerx.com/savepage/tk_15434140425112755_sr_2057.html","info")</f>
        <v/>
      </c>
      <c r="AA776" t="n">
        <v>627875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84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3037645</v>
      </c>
      <c r="AZ776" t="s">
        <v>1169</v>
      </c>
      <c r="BA776" t="s"/>
      <c r="BB776" t="n">
        <v>579428</v>
      </c>
      <c r="BC776" t="n">
        <v>13.395338</v>
      </c>
      <c r="BD776" t="n">
        <v>52.506453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1166</v>
      </c>
      <c r="F777" t="n">
        <v>6617862</v>
      </c>
      <c r="G777" t="s">
        <v>74</v>
      </c>
      <c r="H777" t="s">
        <v>75</v>
      </c>
      <c r="I777" t="s"/>
      <c r="J777" t="s">
        <v>74</v>
      </c>
      <c r="K777" t="n">
        <v>119</v>
      </c>
      <c r="L777" t="s">
        <v>76</v>
      </c>
      <c r="M777" t="s"/>
      <c r="N777" t="s">
        <v>95</v>
      </c>
      <c r="O777" t="s">
        <v>78</v>
      </c>
      <c r="P777" t="s">
        <v>1168</v>
      </c>
      <c r="Q777" t="s"/>
      <c r="R777" t="s">
        <v>80</v>
      </c>
      <c r="S777" t="s">
        <v>184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HYPERLINK("https://hotelmonitor-cachepage.eclerx.com/savepage/tk_15434140425112755_sr_2057.html","info")</f>
        <v/>
      </c>
      <c r="AA777" t="n">
        <v>627875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84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3037645</v>
      </c>
      <c r="AZ777" t="s">
        <v>1169</v>
      </c>
      <c r="BA777" t="s"/>
      <c r="BB777" t="n">
        <v>579428</v>
      </c>
      <c r="BC777" t="n">
        <v>13.395338</v>
      </c>
      <c r="BD777" t="n">
        <v>52.506453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1166</v>
      </c>
      <c r="F778" t="n">
        <v>6617862</v>
      </c>
      <c r="G778" t="s">
        <v>74</v>
      </c>
      <c r="H778" t="s">
        <v>75</v>
      </c>
      <c r="I778" t="s"/>
      <c r="J778" t="s">
        <v>74</v>
      </c>
      <c r="K778" t="n">
        <v>179</v>
      </c>
      <c r="L778" t="s">
        <v>76</v>
      </c>
      <c r="M778" t="s"/>
      <c r="N778" t="s">
        <v>321</v>
      </c>
      <c r="O778" t="s">
        <v>78</v>
      </c>
      <c r="P778" t="s">
        <v>1168</v>
      </c>
      <c r="Q778" t="s"/>
      <c r="R778" t="s">
        <v>80</v>
      </c>
      <c r="S778" t="s">
        <v>1116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HYPERLINK("https://hotelmonitor-cachepage.eclerx.com/savepage/tk_15434140425112755_sr_2057.html","info")</f>
        <v/>
      </c>
      <c r="AA778" t="n">
        <v>627875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84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3037645</v>
      </c>
      <c r="AZ778" t="s">
        <v>1169</v>
      </c>
      <c r="BA778" t="s"/>
      <c r="BB778" t="n">
        <v>579428</v>
      </c>
      <c r="BC778" t="n">
        <v>13.395338</v>
      </c>
      <c r="BD778" t="n">
        <v>52.506453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1170</v>
      </c>
      <c r="F779" t="n">
        <v>2346447</v>
      </c>
      <c r="G779" t="s">
        <v>74</v>
      </c>
      <c r="H779" t="s">
        <v>75</v>
      </c>
      <c r="I779" t="s"/>
      <c r="J779" t="s">
        <v>74</v>
      </c>
      <c r="K779" t="n">
        <v>47.5</v>
      </c>
      <c r="L779" t="s">
        <v>76</v>
      </c>
      <c r="M779" t="s"/>
      <c r="N779" t="s">
        <v>77</v>
      </c>
      <c r="O779" t="s">
        <v>78</v>
      </c>
      <c r="P779" t="s">
        <v>1171</v>
      </c>
      <c r="Q779" t="s"/>
      <c r="R779" t="s">
        <v>102</v>
      </c>
      <c r="S779" t="s">
        <v>1172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HYPERLINK("https://hotelmonitor-cachepage.eclerx.com/savepage/tk_15434147582890394_sr_2057.html","info")</f>
        <v/>
      </c>
      <c r="AA779" t="n">
        <v>275101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321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2071817</v>
      </c>
      <c r="AZ779" t="s">
        <v>1173</v>
      </c>
      <c r="BA779" t="s"/>
      <c r="BB779" t="n">
        <v>91747</v>
      </c>
      <c r="BC779" t="n">
        <v>13.4287</v>
      </c>
      <c r="BD779" t="n">
        <v>52.58541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1170</v>
      </c>
      <c r="F780" t="n">
        <v>2346447</v>
      </c>
      <c r="G780" t="s">
        <v>74</v>
      </c>
      <c r="H780" t="s">
        <v>75</v>
      </c>
      <c r="I780" t="s"/>
      <c r="J780" t="s">
        <v>74</v>
      </c>
      <c r="K780" t="n">
        <v>50</v>
      </c>
      <c r="L780" t="s">
        <v>76</v>
      </c>
      <c r="M780" t="s"/>
      <c r="N780" t="s">
        <v>93</v>
      </c>
      <c r="O780" t="s">
        <v>78</v>
      </c>
      <c r="P780" t="s">
        <v>1171</v>
      </c>
      <c r="Q780" t="s"/>
      <c r="R780" t="s">
        <v>102</v>
      </c>
      <c r="S780" t="s">
        <v>1174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HYPERLINK("https://hotelmonitor-cachepage.eclerx.com/savepage/tk_15434147582890394_sr_2057.html","info")</f>
        <v/>
      </c>
      <c r="AA780" t="n">
        <v>275101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321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2071817</v>
      </c>
      <c r="AZ780" t="s">
        <v>1173</v>
      </c>
      <c r="BA780" t="s"/>
      <c r="BB780" t="n">
        <v>91747</v>
      </c>
      <c r="BC780" t="n">
        <v>13.4287</v>
      </c>
      <c r="BD780" t="n">
        <v>52.58541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1175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63.75</v>
      </c>
      <c r="L781" t="s">
        <v>76</v>
      </c>
      <c r="M781" t="s"/>
      <c r="N781" t="s">
        <v>77</v>
      </c>
      <c r="O781" t="s">
        <v>78</v>
      </c>
      <c r="P781" t="s">
        <v>1175</v>
      </c>
      <c r="Q781" t="s"/>
      <c r="R781" t="s">
        <v>102</v>
      </c>
      <c r="S781" t="s">
        <v>1176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HYPERLINK("https://hotelmonitor-cachepage.eclerx.com/savepage/tk_15434139114800289_sr_2057.html","info")</f>
        <v/>
      </c>
      <c r="AA781" t="n">
        <v>-1726534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40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1726534</v>
      </c>
      <c r="AZ781" t="s">
        <v>1177</v>
      </c>
      <c r="BA781" t="s"/>
      <c r="BB781" t="n">
        <v>584429</v>
      </c>
      <c r="BC781" t="n">
        <v>13.32679</v>
      </c>
      <c r="BD781" t="n">
        <v>52.52043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1175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75</v>
      </c>
      <c r="L782" t="s">
        <v>76</v>
      </c>
      <c r="M782" t="s"/>
      <c r="N782" t="s">
        <v>93</v>
      </c>
      <c r="O782" t="s">
        <v>78</v>
      </c>
      <c r="P782" t="s">
        <v>1175</v>
      </c>
      <c r="Q782" t="s"/>
      <c r="R782" t="s">
        <v>102</v>
      </c>
      <c r="S782" t="s">
        <v>119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HYPERLINK("https://hotelmonitor-cachepage.eclerx.com/savepage/tk_15434139114800289_sr_2057.html","info")</f>
        <v/>
      </c>
      <c r="AA782" t="n">
        <v>-1726534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40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1726534</v>
      </c>
      <c r="AZ782" t="s">
        <v>1177</v>
      </c>
      <c r="BA782" t="s"/>
      <c r="BB782" t="n">
        <v>584429</v>
      </c>
      <c r="BC782" t="n">
        <v>13.32679</v>
      </c>
      <c r="BD782" t="n">
        <v>52.52043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1175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85</v>
      </c>
      <c r="L783" t="s">
        <v>76</v>
      </c>
      <c r="M783" t="s"/>
      <c r="N783" t="s">
        <v>95</v>
      </c>
      <c r="O783" t="s">
        <v>78</v>
      </c>
      <c r="P783" t="s">
        <v>1175</v>
      </c>
      <c r="Q783" t="s"/>
      <c r="R783" t="s">
        <v>102</v>
      </c>
      <c r="S783" t="s">
        <v>181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HYPERLINK("https://hotelmonitor-cachepage.eclerx.com/savepage/tk_15434139114800289_sr_2057.html","info")</f>
        <v/>
      </c>
      <c r="AA783" t="n">
        <v>-1726534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40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1726534</v>
      </c>
      <c r="AZ783" t="s">
        <v>1177</v>
      </c>
      <c r="BA783" t="s"/>
      <c r="BB783" t="n">
        <v>584429</v>
      </c>
      <c r="BC783" t="n">
        <v>13.32679</v>
      </c>
      <c r="BD783" t="n">
        <v>52.52043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1178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119</v>
      </c>
      <c r="L784" t="s">
        <v>76</v>
      </c>
      <c r="M784" t="s"/>
      <c r="N784" t="s">
        <v>183</v>
      </c>
      <c r="O784" t="s">
        <v>78</v>
      </c>
      <c r="P784" t="s">
        <v>1178</v>
      </c>
      <c r="Q784" t="s"/>
      <c r="R784" t="s">
        <v>102</v>
      </c>
      <c r="S784" t="s">
        <v>184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HYPERLINK("https://hotelmonitor-cachepage.eclerx.com/savepage/tk_15434147689339147_sr_2057.html","info")</f>
        <v/>
      </c>
      <c r="AA784" t="n">
        <v>-6688032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324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6688032</v>
      </c>
      <c r="AZ784" t="s">
        <v>1179</v>
      </c>
      <c r="BA784" t="s"/>
      <c r="BB784" t="n">
        <v>26575</v>
      </c>
      <c r="BC784" t="n">
        <v>13.206438</v>
      </c>
      <c r="BD784" t="n">
        <v>52.536725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1180</v>
      </c>
      <c r="F785" t="n">
        <v>467247</v>
      </c>
      <c r="G785" t="s">
        <v>74</v>
      </c>
      <c r="H785" t="s">
        <v>75</v>
      </c>
      <c r="I785" t="s"/>
      <c r="J785" t="s">
        <v>74</v>
      </c>
      <c r="K785" t="n">
        <v>102</v>
      </c>
      <c r="L785" t="s">
        <v>76</v>
      </c>
      <c r="M785" t="s"/>
      <c r="N785" t="s">
        <v>1181</v>
      </c>
      <c r="O785" t="s">
        <v>78</v>
      </c>
      <c r="P785" t="s">
        <v>1182</v>
      </c>
      <c r="Q785" t="s"/>
      <c r="R785" t="s">
        <v>80</v>
      </c>
      <c r="S785" t="s">
        <v>191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HYPERLINK("https://hotelmonitor-cachepage.eclerx.com/savepage/tk_15434143180036812_sr_2057.html","info")</f>
        <v/>
      </c>
      <c r="AA785" t="n">
        <v>123519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175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1626217</v>
      </c>
      <c r="AZ785" t="s">
        <v>1183</v>
      </c>
      <c r="BA785" t="s"/>
      <c r="BB785" t="n">
        <v>220946</v>
      </c>
      <c r="BC785" t="n">
        <v>13.3883</v>
      </c>
      <c r="BD785" t="n">
        <v>52.52144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1180</v>
      </c>
      <c r="F786" t="n">
        <v>467247</v>
      </c>
      <c r="G786" t="s">
        <v>74</v>
      </c>
      <c r="H786" t="s">
        <v>75</v>
      </c>
      <c r="I786" t="s"/>
      <c r="J786" t="s">
        <v>74</v>
      </c>
      <c r="K786" t="n">
        <v>132</v>
      </c>
      <c r="L786" t="s">
        <v>76</v>
      </c>
      <c r="M786" t="s"/>
      <c r="N786" t="s">
        <v>1184</v>
      </c>
      <c r="O786" t="s">
        <v>78</v>
      </c>
      <c r="P786" t="s">
        <v>1182</v>
      </c>
      <c r="Q786" t="s"/>
      <c r="R786" t="s">
        <v>80</v>
      </c>
      <c r="S786" t="s">
        <v>707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HYPERLINK("https://hotelmonitor-cachepage.eclerx.com/savepage/tk_15434143180036812_sr_2057.html","info")</f>
        <v/>
      </c>
      <c r="AA786" t="n">
        <v>123519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175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1626217</v>
      </c>
      <c r="AZ786" t="s">
        <v>1183</v>
      </c>
      <c r="BA786" t="s"/>
      <c r="BB786" t="n">
        <v>220946</v>
      </c>
      <c r="BC786" t="n">
        <v>13.3883</v>
      </c>
      <c r="BD786" t="n">
        <v>52.52144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1180</v>
      </c>
      <c r="F787" t="n">
        <v>467247</v>
      </c>
      <c r="G787" t="s">
        <v>74</v>
      </c>
      <c r="H787" t="s">
        <v>75</v>
      </c>
      <c r="I787" t="s"/>
      <c r="J787" t="s">
        <v>74</v>
      </c>
      <c r="K787" t="n">
        <v>102</v>
      </c>
      <c r="L787" t="s">
        <v>76</v>
      </c>
      <c r="M787" t="s"/>
      <c r="N787" t="s">
        <v>1185</v>
      </c>
      <c r="O787" t="s">
        <v>78</v>
      </c>
      <c r="P787" t="s">
        <v>1182</v>
      </c>
      <c r="Q787" t="s"/>
      <c r="R787" t="s">
        <v>80</v>
      </c>
      <c r="S787" t="s">
        <v>191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HYPERLINK("https://hotelmonitor-cachepage.eclerx.com/savepage/tk_15434143180036812_sr_2057.html","info")</f>
        <v/>
      </c>
      <c r="AA787" t="n">
        <v>123519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175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1626217</v>
      </c>
      <c r="AZ787" t="s">
        <v>1183</v>
      </c>
      <c r="BA787" t="s"/>
      <c r="BB787" t="n">
        <v>220946</v>
      </c>
      <c r="BC787" t="n">
        <v>13.3883</v>
      </c>
      <c r="BD787" t="n">
        <v>52.52144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1180</v>
      </c>
      <c r="F788" t="n">
        <v>467247</v>
      </c>
      <c r="G788" t="s">
        <v>74</v>
      </c>
      <c r="H788" t="s">
        <v>75</v>
      </c>
      <c r="I788" t="s"/>
      <c r="J788" t="s">
        <v>74</v>
      </c>
      <c r="K788" t="n">
        <v>132</v>
      </c>
      <c r="L788" t="s">
        <v>76</v>
      </c>
      <c r="M788" t="s"/>
      <c r="N788" t="s">
        <v>1185</v>
      </c>
      <c r="O788" t="s">
        <v>78</v>
      </c>
      <c r="P788" t="s">
        <v>1182</v>
      </c>
      <c r="Q788" t="s"/>
      <c r="R788" t="s">
        <v>80</v>
      </c>
      <c r="S788" t="s">
        <v>707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HYPERLINK("https://hotelmonitor-cachepage.eclerx.com/savepage/tk_15434143180036812_sr_2057.html","info")</f>
        <v/>
      </c>
      <c r="AA788" t="n">
        <v>123519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175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1626217</v>
      </c>
      <c r="AZ788" t="s">
        <v>1183</v>
      </c>
      <c r="BA788" t="s"/>
      <c r="BB788" t="n">
        <v>220946</v>
      </c>
      <c r="BC788" t="n">
        <v>13.3883</v>
      </c>
      <c r="BD788" t="n">
        <v>52.52144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1180</v>
      </c>
      <c r="F789" t="n">
        <v>467247</v>
      </c>
      <c r="G789" t="s">
        <v>74</v>
      </c>
      <c r="H789" t="s">
        <v>75</v>
      </c>
      <c r="I789" t="s"/>
      <c r="J789" t="s">
        <v>74</v>
      </c>
      <c r="K789" t="n">
        <v>132</v>
      </c>
      <c r="L789" t="s">
        <v>76</v>
      </c>
      <c r="M789" t="s"/>
      <c r="N789" t="s">
        <v>1186</v>
      </c>
      <c r="O789" t="s">
        <v>78</v>
      </c>
      <c r="P789" t="s">
        <v>1182</v>
      </c>
      <c r="Q789" t="s"/>
      <c r="R789" t="s">
        <v>80</v>
      </c>
      <c r="S789" t="s">
        <v>707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HYPERLINK("https://hotelmonitor-cachepage.eclerx.com/savepage/tk_15434143180036812_sr_2057.html","info")</f>
        <v/>
      </c>
      <c r="AA789" t="n">
        <v>123519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175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1626217</v>
      </c>
      <c r="AZ789" t="s">
        <v>1183</v>
      </c>
      <c r="BA789" t="s"/>
      <c r="BB789" t="n">
        <v>220946</v>
      </c>
      <c r="BC789" t="n">
        <v>13.3883</v>
      </c>
      <c r="BD789" t="n">
        <v>52.52144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1180</v>
      </c>
      <c r="F790" t="n">
        <v>467247</v>
      </c>
      <c r="G790" t="s">
        <v>74</v>
      </c>
      <c r="H790" t="s">
        <v>75</v>
      </c>
      <c r="I790" t="s"/>
      <c r="J790" t="s">
        <v>74</v>
      </c>
      <c r="K790" t="n">
        <v>138</v>
      </c>
      <c r="L790" t="s">
        <v>76</v>
      </c>
      <c r="M790" t="s"/>
      <c r="N790" t="s">
        <v>1185</v>
      </c>
      <c r="O790" t="s">
        <v>78</v>
      </c>
      <c r="P790" t="s">
        <v>1182</v>
      </c>
      <c r="Q790" t="s"/>
      <c r="R790" t="s">
        <v>80</v>
      </c>
      <c r="S790" t="s">
        <v>144</v>
      </c>
      <c r="T790" t="s">
        <v>82</v>
      </c>
      <c r="U790" t="s"/>
      <c r="V790" t="s">
        <v>83</v>
      </c>
      <c r="W790" t="s">
        <v>112</v>
      </c>
      <c r="X790" t="s"/>
      <c r="Y790" t="s">
        <v>85</v>
      </c>
      <c r="Z790">
        <f>HYPERLINK("https://hotelmonitor-cachepage.eclerx.com/savepage/tk_15434143180036812_sr_2057.html","info")</f>
        <v/>
      </c>
      <c r="AA790" t="n">
        <v>123519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175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1626217</v>
      </c>
      <c r="AZ790" t="s">
        <v>1183</v>
      </c>
      <c r="BA790" t="s"/>
      <c r="BB790" t="n">
        <v>220946</v>
      </c>
      <c r="BC790" t="n">
        <v>13.3883</v>
      </c>
      <c r="BD790" t="n">
        <v>52.52144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1180</v>
      </c>
      <c r="F791" t="n">
        <v>467247</v>
      </c>
      <c r="G791" t="s">
        <v>74</v>
      </c>
      <c r="H791" t="s">
        <v>75</v>
      </c>
      <c r="I791" t="s"/>
      <c r="J791" t="s">
        <v>74</v>
      </c>
      <c r="K791" t="n">
        <v>138</v>
      </c>
      <c r="L791" t="s">
        <v>76</v>
      </c>
      <c r="M791" t="s"/>
      <c r="N791" t="s">
        <v>1184</v>
      </c>
      <c r="O791" t="s">
        <v>78</v>
      </c>
      <c r="P791" t="s">
        <v>1182</v>
      </c>
      <c r="Q791" t="s"/>
      <c r="R791" t="s">
        <v>80</v>
      </c>
      <c r="S791" t="s">
        <v>144</v>
      </c>
      <c r="T791" t="s">
        <v>82</v>
      </c>
      <c r="U791" t="s"/>
      <c r="V791" t="s">
        <v>83</v>
      </c>
      <c r="W791" t="s">
        <v>112</v>
      </c>
      <c r="X791" t="s"/>
      <c r="Y791" t="s">
        <v>85</v>
      </c>
      <c r="Z791">
        <f>HYPERLINK("https://hotelmonitor-cachepage.eclerx.com/savepage/tk_15434143180036812_sr_2057.html","info")</f>
        <v/>
      </c>
      <c r="AA791" t="n">
        <v>123519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175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1626217</v>
      </c>
      <c r="AZ791" t="s">
        <v>1183</v>
      </c>
      <c r="BA791" t="s"/>
      <c r="BB791" t="n">
        <v>220946</v>
      </c>
      <c r="BC791" t="n">
        <v>13.3883</v>
      </c>
      <c r="BD791" t="n">
        <v>52.52144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1180</v>
      </c>
      <c r="F792" t="n">
        <v>467247</v>
      </c>
      <c r="G792" t="s">
        <v>74</v>
      </c>
      <c r="H792" t="s">
        <v>75</v>
      </c>
      <c r="I792" t="s"/>
      <c r="J792" t="s">
        <v>74</v>
      </c>
      <c r="K792" t="n">
        <v>162</v>
      </c>
      <c r="L792" t="s">
        <v>76</v>
      </c>
      <c r="M792" t="s"/>
      <c r="N792" t="s">
        <v>1186</v>
      </c>
      <c r="O792" t="s">
        <v>78</v>
      </c>
      <c r="P792" t="s">
        <v>1182</v>
      </c>
      <c r="Q792" t="s"/>
      <c r="R792" t="s">
        <v>80</v>
      </c>
      <c r="S792" t="s">
        <v>218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HYPERLINK("https://hotelmonitor-cachepage.eclerx.com/savepage/tk_15434143180036812_sr_2057.html","info")</f>
        <v/>
      </c>
      <c r="AA792" t="n">
        <v>123519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175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1626217</v>
      </c>
      <c r="AZ792" t="s">
        <v>1183</v>
      </c>
      <c r="BA792" t="s"/>
      <c r="BB792" t="n">
        <v>220946</v>
      </c>
      <c r="BC792" t="n">
        <v>13.3883</v>
      </c>
      <c r="BD792" t="n">
        <v>52.52144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1180</v>
      </c>
      <c r="F793" t="n">
        <v>467247</v>
      </c>
      <c r="G793" t="s">
        <v>74</v>
      </c>
      <c r="H793" t="s">
        <v>75</v>
      </c>
      <c r="I793" t="s"/>
      <c r="J793" t="s">
        <v>74</v>
      </c>
      <c r="K793" t="n">
        <v>168</v>
      </c>
      <c r="L793" t="s">
        <v>76</v>
      </c>
      <c r="M793" t="s"/>
      <c r="N793" t="s">
        <v>1185</v>
      </c>
      <c r="O793" t="s">
        <v>78</v>
      </c>
      <c r="P793" t="s">
        <v>1182</v>
      </c>
      <c r="Q793" t="s"/>
      <c r="R793" t="s">
        <v>80</v>
      </c>
      <c r="S793" t="s">
        <v>778</v>
      </c>
      <c r="T793" t="s">
        <v>82</v>
      </c>
      <c r="U793" t="s"/>
      <c r="V793" t="s">
        <v>83</v>
      </c>
      <c r="W793" t="s">
        <v>112</v>
      </c>
      <c r="X793" t="s"/>
      <c r="Y793" t="s">
        <v>85</v>
      </c>
      <c r="Z793">
        <f>HYPERLINK("https://hotelmonitor-cachepage.eclerx.com/savepage/tk_15434143180036812_sr_2057.html","info")</f>
        <v/>
      </c>
      <c r="AA793" t="n">
        <v>123519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175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1626217</v>
      </c>
      <c r="AZ793" t="s">
        <v>1183</v>
      </c>
      <c r="BA793" t="s"/>
      <c r="BB793" t="n">
        <v>220946</v>
      </c>
      <c r="BC793" t="n">
        <v>13.3883</v>
      </c>
      <c r="BD793" t="n">
        <v>52.52144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1180</v>
      </c>
      <c r="F794" t="n">
        <v>467247</v>
      </c>
      <c r="G794" t="s">
        <v>74</v>
      </c>
      <c r="H794" t="s">
        <v>75</v>
      </c>
      <c r="I794" t="s"/>
      <c r="J794" t="s">
        <v>74</v>
      </c>
      <c r="K794" t="n">
        <v>168</v>
      </c>
      <c r="L794" t="s">
        <v>76</v>
      </c>
      <c r="M794" t="s"/>
      <c r="N794" t="s">
        <v>1184</v>
      </c>
      <c r="O794" t="s">
        <v>78</v>
      </c>
      <c r="P794" t="s">
        <v>1182</v>
      </c>
      <c r="Q794" t="s"/>
      <c r="R794" t="s">
        <v>80</v>
      </c>
      <c r="S794" t="s">
        <v>778</v>
      </c>
      <c r="T794" t="s">
        <v>82</v>
      </c>
      <c r="U794" t="s"/>
      <c r="V794" t="s">
        <v>83</v>
      </c>
      <c r="W794" t="s">
        <v>112</v>
      </c>
      <c r="X794" t="s"/>
      <c r="Y794" t="s">
        <v>85</v>
      </c>
      <c r="Z794">
        <f>HYPERLINK("https://hotelmonitor-cachepage.eclerx.com/savepage/tk_15434143180036812_sr_2057.html","info")</f>
        <v/>
      </c>
      <c r="AA794" t="n">
        <v>123519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175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1626217</v>
      </c>
      <c r="AZ794" t="s">
        <v>1183</v>
      </c>
      <c r="BA794" t="s"/>
      <c r="BB794" t="n">
        <v>220946</v>
      </c>
      <c r="BC794" t="n">
        <v>13.3883</v>
      </c>
      <c r="BD794" t="n">
        <v>52.52144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1180</v>
      </c>
      <c r="F795" t="n">
        <v>467247</v>
      </c>
      <c r="G795" t="s">
        <v>74</v>
      </c>
      <c r="H795" t="s">
        <v>75</v>
      </c>
      <c r="I795" t="s"/>
      <c r="J795" t="s">
        <v>74</v>
      </c>
      <c r="K795" t="n">
        <v>168</v>
      </c>
      <c r="L795" t="s">
        <v>76</v>
      </c>
      <c r="M795" t="s"/>
      <c r="N795" t="s">
        <v>1186</v>
      </c>
      <c r="O795" t="s">
        <v>78</v>
      </c>
      <c r="P795" t="s">
        <v>1182</v>
      </c>
      <c r="Q795" t="s"/>
      <c r="R795" t="s">
        <v>80</v>
      </c>
      <c r="S795" t="s">
        <v>778</v>
      </c>
      <c r="T795" t="s">
        <v>82</v>
      </c>
      <c r="U795" t="s"/>
      <c r="V795" t="s">
        <v>83</v>
      </c>
      <c r="W795" t="s">
        <v>112</v>
      </c>
      <c r="X795" t="s"/>
      <c r="Y795" t="s">
        <v>85</v>
      </c>
      <c r="Z795">
        <f>HYPERLINK("https://hotelmonitor-cachepage.eclerx.com/savepage/tk_15434143180036812_sr_2057.html","info")</f>
        <v/>
      </c>
      <c r="AA795" t="n">
        <v>123519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175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1626217</v>
      </c>
      <c r="AZ795" t="s">
        <v>1183</v>
      </c>
      <c r="BA795" t="s"/>
      <c r="BB795" t="n">
        <v>220946</v>
      </c>
      <c r="BC795" t="n">
        <v>13.3883</v>
      </c>
      <c r="BD795" t="n">
        <v>52.52144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1180</v>
      </c>
      <c r="F796" t="n">
        <v>467247</v>
      </c>
      <c r="G796" t="s">
        <v>74</v>
      </c>
      <c r="H796" t="s">
        <v>75</v>
      </c>
      <c r="I796" t="s"/>
      <c r="J796" t="s">
        <v>74</v>
      </c>
      <c r="K796" t="n">
        <v>191</v>
      </c>
      <c r="L796" t="s">
        <v>76</v>
      </c>
      <c r="M796" t="s"/>
      <c r="N796" t="s">
        <v>1187</v>
      </c>
      <c r="O796" t="s">
        <v>78</v>
      </c>
      <c r="P796" t="s">
        <v>1182</v>
      </c>
      <c r="Q796" t="s"/>
      <c r="R796" t="s">
        <v>80</v>
      </c>
      <c r="S796" t="s">
        <v>1188</v>
      </c>
      <c r="T796" t="s">
        <v>82</v>
      </c>
      <c r="U796" t="s"/>
      <c r="V796" t="s">
        <v>83</v>
      </c>
      <c r="W796" t="s">
        <v>112</v>
      </c>
      <c r="X796" t="s"/>
      <c r="Y796" t="s">
        <v>85</v>
      </c>
      <c r="Z796">
        <f>HYPERLINK("https://hotelmonitor-cachepage.eclerx.com/savepage/tk_15434143180036812_sr_2057.html","info")</f>
        <v/>
      </c>
      <c r="AA796" t="n">
        <v>123519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175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1626217</v>
      </c>
      <c r="AZ796" t="s">
        <v>1183</v>
      </c>
      <c r="BA796" t="s"/>
      <c r="BB796" t="n">
        <v>220946</v>
      </c>
      <c r="BC796" t="n">
        <v>13.3883</v>
      </c>
      <c r="BD796" t="n">
        <v>52.52144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1180</v>
      </c>
      <c r="F797" t="n">
        <v>467247</v>
      </c>
      <c r="G797" t="s">
        <v>74</v>
      </c>
      <c r="H797" t="s">
        <v>75</v>
      </c>
      <c r="I797" t="s"/>
      <c r="J797" t="s">
        <v>74</v>
      </c>
      <c r="K797" t="n">
        <v>198</v>
      </c>
      <c r="L797" t="s">
        <v>76</v>
      </c>
      <c r="M797" t="s"/>
      <c r="N797" t="s">
        <v>1186</v>
      </c>
      <c r="O797" t="s">
        <v>78</v>
      </c>
      <c r="P797" t="s">
        <v>1182</v>
      </c>
      <c r="Q797" t="s"/>
      <c r="R797" t="s">
        <v>80</v>
      </c>
      <c r="S797" t="s">
        <v>1189</v>
      </c>
      <c r="T797" t="s">
        <v>82</v>
      </c>
      <c r="U797" t="s"/>
      <c r="V797" t="s">
        <v>83</v>
      </c>
      <c r="W797" t="s">
        <v>112</v>
      </c>
      <c r="X797" t="s"/>
      <c r="Y797" t="s">
        <v>85</v>
      </c>
      <c r="Z797">
        <f>HYPERLINK("https://hotelmonitor-cachepage.eclerx.com/savepage/tk_15434143180036812_sr_2057.html","info")</f>
        <v/>
      </c>
      <c r="AA797" t="n">
        <v>123519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175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1626217</v>
      </c>
      <c r="AZ797" t="s">
        <v>1183</v>
      </c>
      <c r="BA797" t="s"/>
      <c r="BB797" t="n">
        <v>220946</v>
      </c>
      <c r="BC797" t="n">
        <v>13.3883</v>
      </c>
      <c r="BD797" t="n">
        <v>52.52144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1180</v>
      </c>
      <c r="F798" t="n">
        <v>467247</v>
      </c>
      <c r="G798" t="s">
        <v>74</v>
      </c>
      <c r="H798" t="s">
        <v>75</v>
      </c>
      <c r="I798" t="s"/>
      <c r="J798" t="s">
        <v>74</v>
      </c>
      <c r="K798" t="n">
        <v>221</v>
      </c>
      <c r="L798" t="s">
        <v>76</v>
      </c>
      <c r="M798" t="s"/>
      <c r="N798" t="s">
        <v>1187</v>
      </c>
      <c r="O798" t="s">
        <v>78</v>
      </c>
      <c r="P798" t="s">
        <v>1182</v>
      </c>
      <c r="Q798" t="s"/>
      <c r="R798" t="s">
        <v>80</v>
      </c>
      <c r="S798" t="s">
        <v>1190</v>
      </c>
      <c r="T798" t="s">
        <v>82</v>
      </c>
      <c r="U798" t="s"/>
      <c r="V798" t="s">
        <v>83</v>
      </c>
      <c r="W798" t="s">
        <v>112</v>
      </c>
      <c r="X798" t="s"/>
      <c r="Y798" t="s">
        <v>85</v>
      </c>
      <c r="Z798">
        <f>HYPERLINK("https://hotelmonitor-cachepage.eclerx.com/savepage/tk_15434143180036812_sr_2057.html","info")</f>
        <v/>
      </c>
      <c r="AA798" t="n">
        <v>123519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175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1626217</v>
      </c>
      <c r="AZ798" t="s">
        <v>1183</v>
      </c>
      <c r="BA798" t="s"/>
      <c r="BB798" t="n">
        <v>220946</v>
      </c>
      <c r="BC798" t="n">
        <v>13.3883</v>
      </c>
      <c r="BD798" t="n">
        <v>52.52144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1180</v>
      </c>
      <c r="F799" t="n">
        <v>467247</v>
      </c>
      <c r="G799" t="s">
        <v>74</v>
      </c>
      <c r="H799" t="s">
        <v>75</v>
      </c>
      <c r="I799" t="s"/>
      <c r="J799" t="s">
        <v>74</v>
      </c>
      <c r="K799" t="n">
        <v>222</v>
      </c>
      <c r="L799" t="s">
        <v>76</v>
      </c>
      <c r="M799" t="s"/>
      <c r="N799" t="s">
        <v>1191</v>
      </c>
      <c r="O799" t="s">
        <v>78</v>
      </c>
      <c r="P799" t="s">
        <v>1182</v>
      </c>
      <c r="Q799" t="s"/>
      <c r="R799" t="s">
        <v>80</v>
      </c>
      <c r="S799" t="s">
        <v>1192</v>
      </c>
      <c r="T799" t="s">
        <v>82</v>
      </c>
      <c r="U799" t="s"/>
      <c r="V799" t="s">
        <v>83</v>
      </c>
      <c r="W799" t="s">
        <v>112</v>
      </c>
      <c r="X799" t="s"/>
      <c r="Y799" t="s">
        <v>85</v>
      </c>
      <c r="Z799">
        <f>HYPERLINK("https://hotelmonitor-cachepage.eclerx.com/savepage/tk_15434143180036812_sr_2057.html","info")</f>
        <v/>
      </c>
      <c r="AA799" t="n">
        <v>123519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175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1626217</v>
      </c>
      <c r="AZ799" t="s">
        <v>1183</v>
      </c>
      <c r="BA799" t="s"/>
      <c r="BB799" t="n">
        <v>220946</v>
      </c>
      <c r="BC799" t="n">
        <v>13.3883</v>
      </c>
      <c r="BD799" t="n">
        <v>52.52144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1180</v>
      </c>
      <c r="F800" t="n">
        <v>467247</v>
      </c>
      <c r="G800" t="s">
        <v>74</v>
      </c>
      <c r="H800" t="s">
        <v>75</v>
      </c>
      <c r="I800" t="s"/>
      <c r="J800" t="s">
        <v>74</v>
      </c>
      <c r="K800" t="n">
        <v>252</v>
      </c>
      <c r="L800" t="s">
        <v>76</v>
      </c>
      <c r="M800" t="s"/>
      <c r="N800" t="s">
        <v>1191</v>
      </c>
      <c r="O800" t="s">
        <v>78</v>
      </c>
      <c r="P800" t="s">
        <v>1182</v>
      </c>
      <c r="Q800" t="s"/>
      <c r="R800" t="s">
        <v>80</v>
      </c>
      <c r="S800" t="s">
        <v>267</v>
      </c>
      <c r="T800" t="s">
        <v>82</v>
      </c>
      <c r="U800" t="s"/>
      <c r="V800" t="s">
        <v>83</v>
      </c>
      <c r="W800" t="s">
        <v>112</v>
      </c>
      <c r="X800" t="s"/>
      <c r="Y800" t="s">
        <v>85</v>
      </c>
      <c r="Z800">
        <f>HYPERLINK("https://hotelmonitor-cachepage.eclerx.com/savepage/tk_15434143180036812_sr_2057.html","info")</f>
        <v/>
      </c>
      <c r="AA800" t="n">
        <v>123519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175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1626217</v>
      </c>
      <c r="AZ800" t="s">
        <v>1183</v>
      </c>
      <c r="BA800" t="s"/>
      <c r="BB800" t="n">
        <v>220946</v>
      </c>
      <c r="BC800" t="n">
        <v>13.3883</v>
      </c>
      <c r="BD800" t="n">
        <v>52.52144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1180</v>
      </c>
      <c r="F801" t="n">
        <v>467247</v>
      </c>
      <c r="G801" t="s">
        <v>74</v>
      </c>
      <c r="H801" t="s">
        <v>75</v>
      </c>
      <c r="I801" t="s"/>
      <c r="J801" t="s">
        <v>74</v>
      </c>
      <c r="K801" t="n">
        <v>592</v>
      </c>
      <c r="L801" t="s">
        <v>76</v>
      </c>
      <c r="M801" t="s"/>
      <c r="N801" t="s">
        <v>1193</v>
      </c>
      <c r="O801" t="s">
        <v>78</v>
      </c>
      <c r="P801" t="s">
        <v>1182</v>
      </c>
      <c r="Q801" t="s"/>
      <c r="R801" t="s">
        <v>80</v>
      </c>
      <c r="S801" t="s">
        <v>1194</v>
      </c>
      <c r="T801" t="s">
        <v>82</v>
      </c>
      <c r="U801" t="s"/>
      <c r="V801" t="s">
        <v>83</v>
      </c>
      <c r="W801" t="s">
        <v>112</v>
      </c>
      <c r="X801" t="s"/>
      <c r="Y801" t="s">
        <v>85</v>
      </c>
      <c r="Z801">
        <f>HYPERLINK("https://hotelmonitor-cachepage.eclerx.com/savepage/tk_15434143180036812_sr_2057.html","info")</f>
        <v/>
      </c>
      <c r="AA801" t="n">
        <v>123519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175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1626217</v>
      </c>
      <c r="AZ801" t="s">
        <v>1183</v>
      </c>
      <c r="BA801" t="s"/>
      <c r="BB801" t="n">
        <v>220946</v>
      </c>
      <c r="BC801" t="n">
        <v>13.3883</v>
      </c>
      <c r="BD801" t="n">
        <v>52.52144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1180</v>
      </c>
      <c r="F802" t="n">
        <v>467247</v>
      </c>
      <c r="G802" t="s">
        <v>74</v>
      </c>
      <c r="H802" t="s">
        <v>75</v>
      </c>
      <c r="I802" t="s"/>
      <c r="J802" t="s">
        <v>74</v>
      </c>
      <c r="K802" t="n">
        <v>622</v>
      </c>
      <c r="L802" t="s">
        <v>76</v>
      </c>
      <c r="M802" t="s"/>
      <c r="N802" t="s">
        <v>1193</v>
      </c>
      <c r="O802" t="s">
        <v>78</v>
      </c>
      <c r="P802" t="s">
        <v>1182</v>
      </c>
      <c r="Q802" t="s"/>
      <c r="R802" t="s">
        <v>80</v>
      </c>
      <c r="S802" t="s">
        <v>1195</v>
      </c>
      <c r="T802" t="s">
        <v>82</v>
      </c>
      <c r="U802" t="s"/>
      <c r="V802" t="s">
        <v>83</v>
      </c>
      <c r="W802" t="s">
        <v>112</v>
      </c>
      <c r="X802" t="s"/>
      <c r="Y802" t="s">
        <v>85</v>
      </c>
      <c r="Z802">
        <f>HYPERLINK("https://hotelmonitor-cachepage.eclerx.com/savepage/tk_15434143180036812_sr_2057.html","info")</f>
        <v/>
      </c>
      <c r="AA802" t="n">
        <v>123519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175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1626217</v>
      </c>
      <c r="AZ802" t="s">
        <v>1183</v>
      </c>
      <c r="BA802" t="s"/>
      <c r="BB802" t="n">
        <v>220946</v>
      </c>
      <c r="BC802" t="n">
        <v>13.3883</v>
      </c>
      <c r="BD802" t="n">
        <v>52.52144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1180</v>
      </c>
      <c r="F803" t="n">
        <v>467247</v>
      </c>
      <c r="G803" t="s">
        <v>74</v>
      </c>
      <c r="H803" t="s">
        <v>75</v>
      </c>
      <c r="I803" t="s"/>
      <c r="J803" t="s">
        <v>74</v>
      </c>
      <c r="K803" t="n">
        <v>792</v>
      </c>
      <c r="L803" t="s">
        <v>76</v>
      </c>
      <c r="M803" t="s"/>
      <c r="N803" t="s">
        <v>1196</v>
      </c>
      <c r="O803" t="s">
        <v>78</v>
      </c>
      <c r="P803" t="s">
        <v>1182</v>
      </c>
      <c r="Q803" t="s"/>
      <c r="R803" t="s">
        <v>80</v>
      </c>
      <c r="S803" t="s">
        <v>1197</v>
      </c>
      <c r="T803" t="s">
        <v>82</v>
      </c>
      <c r="U803" t="s"/>
      <c r="V803" t="s">
        <v>83</v>
      </c>
      <c r="W803" t="s">
        <v>112</v>
      </c>
      <c r="X803" t="s"/>
      <c r="Y803" t="s">
        <v>85</v>
      </c>
      <c r="Z803">
        <f>HYPERLINK("https://hotelmonitor-cachepage.eclerx.com/savepage/tk_15434143180036812_sr_2057.html","info")</f>
        <v/>
      </c>
      <c r="AA803" t="n">
        <v>123519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175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1626217</v>
      </c>
      <c r="AZ803" t="s">
        <v>1183</v>
      </c>
      <c r="BA803" t="s"/>
      <c r="BB803" t="n">
        <v>220946</v>
      </c>
      <c r="BC803" t="n">
        <v>13.3883</v>
      </c>
      <c r="BD803" t="n">
        <v>52.52144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1180</v>
      </c>
      <c r="F804" t="n">
        <v>467247</v>
      </c>
      <c r="G804" t="s">
        <v>74</v>
      </c>
      <c r="H804" t="s">
        <v>75</v>
      </c>
      <c r="I804" t="s"/>
      <c r="J804" t="s">
        <v>74</v>
      </c>
      <c r="K804" t="n">
        <v>822</v>
      </c>
      <c r="L804" t="s">
        <v>76</v>
      </c>
      <c r="M804" t="s"/>
      <c r="N804" t="s">
        <v>1196</v>
      </c>
      <c r="O804" t="s">
        <v>78</v>
      </c>
      <c r="P804" t="s">
        <v>1182</v>
      </c>
      <c r="Q804" t="s"/>
      <c r="R804" t="s">
        <v>80</v>
      </c>
      <c r="S804" t="s">
        <v>1198</v>
      </c>
      <c r="T804" t="s">
        <v>82</v>
      </c>
      <c r="U804" t="s"/>
      <c r="V804" t="s">
        <v>83</v>
      </c>
      <c r="W804" t="s">
        <v>112</v>
      </c>
      <c r="X804" t="s"/>
      <c r="Y804" t="s">
        <v>85</v>
      </c>
      <c r="Z804">
        <f>HYPERLINK("https://hotelmonitor-cachepage.eclerx.com/savepage/tk_15434143180036812_sr_2057.html","info")</f>
        <v/>
      </c>
      <c r="AA804" t="n">
        <v>123519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175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1626217</v>
      </c>
      <c r="AZ804" t="s">
        <v>1183</v>
      </c>
      <c r="BA804" t="s"/>
      <c r="BB804" t="n">
        <v>220946</v>
      </c>
      <c r="BC804" t="n">
        <v>13.3883</v>
      </c>
      <c r="BD804" t="n">
        <v>52.52144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1199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71</v>
      </c>
      <c r="L805" t="s">
        <v>76</v>
      </c>
      <c r="M805" t="s"/>
      <c r="N805" t="s">
        <v>93</v>
      </c>
      <c r="O805" t="s">
        <v>78</v>
      </c>
      <c r="P805" t="s">
        <v>1199</v>
      </c>
      <c r="Q805" t="s"/>
      <c r="R805" t="s">
        <v>180</v>
      </c>
      <c r="S805" t="s">
        <v>632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HYPERLINK("https://hotelmonitor-cachepage.eclerx.com/savepage/tk_15434145746208696_sr_2057.html","info")</f>
        <v/>
      </c>
      <c r="AA805" t="n">
        <v>-2208638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260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2208638</v>
      </c>
      <c r="AZ805" t="s">
        <v>1200</v>
      </c>
      <c r="BA805" t="s"/>
      <c r="BB805" t="n">
        <v>218087</v>
      </c>
      <c r="BC805" t="n">
        <v>13.32879</v>
      </c>
      <c r="BD805" t="n">
        <v>52.4757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1199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86</v>
      </c>
      <c r="L806" t="s">
        <v>76</v>
      </c>
      <c r="M806" t="s"/>
      <c r="N806" t="s">
        <v>1201</v>
      </c>
      <c r="O806" t="s">
        <v>78</v>
      </c>
      <c r="P806" t="s">
        <v>1199</v>
      </c>
      <c r="Q806" t="s"/>
      <c r="R806" t="s">
        <v>180</v>
      </c>
      <c r="S806" t="s">
        <v>682</v>
      </c>
      <c r="T806" t="s">
        <v>82</v>
      </c>
      <c r="U806" t="s"/>
      <c r="V806" t="s">
        <v>83</v>
      </c>
      <c r="W806" t="s">
        <v>112</v>
      </c>
      <c r="X806" t="s"/>
      <c r="Y806" t="s">
        <v>85</v>
      </c>
      <c r="Z806">
        <f>HYPERLINK("https://hotelmonitor-cachepage.eclerx.com/savepage/tk_15434145746208696_sr_2057.html","info")</f>
        <v/>
      </c>
      <c r="AA806" t="n">
        <v>-2208638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260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2208638</v>
      </c>
      <c r="AZ806" t="s">
        <v>1200</v>
      </c>
      <c r="BA806" t="s"/>
      <c r="BB806" t="n">
        <v>218087</v>
      </c>
      <c r="BC806" t="n">
        <v>13.32879</v>
      </c>
      <c r="BD806" t="n">
        <v>52.4757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1202</v>
      </c>
      <c r="F807" t="n">
        <v>588908</v>
      </c>
      <c r="G807" t="s">
        <v>74</v>
      </c>
      <c r="H807" t="s">
        <v>75</v>
      </c>
      <c r="I807" t="s"/>
      <c r="J807" t="s">
        <v>74</v>
      </c>
      <c r="K807" t="n">
        <v>85</v>
      </c>
      <c r="L807" t="s">
        <v>76</v>
      </c>
      <c r="M807" t="s"/>
      <c r="N807" t="s">
        <v>1203</v>
      </c>
      <c r="O807" t="s">
        <v>78</v>
      </c>
      <c r="P807" t="s">
        <v>1204</v>
      </c>
      <c r="Q807" t="s"/>
      <c r="R807" t="s">
        <v>102</v>
      </c>
      <c r="S807" t="s">
        <v>181</v>
      </c>
      <c r="T807" t="s">
        <v>82</v>
      </c>
      <c r="U807" t="s"/>
      <c r="V807" t="s">
        <v>83</v>
      </c>
      <c r="W807" t="s">
        <v>112</v>
      </c>
      <c r="X807" t="s"/>
      <c r="Y807" t="s">
        <v>85</v>
      </c>
      <c r="Z807">
        <f>HYPERLINK("https://hotelmonitor-cachepage.eclerx.com/savepage/tk_1543414516434804_sr_2057.html","info")</f>
        <v/>
      </c>
      <c r="AA807" t="n">
        <v>99421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241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1626210</v>
      </c>
      <c r="AZ807" t="s">
        <v>1205</v>
      </c>
      <c r="BA807" t="s"/>
      <c r="BB807" t="n">
        <v>408659</v>
      </c>
      <c r="BC807" t="n">
        <v>13.346993</v>
      </c>
      <c r="BD807" t="n">
        <v>52.503982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1202</v>
      </c>
      <c r="F808" t="n">
        <v>588908</v>
      </c>
      <c r="G808" t="s">
        <v>74</v>
      </c>
      <c r="H808" t="s">
        <v>75</v>
      </c>
      <c r="I808" t="s"/>
      <c r="J808" t="s">
        <v>74</v>
      </c>
      <c r="K808" t="n">
        <v>94</v>
      </c>
      <c r="L808" t="s">
        <v>76</v>
      </c>
      <c r="M808" t="s"/>
      <c r="N808" t="s">
        <v>1206</v>
      </c>
      <c r="O808" t="s">
        <v>78</v>
      </c>
      <c r="P808" t="s">
        <v>1204</v>
      </c>
      <c r="Q808" t="s"/>
      <c r="R808" t="s">
        <v>102</v>
      </c>
      <c r="S808" t="s">
        <v>361</v>
      </c>
      <c r="T808" t="s">
        <v>82</v>
      </c>
      <c r="U808" t="s"/>
      <c r="V808" t="s">
        <v>83</v>
      </c>
      <c r="W808" t="s">
        <v>112</v>
      </c>
      <c r="X808" t="s"/>
      <c r="Y808" t="s">
        <v>85</v>
      </c>
      <c r="Z808">
        <f>HYPERLINK("https://hotelmonitor-cachepage.eclerx.com/savepage/tk_1543414516434804_sr_2057.html","info")</f>
        <v/>
      </c>
      <c r="AA808" t="n">
        <v>99421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241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1626210</v>
      </c>
      <c r="AZ808" t="s">
        <v>1205</v>
      </c>
      <c r="BA808" t="s"/>
      <c r="BB808" t="n">
        <v>408659</v>
      </c>
      <c r="BC808" t="n">
        <v>13.346993</v>
      </c>
      <c r="BD808" t="n">
        <v>52.503982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1202</v>
      </c>
      <c r="F809" t="n">
        <v>588908</v>
      </c>
      <c r="G809" t="s">
        <v>74</v>
      </c>
      <c r="H809" t="s">
        <v>75</v>
      </c>
      <c r="I809" t="s"/>
      <c r="J809" t="s">
        <v>74</v>
      </c>
      <c r="K809" t="n">
        <v>85</v>
      </c>
      <c r="L809" t="s">
        <v>76</v>
      </c>
      <c r="M809" t="s"/>
      <c r="N809" t="s">
        <v>1207</v>
      </c>
      <c r="O809" t="s">
        <v>78</v>
      </c>
      <c r="P809" t="s">
        <v>1204</v>
      </c>
      <c r="Q809" t="s"/>
      <c r="R809" t="s">
        <v>102</v>
      </c>
      <c r="S809" t="s">
        <v>181</v>
      </c>
      <c r="T809" t="s">
        <v>82</v>
      </c>
      <c r="U809" t="s"/>
      <c r="V809" t="s">
        <v>83</v>
      </c>
      <c r="W809" t="s">
        <v>112</v>
      </c>
      <c r="X809" t="s"/>
      <c r="Y809" t="s">
        <v>85</v>
      </c>
      <c r="Z809">
        <f>HYPERLINK("https://hotelmonitor-cachepage.eclerx.com/savepage/tk_1543414516434804_sr_2057.html","info")</f>
        <v/>
      </c>
      <c r="AA809" t="n">
        <v>99421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241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1626210</v>
      </c>
      <c r="AZ809" t="s">
        <v>1205</v>
      </c>
      <c r="BA809" t="s"/>
      <c r="BB809" t="n">
        <v>408659</v>
      </c>
      <c r="BC809" t="n">
        <v>13.346993</v>
      </c>
      <c r="BD809" t="n">
        <v>52.503982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1202</v>
      </c>
      <c r="F810" t="n">
        <v>588908</v>
      </c>
      <c r="G810" t="s">
        <v>74</v>
      </c>
      <c r="H810" t="s">
        <v>75</v>
      </c>
      <c r="I810" t="s"/>
      <c r="J810" t="s">
        <v>74</v>
      </c>
      <c r="K810" t="n">
        <v>94</v>
      </c>
      <c r="L810" t="s">
        <v>76</v>
      </c>
      <c r="M810" t="s"/>
      <c r="N810" t="s">
        <v>1207</v>
      </c>
      <c r="O810" t="s">
        <v>78</v>
      </c>
      <c r="P810" t="s">
        <v>1204</v>
      </c>
      <c r="Q810" t="s"/>
      <c r="R810" t="s">
        <v>102</v>
      </c>
      <c r="S810" t="s">
        <v>361</v>
      </c>
      <c r="T810" t="s">
        <v>82</v>
      </c>
      <c r="U810" t="s"/>
      <c r="V810" t="s">
        <v>83</v>
      </c>
      <c r="W810" t="s">
        <v>112</v>
      </c>
      <c r="X810" t="s"/>
      <c r="Y810" t="s">
        <v>85</v>
      </c>
      <c r="Z810">
        <f>HYPERLINK("https://hotelmonitor-cachepage.eclerx.com/savepage/tk_1543414516434804_sr_2057.html","info")</f>
        <v/>
      </c>
      <c r="AA810" t="n">
        <v>99421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241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1626210</v>
      </c>
      <c r="AZ810" t="s">
        <v>1205</v>
      </c>
      <c r="BA810" t="s"/>
      <c r="BB810" t="n">
        <v>408659</v>
      </c>
      <c r="BC810" t="n">
        <v>13.346993</v>
      </c>
      <c r="BD810" t="n">
        <v>52.503982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1202</v>
      </c>
      <c r="F811" t="n">
        <v>588908</v>
      </c>
      <c r="G811" t="s">
        <v>74</v>
      </c>
      <c r="H811" t="s">
        <v>75</v>
      </c>
      <c r="I811" t="s"/>
      <c r="J811" t="s">
        <v>74</v>
      </c>
      <c r="K811" t="n">
        <v>103</v>
      </c>
      <c r="L811" t="s">
        <v>76</v>
      </c>
      <c r="M811" t="s"/>
      <c r="N811" t="s">
        <v>1208</v>
      </c>
      <c r="O811" t="s">
        <v>78</v>
      </c>
      <c r="P811" t="s">
        <v>1204</v>
      </c>
      <c r="Q811" t="s"/>
      <c r="R811" t="s">
        <v>102</v>
      </c>
      <c r="S811" t="s">
        <v>671</v>
      </c>
      <c r="T811" t="s">
        <v>82</v>
      </c>
      <c r="U811" t="s"/>
      <c r="V811" t="s">
        <v>83</v>
      </c>
      <c r="W811" t="s">
        <v>112</v>
      </c>
      <c r="X811" t="s"/>
      <c r="Y811" t="s">
        <v>85</v>
      </c>
      <c r="Z811">
        <f>HYPERLINK("https://hotelmonitor-cachepage.eclerx.com/savepage/tk_1543414516434804_sr_2057.html","info")</f>
        <v/>
      </c>
      <c r="AA811" t="n">
        <v>99421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241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1626210</v>
      </c>
      <c r="AZ811" t="s">
        <v>1205</v>
      </c>
      <c r="BA811" t="s"/>
      <c r="BB811" t="n">
        <v>408659</v>
      </c>
      <c r="BC811" t="n">
        <v>13.346993</v>
      </c>
      <c r="BD811" t="n">
        <v>52.503982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1202</v>
      </c>
      <c r="F812" t="n">
        <v>588908</v>
      </c>
      <c r="G812" t="s">
        <v>74</v>
      </c>
      <c r="H812" t="s">
        <v>75</v>
      </c>
      <c r="I812" t="s"/>
      <c r="J812" t="s">
        <v>74</v>
      </c>
      <c r="K812" t="n">
        <v>114</v>
      </c>
      <c r="L812" t="s">
        <v>76</v>
      </c>
      <c r="M812" t="s"/>
      <c r="N812" t="s">
        <v>1208</v>
      </c>
      <c r="O812" t="s">
        <v>78</v>
      </c>
      <c r="P812" t="s">
        <v>1204</v>
      </c>
      <c r="Q812" t="s"/>
      <c r="R812" t="s">
        <v>102</v>
      </c>
      <c r="S812" t="s">
        <v>910</v>
      </c>
      <c r="T812" t="s">
        <v>82</v>
      </c>
      <c r="U812" t="s"/>
      <c r="V812" t="s">
        <v>83</v>
      </c>
      <c r="W812" t="s">
        <v>112</v>
      </c>
      <c r="X812" t="s"/>
      <c r="Y812" t="s">
        <v>85</v>
      </c>
      <c r="Z812">
        <f>HYPERLINK("https://hotelmonitor-cachepage.eclerx.com/savepage/tk_1543414516434804_sr_2057.html","info")</f>
        <v/>
      </c>
      <c r="AA812" t="n">
        <v>99421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241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1626210</v>
      </c>
      <c r="AZ812" t="s">
        <v>1205</v>
      </c>
      <c r="BA812" t="s"/>
      <c r="BB812" t="n">
        <v>408659</v>
      </c>
      <c r="BC812" t="n">
        <v>13.346993</v>
      </c>
      <c r="BD812" t="n">
        <v>52.503982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1202</v>
      </c>
      <c r="F813" t="n">
        <v>588908</v>
      </c>
      <c r="G813" t="s">
        <v>74</v>
      </c>
      <c r="H813" t="s">
        <v>75</v>
      </c>
      <c r="I813" t="s"/>
      <c r="J813" t="s">
        <v>74</v>
      </c>
      <c r="K813" t="n">
        <v>139</v>
      </c>
      <c r="L813" t="s">
        <v>76</v>
      </c>
      <c r="M813" t="s"/>
      <c r="N813" t="s">
        <v>1209</v>
      </c>
      <c r="O813" t="s">
        <v>78</v>
      </c>
      <c r="P813" t="s">
        <v>1204</v>
      </c>
      <c r="Q813" t="s"/>
      <c r="R813" t="s">
        <v>102</v>
      </c>
      <c r="S813" t="s">
        <v>202</v>
      </c>
      <c r="T813" t="s">
        <v>82</v>
      </c>
      <c r="U813" t="s"/>
      <c r="V813" t="s">
        <v>83</v>
      </c>
      <c r="W813" t="s">
        <v>112</v>
      </c>
      <c r="X813" t="s"/>
      <c r="Y813" t="s">
        <v>85</v>
      </c>
      <c r="Z813">
        <f>HYPERLINK("https://hotelmonitor-cachepage.eclerx.com/savepage/tk_1543414516434804_sr_2057.html","info")</f>
        <v/>
      </c>
      <c r="AA813" t="n">
        <v>99421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241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1626210</v>
      </c>
      <c r="AZ813" t="s">
        <v>1205</v>
      </c>
      <c r="BA813" t="s"/>
      <c r="BB813" t="n">
        <v>408659</v>
      </c>
      <c r="BC813" t="n">
        <v>13.346993</v>
      </c>
      <c r="BD813" t="n">
        <v>52.503982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1202</v>
      </c>
      <c r="F814" t="n">
        <v>588908</v>
      </c>
      <c r="G814" t="s">
        <v>74</v>
      </c>
      <c r="H814" t="s">
        <v>75</v>
      </c>
      <c r="I814" t="s"/>
      <c r="J814" t="s">
        <v>74</v>
      </c>
      <c r="K814" t="n">
        <v>154</v>
      </c>
      <c r="L814" t="s">
        <v>76</v>
      </c>
      <c r="M814" t="s"/>
      <c r="N814" t="s">
        <v>1209</v>
      </c>
      <c r="O814" t="s">
        <v>78</v>
      </c>
      <c r="P814" t="s">
        <v>1204</v>
      </c>
      <c r="Q814" t="s"/>
      <c r="R814" t="s">
        <v>102</v>
      </c>
      <c r="S814" t="s">
        <v>365</v>
      </c>
      <c r="T814" t="s">
        <v>82</v>
      </c>
      <c r="U814" t="s"/>
      <c r="V814" t="s">
        <v>83</v>
      </c>
      <c r="W814" t="s">
        <v>112</v>
      </c>
      <c r="X814" t="s"/>
      <c r="Y814" t="s">
        <v>85</v>
      </c>
      <c r="Z814">
        <f>HYPERLINK("https://hotelmonitor-cachepage.eclerx.com/savepage/tk_1543414516434804_sr_2057.html","info")</f>
        <v/>
      </c>
      <c r="AA814" t="n">
        <v>99421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241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1626210</v>
      </c>
      <c r="AZ814" t="s">
        <v>1205</v>
      </c>
      <c r="BA814" t="s"/>
      <c r="BB814" t="n">
        <v>408659</v>
      </c>
      <c r="BC814" t="n">
        <v>13.346993</v>
      </c>
      <c r="BD814" t="n">
        <v>52.503982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1210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62.91</v>
      </c>
      <c r="L815" t="s">
        <v>76</v>
      </c>
      <c r="M815" t="s"/>
      <c r="N815" t="s">
        <v>77</v>
      </c>
      <c r="O815" t="s">
        <v>78</v>
      </c>
      <c r="P815" t="s">
        <v>1210</v>
      </c>
      <c r="Q815" t="s"/>
      <c r="R815" t="s">
        <v>180</v>
      </c>
      <c r="S815" t="s">
        <v>1211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HYPERLINK("https://hotelmonitor-cachepage.eclerx.com/savepage/tk_15434143520654418_sr_2057.html","info")</f>
        <v/>
      </c>
      <c r="AA815" t="n">
        <v>-2071512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187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2071512</v>
      </c>
      <c r="AZ815" t="s">
        <v>1212</v>
      </c>
      <c r="BA815" t="s"/>
      <c r="BB815" t="n">
        <v>41804</v>
      </c>
      <c r="BC815" t="n">
        <v>13.508582</v>
      </c>
      <c r="BD815" t="n">
        <v>52.543358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1210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69.90000000000001</v>
      </c>
      <c r="L816" t="s">
        <v>76</v>
      </c>
      <c r="M816" t="s"/>
      <c r="N816" t="s">
        <v>183</v>
      </c>
      <c r="O816" t="s">
        <v>78</v>
      </c>
      <c r="P816" t="s">
        <v>1210</v>
      </c>
      <c r="Q816" t="s"/>
      <c r="R816" t="s">
        <v>180</v>
      </c>
      <c r="S816" t="s">
        <v>1213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HYPERLINK("https://hotelmonitor-cachepage.eclerx.com/savepage/tk_15434143520654418_sr_2057.html","info")</f>
        <v/>
      </c>
      <c r="AA816" t="n">
        <v>-2071512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187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2071512</v>
      </c>
      <c r="AZ816" t="s">
        <v>1212</v>
      </c>
      <c r="BA816" t="s"/>
      <c r="BB816" t="n">
        <v>41804</v>
      </c>
      <c r="BC816" t="n">
        <v>13.508582</v>
      </c>
      <c r="BD816" t="n">
        <v>52.543358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1210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79.90000000000001</v>
      </c>
      <c r="L817" t="s">
        <v>76</v>
      </c>
      <c r="M817" t="s"/>
      <c r="N817" t="s">
        <v>217</v>
      </c>
      <c r="O817" t="s">
        <v>78</v>
      </c>
      <c r="P817" t="s">
        <v>1210</v>
      </c>
      <c r="Q817" t="s"/>
      <c r="R817" t="s">
        <v>180</v>
      </c>
      <c r="S817" t="s">
        <v>1214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HYPERLINK("https://hotelmonitor-cachepage.eclerx.com/savepage/tk_15434143520654418_sr_2057.html","info")</f>
        <v/>
      </c>
      <c r="AA817" t="n">
        <v>-2071512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187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2071512</v>
      </c>
      <c r="AZ817" t="s">
        <v>1212</v>
      </c>
      <c r="BA817" t="s"/>
      <c r="BB817" t="n">
        <v>41804</v>
      </c>
      <c r="BC817" t="n">
        <v>13.508582</v>
      </c>
      <c r="BD817" t="n">
        <v>52.543358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1215</v>
      </c>
      <c r="F818" t="n">
        <v>2911087</v>
      </c>
      <c r="G818" t="s">
        <v>74</v>
      </c>
      <c r="H818" t="s">
        <v>75</v>
      </c>
      <c r="I818" t="s"/>
      <c r="J818" t="s">
        <v>74</v>
      </c>
      <c r="K818" t="n">
        <v>48.71</v>
      </c>
      <c r="L818" t="s">
        <v>76</v>
      </c>
      <c r="M818" t="s"/>
      <c r="N818" t="s">
        <v>93</v>
      </c>
      <c r="O818" t="s">
        <v>78</v>
      </c>
      <c r="P818" t="s">
        <v>1216</v>
      </c>
      <c r="Q818" t="s"/>
      <c r="R818" t="s">
        <v>180</v>
      </c>
      <c r="S818" t="s">
        <v>1217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HYPERLINK("https://hotelmonitor-cachepage.eclerx.com/savepage/tk_15434144301463823_sr_2057.html","info")</f>
        <v/>
      </c>
      <c r="AA818" t="n">
        <v>460941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214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3738728</v>
      </c>
      <c r="AZ818" t="s">
        <v>1218</v>
      </c>
      <c r="BA818" t="s"/>
      <c r="BB818" t="n">
        <v>22605</v>
      </c>
      <c r="BC818" t="n">
        <v>13.49866</v>
      </c>
      <c r="BD818" t="n">
        <v>52.53931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1215</v>
      </c>
      <c r="F819" t="n">
        <v>2911087</v>
      </c>
      <c r="G819" t="s">
        <v>74</v>
      </c>
      <c r="H819" t="s">
        <v>75</v>
      </c>
      <c r="I819" t="s"/>
      <c r="J819" t="s">
        <v>74</v>
      </c>
      <c r="K819" t="n">
        <v>49.71</v>
      </c>
      <c r="L819" t="s">
        <v>76</v>
      </c>
      <c r="M819" t="s"/>
      <c r="N819" t="s">
        <v>391</v>
      </c>
      <c r="O819" t="s">
        <v>78</v>
      </c>
      <c r="P819" t="s">
        <v>1216</v>
      </c>
      <c r="Q819" t="s"/>
      <c r="R819" t="s">
        <v>180</v>
      </c>
      <c r="S819" t="s">
        <v>1219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HYPERLINK("https://hotelmonitor-cachepage.eclerx.com/savepage/tk_15434144301463823_sr_2057.html","info")</f>
        <v/>
      </c>
      <c r="AA819" t="n">
        <v>460941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214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3738728</v>
      </c>
      <c r="AZ819" t="s">
        <v>1218</v>
      </c>
      <c r="BA819" t="s"/>
      <c r="BB819" t="n">
        <v>22605</v>
      </c>
      <c r="BC819" t="n">
        <v>13.49866</v>
      </c>
      <c r="BD819" t="n">
        <v>52.53931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1220</v>
      </c>
      <c r="F820" t="n">
        <v>76853</v>
      </c>
      <c r="G820" t="s">
        <v>74</v>
      </c>
      <c r="H820" t="s">
        <v>75</v>
      </c>
      <c r="I820" t="s"/>
      <c r="J820" t="s">
        <v>74</v>
      </c>
      <c r="K820" t="n">
        <v>89.09999999999999</v>
      </c>
      <c r="L820" t="s">
        <v>76</v>
      </c>
      <c r="M820" t="s"/>
      <c r="N820" t="s">
        <v>77</v>
      </c>
      <c r="O820" t="s">
        <v>78</v>
      </c>
      <c r="P820" t="s">
        <v>1221</v>
      </c>
      <c r="Q820" t="s"/>
      <c r="R820" t="s">
        <v>80</v>
      </c>
      <c r="S820" t="s">
        <v>656</v>
      </c>
      <c r="T820" t="s">
        <v>82</v>
      </c>
      <c r="U820" t="s"/>
      <c r="V820" t="s">
        <v>83</v>
      </c>
      <c r="W820" t="s">
        <v>112</v>
      </c>
      <c r="X820" t="s"/>
      <c r="Y820" t="s">
        <v>85</v>
      </c>
      <c r="Z820">
        <f>HYPERLINK("https://hotelmonitor-cachepage.eclerx.com/savepage/tk_15434148925164282_sr_2057.html","info")</f>
        <v/>
      </c>
      <c r="AA820" t="n">
        <v>22619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364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230894</v>
      </c>
      <c r="AZ820" t="s">
        <v>1222</v>
      </c>
      <c r="BA820" t="s"/>
      <c r="BB820" t="n">
        <v>44442</v>
      </c>
      <c r="BC820" t="n">
        <v>13.449097</v>
      </c>
      <c r="BD820" t="n">
        <v>52.511425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1220</v>
      </c>
      <c r="F821" t="n">
        <v>76853</v>
      </c>
      <c r="G821" t="s">
        <v>74</v>
      </c>
      <c r="H821" t="s">
        <v>75</v>
      </c>
      <c r="I821" t="s"/>
      <c r="J821" t="s">
        <v>74</v>
      </c>
      <c r="K821" t="n">
        <v>99</v>
      </c>
      <c r="L821" t="s">
        <v>76</v>
      </c>
      <c r="M821" t="s"/>
      <c r="N821" t="s">
        <v>93</v>
      </c>
      <c r="O821" t="s">
        <v>78</v>
      </c>
      <c r="P821" t="s">
        <v>1221</v>
      </c>
      <c r="Q821" t="s"/>
      <c r="R821" t="s">
        <v>80</v>
      </c>
      <c r="S821" t="s">
        <v>280</v>
      </c>
      <c r="T821" t="s">
        <v>82</v>
      </c>
      <c r="U821" t="s"/>
      <c r="V821" t="s">
        <v>83</v>
      </c>
      <c r="W821" t="s">
        <v>112</v>
      </c>
      <c r="X821" t="s"/>
      <c r="Y821" t="s">
        <v>85</v>
      </c>
      <c r="Z821">
        <f>HYPERLINK("https://hotelmonitor-cachepage.eclerx.com/savepage/tk_15434148925164282_sr_2057.html","info")</f>
        <v/>
      </c>
      <c r="AA821" t="n">
        <v>22619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364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230894</v>
      </c>
      <c r="AZ821" t="s">
        <v>1222</v>
      </c>
      <c r="BA821" t="s"/>
      <c r="BB821" t="n">
        <v>44442</v>
      </c>
      <c r="BC821" t="n">
        <v>13.449097</v>
      </c>
      <c r="BD821" t="n">
        <v>52.511425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1220</v>
      </c>
      <c r="F822" t="n">
        <v>76853</v>
      </c>
      <c r="G822" t="s">
        <v>74</v>
      </c>
      <c r="H822" t="s">
        <v>75</v>
      </c>
      <c r="I822" t="s"/>
      <c r="J822" t="s">
        <v>74</v>
      </c>
      <c r="K822" t="n">
        <v>109</v>
      </c>
      <c r="L822" t="s">
        <v>76</v>
      </c>
      <c r="M822" t="s"/>
      <c r="N822" t="s">
        <v>95</v>
      </c>
      <c r="O822" t="s">
        <v>78</v>
      </c>
      <c r="P822" t="s">
        <v>1221</v>
      </c>
      <c r="Q822" t="s"/>
      <c r="R822" t="s">
        <v>80</v>
      </c>
      <c r="S822" t="s">
        <v>196</v>
      </c>
      <c r="T822" t="s">
        <v>82</v>
      </c>
      <c r="U822" t="s"/>
      <c r="V822" t="s">
        <v>83</v>
      </c>
      <c r="W822" t="s">
        <v>112</v>
      </c>
      <c r="X822" t="s"/>
      <c r="Y822" t="s">
        <v>85</v>
      </c>
      <c r="Z822">
        <f>HYPERLINK("https://hotelmonitor-cachepage.eclerx.com/savepage/tk_15434148925164282_sr_2057.html","info")</f>
        <v/>
      </c>
      <c r="AA822" t="n">
        <v>22619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364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230894</v>
      </c>
      <c r="AZ822" t="s">
        <v>1222</v>
      </c>
      <c r="BA822" t="s"/>
      <c r="BB822" t="n">
        <v>44442</v>
      </c>
      <c r="BC822" t="n">
        <v>13.449097</v>
      </c>
      <c r="BD822" t="n">
        <v>52.511425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1220</v>
      </c>
      <c r="F823" t="n">
        <v>76853</v>
      </c>
      <c r="G823" t="s">
        <v>74</v>
      </c>
      <c r="H823" t="s">
        <v>75</v>
      </c>
      <c r="I823" t="s"/>
      <c r="J823" t="s">
        <v>74</v>
      </c>
      <c r="K823" t="n">
        <v>119</v>
      </c>
      <c r="L823" t="s">
        <v>76</v>
      </c>
      <c r="M823" t="s"/>
      <c r="N823" t="s">
        <v>1223</v>
      </c>
      <c r="O823" t="s">
        <v>78</v>
      </c>
      <c r="P823" t="s">
        <v>1221</v>
      </c>
      <c r="Q823" t="s"/>
      <c r="R823" t="s">
        <v>80</v>
      </c>
      <c r="S823" t="s">
        <v>184</v>
      </c>
      <c r="T823" t="s">
        <v>82</v>
      </c>
      <c r="U823" t="s"/>
      <c r="V823" t="s">
        <v>83</v>
      </c>
      <c r="W823" t="s">
        <v>112</v>
      </c>
      <c r="X823" t="s"/>
      <c r="Y823" t="s">
        <v>85</v>
      </c>
      <c r="Z823">
        <f>HYPERLINK("https://hotelmonitor-cachepage.eclerx.com/savepage/tk_15434148925164282_sr_2057.html","info")</f>
        <v/>
      </c>
      <c r="AA823" t="n">
        <v>22619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364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230894</v>
      </c>
      <c r="AZ823" t="s">
        <v>1222</v>
      </c>
      <c r="BA823" t="s"/>
      <c r="BB823" t="n">
        <v>44442</v>
      </c>
      <c r="BC823" t="n">
        <v>13.449097</v>
      </c>
      <c r="BD823" t="n">
        <v>52.511425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1220</v>
      </c>
      <c r="F824" t="n">
        <v>76853</v>
      </c>
      <c r="G824" t="s">
        <v>74</v>
      </c>
      <c r="H824" t="s">
        <v>75</v>
      </c>
      <c r="I824" t="s"/>
      <c r="J824" t="s">
        <v>74</v>
      </c>
      <c r="K824" t="n">
        <v>144</v>
      </c>
      <c r="L824" t="s">
        <v>76</v>
      </c>
      <c r="M824" t="s"/>
      <c r="N824" t="s">
        <v>295</v>
      </c>
      <c r="O824" t="s">
        <v>78</v>
      </c>
      <c r="P824" t="s">
        <v>1221</v>
      </c>
      <c r="Q824" t="s"/>
      <c r="R824" t="s">
        <v>80</v>
      </c>
      <c r="S824" t="s">
        <v>860</v>
      </c>
      <c r="T824" t="s">
        <v>82</v>
      </c>
      <c r="U824" t="s"/>
      <c r="V824" t="s">
        <v>83</v>
      </c>
      <c r="W824" t="s">
        <v>112</v>
      </c>
      <c r="X824" t="s"/>
      <c r="Y824" t="s">
        <v>85</v>
      </c>
      <c r="Z824">
        <f>HYPERLINK("https://hotelmonitor-cachepage.eclerx.com/savepage/tk_15434148925164282_sr_2057.html","info")</f>
        <v/>
      </c>
      <c r="AA824" t="n">
        <v>22619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364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230894</v>
      </c>
      <c r="AZ824" t="s">
        <v>1222</v>
      </c>
      <c r="BA824" t="s"/>
      <c r="BB824" t="n">
        <v>44442</v>
      </c>
      <c r="BC824" t="n">
        <v>13.449097</v>
      </c>
      <c r="BD824" t="n">
        <v>52.511425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1224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69</v>
      </c>
      <c r="L825" t="s">
        <v>76</v>
      </c>
      <c r="M825" t="s"/>
      <c r="N825" t="s">
        <v>93</v>
      </c>
      <c r="O825" t="s">
        <v>78</v>
      </c>
      <c r="P825" t="s">
        <v>1224</v>
      </c>
      <c r="Q825" t="s"/>
      <c r="R825" t="s">
        <v>180</v>
      </c>
      <c r="S825" t="s">
        <v>967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HYPERLINK("https://hotelmonitor-cachepage.eclerx.com/savepage/tk_15434151241187334_sr_2057.html","info")</f>
        <v/>
      </c>
      <c r="AA825" t="n">
        <v>-6796552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442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6796552</v>
      </c>
      <c r="AZ825" t="s">
        <v>1225</v>
      </c>
      <c r="BA825" t="s"/>
      <c r="BB825" t="n">
        <v>154642</v>
      </c>
      <c r="BC825" t="n">
        <v>13.3642</v>
      </c>
      <c r="BD825" t="n">
        <v>52.52706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1226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148.5</v>
      </c>
      <c r="L826" t="s">
        <v>76</v>
      </c>
      <c r="M826" t="s"/>
      <c r="N826" t="s">
        <v>93</v>
      </c>
      <c r="O826" t="s">
        <v>78</v>
      </c>
      <c r="P826" t="s">
        <v>1226</v>
      </c>
      <c r="Q826" t="s"/>
      <c r="R826" t="s">
        <v>80</v>
      </c>
      <c r="S826" t="s">
        <v>1227</v>
      </c>
      <c r="T826" t="s">
        <v>82</v>
      </c>
      <c r="U826" t="s"/>
      <c r="V826" t="s">
        <v>83</v>
      </c>
      <c r="W826" t="s">
        <v>112</v>
      </c>
      <c r="X826" t="s"/>
      <c r="Y826" t="s">
        <v>85</v>
      </c>
      <c r="Z826">
        <f>HYPERLINK("https://hotelmonitor-cachepage.eclerx.com/savepage/tk_15434150072161045_sr_2057.html","info")</f>
        <v/>
      </c>
      <c r="AA826" t="n">
        <v>-2391813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403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2391813</v>
      </c>
      <c r="AZ826" t="s">
        <v>1228</v>
      </c>
      <c r="BA826" t="s"/>
      <c r="BB826" t="n">
        <v>690404</v>
      </c>
      <c r="BC826" t="n">
        <v>13.410285</v>
      </c>
      <c r="BD826" t="n">
        <v>52.538309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1226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165</v>
      </c>
      <c r="L827" t="s">
        <v>76</v>
      </c>
      <c r="M827" t="s"/>
      <c r="N827" t="s">
        <v>1229</v>
      </c>
      <c r="O827" t="s">
        <v>78</v>
      </c>
      <c r="P827" t="s">
        <v>1226</v>
      </c>
      <c r="Q827" t="s"/>
      <c r="R827" t="s">
        <v>80</v>
      </c>
      <c r="S827" t="s">
        <v>958</v>
      </c>
      <c r="T827" t="s">
        <v>82</v>
      </c>
      <c r="U827" t="s"/>
      <c r="V827" t="s">
        <v>83</v>
      </c>
      <c r="W827" t="s">
        <v>112</v>
      </c>
      <c r="X827" t="s"/>
      <c r="Y827" t="s">
        <v>85</v>
      </c>
      <c r="Z827">
        <f>HYPERLINK("https://hotelmonitor-cachepage.eclerx.com/savepage/tk_15434150072161045_sr_2057.html","info")</f>
        <v/>
      </c>
      <c r="AA827" t="n">
        <v>-2391813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403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2391813</v>
      </c>
      <c r="AZ827" t="s">
        <v>1228</v>
      </c>
      <c r="BA827" t="s"/>
      <c r="BB827" t="n">
        <v>690404</v>
      </c>
      <c r="BC827" t="n">
        <v>13.410285</v>
      </c>
      <c r="BD827" t="n">
        <v>52.538309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1226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165</v>
      </c>
      <c r="L828" t="s">
        <v>76</v>
      </c>
      <c r="M828" t="s"/>
      <c r="N828" t="s">
        <v>382</v>
      </c>
      <c r="O828" t="s">
        <v>78</v>
      </c>
      <c r="P828" t="s">
        <v>1226</v>
      </c>
      <c r="Q828" t="s"/>
      <c r="R828" t="s">
        <v>80</v>
      </c>
      <c r="S828" t="s">
        <v>958</v>
      </c>
      <c r="T828" t="s">
        <v>82</v>
      </c>
      <c r="U828" t="s"/>
      <c r="V828" t="s">
        <v>83</v>
      </c>
      <c r="W828" t="s">
        <v>112</v>
      </c>
      <c r="X828" t="s"/>
      <c r="Y828" t="s">
        <v>85</v>
      </c>
      <c r="Z828">
        <f>HYPERLINK("https://hotelmonitor-cachepage.eclerx.com/savepage/tk_15434150072161045_sr_2057.html","info")</f>
        <v/>
      </c>
      <c r="AA828" t="n">
        <v>-2391813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403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2391813</v>
      </c>
      <c r="AZ828" t="s">
        <v>1228</v>
      </c>
      <c r="BA828" t="s"/>
      <c r="BB828" t="n">
        <v>690404</v>
      </c>
      <c r="BC828" t="n">
        <v>13.410285</v>
      </c>
      <c r="BD828" t="n">
        <v>52.538309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1230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60</v>
      </c>
      <c r="L829" t="s">
        <v>76</v>
      </c>
      <c r="M829" t="s"/>
      <c r="N829" t="s">
        <v>183</v>
      </c>
      <c r="O829" t="s">
        <v>78</v>
      </c>
      <c r="P829" t="s">
        <v>1230</v>
      </c>
      <c r="Q829" t="s"/>
      <c r="R829" t="s">
        <v>102</v>
      </c>
      <c r="S829" t="s">
        <v>496</v>
      </c>
      <c r="T829" t="s">
        <v>82</v>
      </c>
      <c r="U829" t="s"/>
      <c r="V829" t="s">
        <v>83</v>
      </c>
      <c r="W829" t="s">
        <v>112</v>
      </c>
      <c r="X829" t="s"/>
      <c r="Y829" t="s">
        <v>85</v>
      </c>
      <c r="Z829">
        <f>HYPERLINK("https://hotelmonitor-cachepage.eclerx.com/savepage/tk_15434141186328819_sr_2057.html","info")</f>
        <v/>
      </c>
      <c r="AA829" t="n">
        <v>-2009391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110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2009391</v>
      </c>
      <c r="AZ829" t="s">
        <v>1231</v>
      </c>
      <c r="BA829" t="s"/>
      <c r="BB829" t="n">
        <v>697198</v>
      </c>
      <c r="BC829" t="n">
        <v>13.350124</v>
      </c>
      <c r="BD829" t="n">
        <v>52.498698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1230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64.2</v>
      </c>
      <c r="L830" t="s">
        <v>76</v>
      </c>
      <c r="M830" t="s"/>
      <c r="N830" t="s">
        <v>1232</v>
      </c>
      <c r="O830" t="s">
        <v>78</v>
      </c>
      <c r="P830" t="s">
        <v>1230</v>
      </c>
      <c r="Q830" t="s"/>
      <c r="R830" t="s">
        <v>102</v>
      </c>
      <c r="S830" t="s">
        <v>1233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HYPERLINK("https://hotelmonitor-cachepage.eclerx.com/savepage/tk_15434141186328819_sr_2057.html","info")</f>
        <v/>
      </c>
      <c r="AA830" t="n">
        <v>-2009391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110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2009391</v>
      </c>
      <c r="AZ830" t="s">
        <v>1231</v>
      </c>
      <c r="BA830" t="s"/>
      <c r="BB830" t="n">
        <v>697198</v>
      </c>
      <c r="BC830" t="n">
        <v>13.350124</v>
      </c>
      <c r="BD830" t="n">
        <v>52.498698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1234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65.02</v>
      </c>
      <c r="L831" t="s">
        <v>76</v>
      </c>
      <c r="M831" t="s"/>
      <c r="N831" t="s">
        <v>77</v>
      </c>
      <c r="O831" t="s">
        <v>78</v>
      </c>
      <c r="P831" t="s">
        <v>1234</v>
      </c>
      <c r="Q831" t="s"/>
      <c r="R831" t="s">
        <v>80</v>
      </c>
      <c r="S831" t="s">
        <v>1235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HYPERLINK("https://hotelmonitor-cachepage.eclerx.com/savepage/tk_1543414198361707_sr_2057.html","info")</f>
        <v/>
      </c>
      <c r="AA831" t="n">
        <v>-2208639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135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2208639</v>
      </c>
      <c r="AZ831" t="s">
        <v>1236</v>
      </c>
      <c r="BA831" t="s"/>
      <c r="BB831" t="n">
        <v>1139</v>
      </c>
      <c r="BC831" t="n">
        <v>13.28691</v>
      </c>
      <c r="BD831" t="n">
        <v>52.49731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1234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76.5</v>
      </c>
      <c r="L832" t="s">
        <v>76</v>
      </c>
      <c r="M832" t="s"/>
      <c r="N832" t="s">
        <v>93</v>
      </c>
      <c r="O832" t="s">
        <v>78</v>
      </c>
      <c r="P832" t="s">
        <v>1234</v>
      </c>
      <c r="Q832" t="s"/>
      <c r="R832" t="s">
        <v>80</v>
      </c>
      <c r="S832" t="s">
        <v>206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HYPERLINK("https://hotelmonitor-cachepage.eclerx.com/savepage/tk_1543414198361707_sr_2057.html","info")</f>
        <v/>
      </c>
      <c r="AA832" t="n">
        <v>-2208639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135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2208639</v>
      </c>
      <c r="AZ832" t="s">
        <v>1236</v>
      </c>
      <c r="BA832" t="s"/>
      <c r="BB832" t="n">
        <v>1139</v>
      </c>
      <c r="BC832" t="n">
        <v>13.28691</v>
      </c>
      <c r="BD832" t="n">
        <v>52.49731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1234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86.5</v>
      </c>
      <c r="L833" t="s">
        <v>76</v>
      </c>
      <c r="M833" t="s"/>
      <c r="N833" t="s">
        <v>95</v>
      </c>
      <c r="O833" t="s">
        <v>78</v>
      </c>
      <c r="P833" t="s">
        <v>1234</v>
      </c>
      <c r="Q833" t="s"/>
      <c r="R833" t="s">
        <v>80</v>
      </c>
      <c r="S833" t="s">
        <v>207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HYPERLINK("https://hotelmonitor-cachepage.eclerx.com/savepage/tk_1543414198361707_sr_2057.html","info")</f>
        <v/>
      </c>
      <c r="AA833" t="n">
        <v>-2208639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135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2208639</v>
      </c>
      <c r="AZ833" t="s">
        <v>1236</v>
      </c>
      <c r="BA833" t="s"/>
      <c r="BB833" t="n">
        <v>1139</v>
      </c>
      <c r="BC833" t="n">
        <v>13.28691</v>
      </c>
      <c r="BD833" t="n">
        <v>52.49731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1237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94.59999999999999</v>
      </c>
      <c r="L834" t="s">
        <v>76</v>
      </c>
      <c r="M834" t="s"/>
      <c r="N834" t="s">
        <v>77</v>
      </c>
      <c r="O834" t="s">
        <v>78</v>
      </c>
      <c r="P834" t="s">
        <v>1237</v>
      </c>
      <c r="Q834" t="s"/>
      <c r="R834" t="s">
        <v>80</v>
      </c>
      <c r="S834" t="s">
        <v>1238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HYPERLINK("https://hotelmonitor-cachepage.eclerx.com/savepage/tk_15434149300349832_sr_2057.html","info")</f>
        <v/>
      </c>
      <c r="AA834" t="n">
        <v>-2071623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377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2071623</v>
      </c>
      <c r="AZ834" t="s">
        <v>1239</v>
      </c>
      <c r="BA834" t="s"/>
      <c r="BB834" t="n">
        <v>877</v>
      </c>
      <c r="BC834" t="n">
        <v>13.288672</v>
      </c>
      <c r="BD834" t="n">
        <v>52.507197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1237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105.74</v>
      </c>
      <c r="L835" t="s">
        <v>76</v>
      </c>
      <c r="M835" t="s"/>
      <c r="N835" t="s">
        <v>1240</v>
      </c>
      <c r="O835" t="s">
        <v>78</v>
      </c>
      <c r="P835" t="s">
        <v>1237</v>
      </c>
      <c r="Q835" t="s"/>
      <c r="R835" t="s">
        <v>80</v>
      </c>
      <c r="S835" t="s">
        <v>1241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HYPERLINK("https://hotelmonitor-cachepage.eclerx.com/savepage/tk_15434149300349832_sr_2057.html","info")</f>
        <v/>
      </c>
      <c r="AA835" t="n">
        <v>-2071623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377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2071623</v>
      </c>
      <c r="AZ835" t="s">
        <v>1239</v>
      </c>
      <c r="BA835" t="s"/>
      <c r="BB835" t="n">
        <v>877</v>
      </c>
      <c r="BC835" t="n">
        <v>13.288672</v>
      </c>
      <c r="BD835" t="n">
        <v>52.507197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1237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105.74</v>
      </c>
      <c r="L836" t="s">
        <v>76</v>
      </c>
      <c r="M836" t="s"/>
      <c r="N836" t="s">
        <v>293</v>
      </c>
      <c r="O836" t="s">
        <v>78</v>
      </c>
      <c r="P836" t="s">
        <v>1237</v>
      </c>
      <c r="Q836" t="s"/>
      <c r="R836" t="s">
        <v>80</v>
      </c>
      <c r="S836" t="s">
        <v>1241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HYPERLINK("https://hotelmonitor-cachepage.eclerx.com/savepage/tk_15434149300349832_sr_2057.html","info")</f>
        <v/>
      </c>
      <c r="AA836" t="n">
        <v>-2071623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377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2071623</v>
      </c>
      <c r="AZ836" t="s">
        <v>1239</v>
      </c>
      <c r="BA836" t="s"/>
      <c r="BB836" t="n">
        <v>877</v>
      </c>
      <c r="BC836" t="n">
        <v>13.288672</v>
      </c>
      <c r="BD836" t="n">
        <v>52.507197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1237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116.3</v>
      </c>
      <c r="L837" t="s">
        <v>76</v>
      </c>
      <c r="M837" t="s"/>
      <c r="N837" t="s">
        <v>1242</v>
      </c>
      <c r="O837" t="s">
        <v>78</v>
      </c>
      <c r="P837" t="s">
        <v>1237</v>
      </c>
      <c r="Q837" t="s"/>
      <c r="R837" t="s">
        <v>80</v>
      </c>
      <c r="S837" t="s">
        <v>1243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HYPERLINK("https://hotelmonitor-cachepage.eclerx.com/savepage/tk_15434149300349832_sr_2057.html","info")</f>
        <v/>
      </c>
      <c r="AA837" t="n">
        <v>-2071623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377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2071623</v>
      </c>
      <c r="AZ837" t="s">
        <v>1239</v>
      </c>
      <c r="BA837" t="s"/>
      <c r="BB837" t="n">
        <v>877</v>
      </c>
      <c r="BC837" t="n">
        <v>13.288672</v>
      </c>
      <c r="BD837" t="n">
        <v>52.507197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1237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147.14</v>
      </c>
      <c r="L838" t="s">
        <v>76</v>
      </c>
      <c r="M838" t="s"/>
      <c r="N838" t="s">
        <v>1244</v>
      </c>
      <c r="O838" t="s">
        <v>78</v>
      </c>
      <c r="P838" t="s">
        <v>1237</v>
      </c>
      <c r="Q838" t="s"/>
      <c r="R838" t="s">
        <v>80</v>
      </c>
      <c r="S838" t="s">
        <v>1245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HYPERLINK("https://hotelmonitor-cachepage.eclerx.com/savepage/tk_15434149300349832_sr_2057.html","info")</f>
        <v/>
      </c>
      <c r="AA838" t="n">
        <v>-2071623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377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2071623</v>
      </c>
      <c r="AZ838" t="s">
        <v>1239</v>
      </c>
      <c r="BA838" t="s"/>
      <c r="BB838" t="n">
        <v>877</v>
      </c>
      <c r="BC838" t="n">
        <v>13.288672</v>
      </c>
      <c r="BD838" t="n">
        <v>52.507197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1246</v>
      </c>
      <c r="F839" t="n">
        <v>743230</v>
      </c>
      <c r="G839" t="s">
        <v>74</v>
      </c>
      <c r="H839" t="s">
        <v>75</v>
      </c>
      <c r="I839" t="s"/>
      <c r="J839" t="s">
        <v>74</v>
      </c>
      <c r="K839" t="n">
        <v>81.5</v>
      </c>
      <c r="L839" t="s">
        <v>76</v>
      </c>
      <c r="M839" t="s"/>
      <c r="N839" t="s">
        <v>662</v>
      </c>
      <c r="O839" t="s">
        <v>78</v>
      </c>
      <c r="P839" t="s">
        <v>1247</v>
      </c>
      <c r="Q839" t="s"/>
      <c r="R839" t="s">
        <v>80</v>
      </c>
      <c r="S839" t="s">
        <v>1248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HYPERLINK("https://hotelmonitor-cachepage.eclerx.com/savepage/tk_15434151096655111_sr_2057.html","info")</f>
        <v/>
      </c>
      <c r="AA839" t="n">
        <v>142259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437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955263</v>
      </c>
      <c r="AZ839" t="s">
        <v>1249</v>
      </c>
      <c r="BA839" t="s"/>
      <c r="BB839" t="n">
        <v>221570</v>
      </c>
      <c r="BC839" t="n">
        <v>13.32118</v>
      </c>
      <c r="BD839" t="n">
        <v>52.50091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1246</v>
      </c>
      <c r="F840" t="n">
        <v>743230</v>
      </c>
      <c r="G840" t="s">
        <v>74</v>
      </c>
      <c r="H840" t="s">
        <v>75</v>
      </c>
      <c r="I840" t="s"/>
      <c r="J840" t="s">
        <v>74</v>
      </c>
      <c r="K840" t="n">
        <v>91.5</v>
      </c>
      <c r="L840" t="s">
        <v>76</v>
      </c>
      <c r="M840" t="s"/>
      <c r="N840" t="s">
        <v>665</v>
      </c>
      <c r="O840" t="s">
        <v>78</v>
      </c>
      <c r="P840" t="s">
        <v>1247</v>
      </c>
      <c r="Q840" t="s"/>
      <c r="R840" t="s">
        <v>80</v>
      </c>
      <c r="S840" t="s">
        <v>1250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HYPERLINK("https://hotelmonitor-cachepage.eclerx.com/savepage/tk_15434151096655111_sr_2057.html","info")</f>
        <v/>
      </c>
      <c r="AA840" t="n">
        <v>142259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437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955263</v>
      </c>
      <c r="AZ840" t="s">
        <v>1249</v>
      </c>
      <c r="BA840" t="s"/>
      <c r="BB840" t="n">
        <v>221570</v>
      </c>
      <c r="BC840" t="n">
        <v>13.32118</v>
      </c>
      <c r="BD840" t="n">
        <v>52.50091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1246</v>
      </c>
      <c r="F841" t="n">
        <v>743230</v>
      </c>
      <c r="G841" t="s">
        <v>74</v>
      </c>
      <c r="H841" t="s">
        <v>75</v>
      </c>
      <c r="I841" t="s"/>
      <c r="J841" t="s">
        <v>74</v>
      </c>
      <c r="K841" t="n">
        <v>81.5</v>
      </c>
      <c r="L841" t="s">
        <v>76</v>
      </c>
      <c r="M841" t="s"/>
      <c r="N841" t="s">
        <v>669</v>
      </c>
      <c r="O841" t="s">
        <v>78</v>
      </c>
      <c r="P841" t="s">
        <v>1247</v>
      </c>
      <c r="Q841" t="s"/>
      <c r="R841" t="s">
        <v>80</v>
      </c>
      <c r="S841" t="s">
        <v>1248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HYPERLINK("https://hotelmonitor-cachepage.eclerx.com/savepage/tk_15434151096655111_sr_2057.html","info")</f>
        <v/>
      </c>
      <c r="AA841" t="n">
        <v>142259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437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955263</v>
      </c>
      <c r="AZ841" t="s">
        <v>1249</v>
      </c>
      <c r="BA841" t="s"/>
      <c r="BB841" t="n">
        <v>221570</v>
      </c>
      <c r="BC841" t="n">
        <v>13.32118</v>
      </c>
      <c r="BD841" t="n">
        <v>52.50091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1246</v>
      </c>
      <c r="F842" t="n">
        <v>743230</v>
      </c>
      <c r="G842" t="s">
        <v>74</v>
      </c>
      <c r="H842" t="s">
        <v>75</v>
      </c>
      <c r="I842" t="s"/>
      <c r="J842" t="s">
        <v>74</v>
      </c>
      <c r="K842" t="n">
        <v>86.5</v>
      </c>
      <c r="L842" t="s">
        <v>76</v>
      </c>
      <c r="M842" t="s"/>
      <c r="N842" t="s">
        <v>669</v>
      </c>
      <c r="O842" t="s">
        <v>78</v>
      </c>
      <c r="P842" t="s">
        <v>1247</v>
      </c>
      <c r="Q842" t="s"/>
      <c r="R842" t="s">
        <v>80</v>
      </c>
      <c r="S842" t="s">
        <v>207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HYPERLINK("https://hotelmonitor-cachepage.eclerx.com/savepage/tk_15434151096655111_sr_2057.html","info")</f>
        <v/>
      </c>
      <c r="AA842" t="n">
        <v>142259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437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955263</v>
      </c>
      <c r="AZ842" t="s">
        <v>1249</v>
      </c>
      <c r="BA842" t="s"/>
      <c r="BB842" t="n">
        <v>221570</v>
      </c>
      <c r="BC842" t="n">
        <v>13.32118</v>
      </c>
      <c r="BD842" t="n">
        <v>52.50091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1246</v>
      </c>
      <c r="F843" t="n">
        <v>743230</v>
      </c>
      <c r="G843" t="s">
        <v>74</v>
      </c>
      <c r="H843" t="s">
        <v>75</v>
      </c>
      <c r="I843" t="s"/>
      <c r="J843" t="s">
        <v>74</v>
      </c>
      <c r="K843" t="n">
        <v>91.5</v>
      </c>
      <c r="L843" t="s">
        <v>76</v>
      </c>
      <c r="M843" t="s"/>
      <c r="N843" t="s">
        <v>1251</v>
      </c>
      <c r="O843" t="s">
        <v>78</v>
      </c>
      <c r="P843" t="s">
        <v>1247</v>
      </c>
      <c r="Q843" t="s"/>
      <c r="R843" t="s">
        <v>80</v>
      </c>
      <c r="S843" t="s">
        <v>1250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HYPERLINK("https://hotelmonitor-cachepage.eclerx.com/savepage/tk_15434151096655111_sr_2057.html","info")</f>
        <v/>
      </c>
      <c r="AA843" t="n">
        <v>142259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437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955263</v>
      </c>
      <c r="AZ843" t="s">
        <v>1249</v>
      </c>
      <c r="BA843" t="s"/>
      <c r="BB843" t="n">
        <v>221570</v>
      </c>
      <c r="BC843" t="n">
        <v>13.32118</v>
      </c>
      <c r="BD843" t="n">
        <v>52.50091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1246</v>
      </c>
      <c r="F844" t="n">
        <v>743230</v>
      </c>
      <c r="G844" t="s">
        <v>74</v>
      </c>
      <c r="H844" t="s">
        <v>75</v>
      </c>
      <c r="I844" t="s"/>
      <c r="J844" t="s">
        <v>74</v>
      </c>
      <c r="K844" t="n">
        <v>91.5</v>
      </c>
      <c r="L844" t="s">
        <v>76</v>
      </c>
      <c r="M844" t="s"/>
      <c r="N844" t="s">
        <v>1251</v>
      </c>
      <c r="O844" t="s">
        <v>78</v>
      </c>
      <c r="P844" t="s">
        <v>1247</v>
      </c>
      <c r="Q844" t="s"/>
      <c r="R844" t="s">
        <v>80</v>
      </c>
      <c r="S844" t="s">
        <v>1250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HYPERLINK("https://hotelmonitor-cachepage.eclerx.com/savepage/tk_15434151096655111_sr_2057.html","info")</f>
        <v/>
      </c>
      <c r="AA844" t="n">
        <v>142259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437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955263</v>
      </c>
      <c r="AZ844" t="s">
        <v>1249</v>
      </c>
      <c r="BA844" t="s"/>
      <c r="BB844" t="n">
        <v>221570</v>
      </c>
      <c r="BC844" t="n">
        <v>13.32118</v>
      </c>
      <c r="BD844" t="n">
        <v>52.50091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1246</v>
      </c>
      <c r="F845" t="n">
        <v>743230</v>
      </c>
      <c r="G845" t="s">
        <v>74</v>
      </c>
      <c r="H845" t="s">
        <v>75</v>
      </c>
      <c r="I845" t="s"/>
      <c r="J845" t="s">
        <v>74</v>
      </c>
      <c r="K845" t="n">
        <v>96.5</v>
      </c>
      <c r="L845" t="s">
        <v>76</v>
      </c>
      <c r="M845" t="s"/>
      <c r="N845" t="s">
        <v>1251</v>
      </c>
      <c r="O845" t="s">
        <v>78</v>
      </c>
      <c r="P845" t="s">
        <v>1247</v>
      </c>
      <c r="Q845" t="s"/>
      <c r="R845" t="s">
        <v>80</v>
      </c>
      <c r="S845" t="s">
        <v>250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HYPERLINK("https://hotelmonitor-cachepage.eclerx.com/savepage/tk_15434151096655111_sr_2057.html","info")</f>
        <v/>
      </c>
      <c r="AA845" t="n">
        <v>142259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437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955263</v>
      </c>
      <c r="AZ845" t="s">
        <v>1249</v>
      </c>
      <c r="BA845" t="s"/>
      <c r="BB845" t="n">
        <v>221570</v>
      </c>
      <c r="BC845" t="n">
        <v>13.32118</v>
      </c>
      <c r="BD845" t="n">
        <v>52.50091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1246</v>
      </c>
      <c r="F846" t="n">
        <v>743230</v>
      </c>
      <c r="G846" t="s">
        <v>74</v>
      </c>
      <c r="H846" t="s">
        <v>75</v>
      </c>
      <c r="I846" t="s"/>
      <c r="J846" t="s">
        <v>74</v>
      </c>
      <c r="K846" t="n">
        <v>101.5</v>
      </c>
      <c r="L846" t="s">
        <v>76</v>
      </c>
      <c r="M846" t="s"/>
      <c r="N846" t="s">
        <v>1252</v>
      </c>
      <c r="O846" t="s">
        <v>78</v>
      </c>
      <c r="P846" t="s">
        <v>1247</v>
      </c>
      <c r="Q846" t="s"/>
      <c r="R846" t="s">
        <v>80</v>
      </c>
      <c r="S846" t="s">
        <v>237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HYPERLINK("https://hotelmonitor-cachepage.eclerx.com/savepage/tk_15434151096655111_sr_2057.html","info")</f>
        <v/>
      </c>
      <c r="AA846" t="n">
        <v>142259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437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955263</v>
      </c>
      <c r="AZ846" t="s">
        <v>1249</v>
      </c>
      <c r="BA846" t="s"/>
      <c r="BB846" t="n">
        <v>221570</v>
      </c>
      <c r="BC846" t="n">
        <v>13.32118</v>
      </c>
      <c r="BD846" t="n">
        <v>52.50091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1246</v>
      </c>
      <c r="F847" t="n">
        <v>743230</v>
      </c>
      <c r="G847" t="s">
        <v>74</v>
      </c>
      <c r="H847" t="s">
        <v>75</v>
      </c>
      <c r="I847" t="s"/>
      <c r="J847" t="s">
        <v>74</v>
      </c>
      <c r="K847" t="n">
        <v>109.5</v>
      </c>
      <c r="L847" t="s">
        <v>76</v>
      </c>
      <c r="M847" t="s"/>
      <c r="N847" t="s">
        <v>669</v>
      </c>
      <c r="O847" t="s">
        <v>78</v>
      </c>
      <c r="P847" t="s">
        <v>1247</v>
      </c>
      <c r="Q847" t="s"/>
      <c r="R847" t="s">
        <v>80</v>
      </c>
      <c r="S847" t="s">
        <v>1253</v>
      </c>
      <c r="T847" t="s">
        <v>82</v>
      </c>
      <c r="U847" t="s"/>
      <c r="V847" t="s">
        <v>83</v>
      </c>
      <c r="W847" t="s">
        <v>112</v>
      </c>
      <c r="X847" t="s"/>
      <c r="Y847" t="s">
        <v>85</v>
      </c>
      <c r="Z847">
        <f>HYPERLINK("https://hotelmonitor-cachepage.eclerx.com/savepage/tk_15434151096655111_sr_2057.html","info")</f>
        <v/>
      </c>
      <c r="AA847" t="n">
        <v>142259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437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955263</v>
      </c>
      <c r="AZ847" t="s">
        <v>1249</v>
      </c>
      <c r="BA847" t="s"/>
      <c r="BB847" t="n">
        <v>221570</v>
      </c>
      <c r="BC847" t="n">
        <v>13.32118</v>
      </c>
      <c r="BD847" t="n">
        <v>52.50091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1246</v>
      </c>
      <c r="F848" t="n">
        <v>743230</v>
      </c>
      <c r="G848" t="s">
        <v>74</v>
      </c>
      <c r="H848" t="s">
        <v>75</v>
      </c>
      <c r="I848" t="s"/>
      <c r="J848" t="s">
        <v>74</v>
      </c>
      <c r="K848" t="n">
        <v>114.5</v>
      </c>
      <c r="L848" t="s">
        <v>76</v>
      </c>
      <c r="M848" t="s"/>
      <c r="N848" t="s">
        <v>669</v>
      </c>
      <c r="O848" t="s">
        <v>78</v>
      </c>
      <c r="P848" t="s">
        <v>1247</v>
      </c>
      <c r="Q848" t="s"/>
      <c r="R848" t="s">
        <v>80</v>
      </c>
      <c r="S848" t="s">
        <v>1045</v>
      </c>
      <c r="T848" t="s">
        <v>82</v>
      </c>
      <c r="U848" t="s"/>
      <c r="V848" t="s">
        <v>83</v>
      </c>
      <c r="W848" t="s">
        <v>112</v>
      </c>
      <c r="X848" t="s"/>
      <c r="Y848" t="s">
        <v>85</v>
      </c>
      <c r="Z848">
        <f>HYPERLINK("https://hotelmonitor-cachepage.eclerx.com/savepage/tk_15434151096655111_sr_2057.html","info")</f>
        <v/>
      </c>
      <c r="AA848" t="n">
        <v>142259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437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955263</v>
      </c>
      <c r="AZ848" t="s">
        <v>1249</v>
      </c>
      <c r="BA848" t="s"/>
      <c r="BB848" t="n">
        <v>221570</v>
      </c>
      <c r="BC848" t="n">
        <v>13.32118</v>
      </c>
      <c r="BD848" t="n">
        <v>52.50091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1246</v>
      </c>
      <c r="F849" t="n">
        <v>743230</v>
      </c>
      <c r="G849" t="s">
        <v>74</v>
      </c>
      <c r="H849" t="s">
        <v>75</v>
      </c>
      <c r="I849" t="s"/>
      <c r="J849" t="s">
        <v>74</v>
      </c>
      <c r="K849" t="n">
        <v>119.5</v>
      </c>
      <c r="L849" t="s">
        <v>76</v>
      </c>
      <c r="M849" t="s"/>
      <c r="N849" t="s">
        <v>665</v>
      </c>
      <c r="O849" t="s">
        <v>78</v>
      </c>
      <c r="P849" t="s">
        <v>1247</v>
      </c>
      <c r="Q849" t="s"/>
      <c r="R849" t="s">
        <v>80</v>
      </c>
      <c r="S849" t="s">
        <v>1254</v>
      </c>
      <c r="T849" t="s">
        <v>82</v>
      </c>
      <c r="U849" t="s"/>
      <c r="V849" t="s">
        <v>83</v>
      </c>
      <c r="W849" t="s">
        <v>112</v>
      </c>
      <c r="X849" t="s"/>
      <c r="Y849" t="s">
        <v>85</v>
      </c>
      <c r="Z849">
        <f>HYPERLINK("https://hotelmonitor-cachepage.eclerx.com/savepage/tk_15434151096655111_sr_2057.html","info")</f>
        <v/>
      </c>
      <c r="AA849" t="n">
        <v>142259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437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955263</v>
      </c>
      <c r="AZ849" t="s">
        <v>1249</v>
      </c>
      <c r="BA849" t="s"/>
      <c r="BB849" t="n">
        <v>221570</v>
      </c>
      <c r="BC849" t="n">
        <v>13.32118</v>
      </c>
      <c r="BD849" t="n">
        <v>52.50091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1246</v>
      </c>
      <c r="F850" t="n">
        <v>743230</v>
      </c>
      <c r="G850" t="s">
        <v>74</v>
      </c>
      <c r="H850" t="s">
        <v>75</v>
      </c>
      <c r="I850" t="s"/>
      <c r="J850" t="s">
        <v>74</v>
      </c>
      <c r="K850" t="n">
        <v>119.5</v>
      </c>
      <c r="L850" t="s">
        <v>76</v>
      </c>
      <c r="M850" t="s"/>
      <c r="N850" t="s">
        <v>1251</v>
      </c>
      <c r="O850" t="s">
        <v>78</v>
      </c>
      <c r="P850" t="s">
        <v>1247</v>
      </c>
      <c r="Q850" t="s"/>
      <c r="R850" t="s">
        <v>80</v>
      </c>
      <c r="S850" t="s">
        <v>1254</v>
      </c>
      <c r="T850" t="s">
        <v>82</v>
      </c>
      <c r="U850" t="s"/>
      <c r="V850" t="s">
        <v>83</v>
      </c>
      <c r="W850" t="s">
        <v>112</v>
      </c>
      <c r="X850" t="s"/>
      <c r="Y850" t="s">
        <v>85</v>
      </c>
      <c r="Z850">
        <f>HYPERLINK("https://hotelmonitor-cachepage.eclerx.com/savepage/tk_15434151096655111_sr_2057.html","info")</f>
        <v/>
      </c>
      <c r="AA850" t="n">
        <v>142259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437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955263</v>
      </c>
      <c r="AZ850" t="s">
        <v>1249</v>
      </c>
      <c r="BA850" t="s"/>
      <c r="BB850" t="n">
        <v>221570</v>
      </c>
      <c r="BC850" t="n">
        <v>13.32118</v>
      </c>
      <c r="BD850" t="n">
        <v>52.50091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1246</v>
      </c>
      <c r="F851" t="n">
        <v>743230</v>
      </c>
      <c r="G851" t="s">
        <v>74</v>
      </c>
      <c r="H851" t="s">
        <v>75</v>
      </c>
      <c r="I851" t="s"/>
      <c r="J851" t="s">
        <v>74</v>
      </c>
      <c r="K851" t="n">
        <v>124.5</v>
      </c>
      <c r="L851" t="s">
        <v>76</v>
      </c>
      <c r="M851" t="s"/>
      <c r="N851" t="s">
        <v>1251</v>
      </c>
      <c r="O851" t="s">
        <v>78</v>
      </c>
      <c r="P851" t="s">
        <v>1247</v>
      </c>
      <c r="Q851" t="s"/>
      <c r="R851" t="s">
        <v>80</v>
      </c>
      <c r="S851" t="s">
        <v>1255</v>
      </c>
      <c r="T851" t="s">
        <v>82</v>
      </c>
      <c r="U851" t="s"/>
      <c r="V851" t="s">
        <v>83</v>
      </c>
      <c r="W851" t="s">
        <v>112</v>
      </c>
      <c r="X851" t="s"/>
      <c r="Y851" t="s">
        <v>85</v>
      </c>
      <c r="Z851">
        <f>HYPERLINK("https://hotelmonitor-cachepage.eclerx.com/savepage/tk_15434151096655111_sr_2057.html","info")</f>
        <v/>
      </c>
      <c r="AA851" t="n">
        <v>142259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437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955263</v>
      </c>
      <c r="AZ851" t="s">
        <v>1249</v>
      </c>
      <c r="BA851" t="s"/>
      <c r="BB851" t="n">
        <v>221570</v>
      </c>
      <c r="BC851" t="n">
        <v>13.32118</v>
      </c>
      <c r="BD851" t="n">
        <v>52.50091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1246</v>
      </c>
      <c r="F852" t="n">
        <v>743230</v>
      </c>
      <c r="G852" t="s">
        <v>74</v>
      </c>
      <c r="H852" t="s">
        <v>75</v>
      </c>
      <c r="I852" t="s"/>
      <c r="J852" t="s">
        <v>74</v>
      </c>
      <c r="K852" t="n">
        <v>129.5</v>
      </c>
      <c r="L852" t="s">
        <v>76</v>
      </c>
      <c r="M852" t="s"/>
      <c r="N852" t="s">
        <v>1252</v>
      </c>
      <c r="O852" t="s">
        <v>78</v>
      </c>
      <c r="P852" t="s">
        <v>1247</v>
      </c>
      <c r="Q852" t="s"/>
      <c r="R852" t="s">
        <v>80</v>
      </c>
      <c r="S852" t="s">
        <v>1256</v>
      </c>
      <c r="T852" t="s">
        <v>82</v>
      </c>
      <c r="U852" t="s"/>
      <c r="V852" t="s">
        <v>83</v>
      </c>
      <c r="W852" t="s">
        <v>112</v>
      </c>
      <c r="X852" t="s"/>
      <c r="Y852" t="s">
        <v>85</v>
      </c>
      <c r="Z852">
        <f>HYPERLINK("https://hotelmonitor-cachepage.eclerx.com/savepage/tk_15434151096655111_sr_2057.html","info")</f>
        <v/>
      </c>
      <c r="AA852" t="n">
        <v>142259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437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955263</v>
      </c>
      <c r="AZ852" t="s">
        <v>1249</v>
      </c>
      <c r="BA852" t="s"/>
      <c r="BB852" t="n">
        <v>221570</v>
      </c>
      <c r="BC852" t="n">
        <v>13.32118</v>
      </c>
      <c r="BD852" t="n">
        <v>52.50091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1257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80</v>
      </c>
      <c r="L853" t="s">
        <v>76</v>
      </c>
      <c r="M853" t="s"/>
      <c r="N853" t="s">
        <v>77</v>
      </c>
      <c r="O853" t="s">
        <v>78</v>
      </c>
      <c r="P853" t="s">
        <v>1257</v>
      </c>
      <c r="Q853" t="s"/>
      <c r="R853" t="s">
        <v>102</v>
      </c>
      <c r="S853" t="s">
        <v>247</v>
      </c>
      <c r="T853" t="s">
        <v>82</v>
      </c>
      <c r="U853" t="s"/>
      <c r="V853" t="s">
        <v>83</v>
      </c>
      <c r="W853" t="s">
        <v>112</v>
      </c>
      <c r="X853" t="s"/>
      <c r="Y853" t="s">
        <v>85</v>
      </c>
      <c r="Z853">
        <f>HYPERLINK("https://hotelmonitor-cachepage.eclerx.com/savepage/tk_15434151912345912_sr_2057.html","info")</f>
        <v/>
      </c>
      <c r="AA853" t="n">
        <v>-2071628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464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2071628</v>
      </c>
      <c r="AZ853" t="s">
        <v>1258</v>
      </c>
      <c r="BA853" t="s"/>
      <c r="BB853" t="n">
        <v>87842</v>
      </c>
      <c r="BC853" t="n">
        <v>13.497537</v>
      </c>
      <c r="BD853" t="n">
        <v>52.514532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1257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90</v>
      </c>
      <c r="L854" t="s">
        <v>76</v>
      </c>
      <c r="M854" t="s"/>
      <c r="N854" t="s">
        <v>93</v>
      </c>
      <c r="O854" t="s">
        <v>78</v>
      </c>
      <c r="P854" t="s">
        <v>1257</v>
      </c>
      <c r="Q854" t="s"/>
      <c r="R854" t="s">
        <v>102</v>
      </c>
      <c r="S854" t="s">
        <v>623</v>
      </c>
      <c r="T854" t="s">
        <v>82</v>
      </c>
      <c r="U854" t="s"/>
      <c r="V854" t="s">
        <v>83</v>
      </c>
      <c r="W854" t="s">
        <v>112</v>
      </c>
      <c r="X854" t="s"/>
      <c r="Y854" t="s">
        <v>85</v>
      </c>
      <c r="Z854">
        <f>HYPERLINK("https://hotelmonitor-cachepage.eclerx.com/savepage/tk_15434151912345912_sr_2057.html","info")</f>
        <v/>
      </c>
      <c r="AA854" t="n">
        <v>-2071628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464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2071628</v>
      </c>
      <c r="AZ854" t="s">
        <v>1258</v>
      </c>
      <c r="BA854" t="s"/>
      <c r="BB854" t="n">
        <v>87842</v>
      </c>
      <c r="BC854" t="n">
        <v>13.497537</v>
      </c>
      <c r="BD854" t="n">
        <v>52.514532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1257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140</v>
      </c>
      <c r="L855" t="s">
        <v>76</v>
      </c>
      <c r="M855" t="s"/>
      <c r="N855" t="s">
        <v>391</v>
      </c>
      <c r="O855" t="s">
        <v>78</v>
      </c>
      <c r="P855" t="s">
        <v>1257</v>
      </c>
      <c r="Q855" t="s"/>
      <c r="R855" t="s">
        <v>102</v>
      </c>
      <c r="S855" t="s">
        <v>546</v>
      </c>
      <c r="T855" t="s">
        <v>82</v>
      </c>
      <c r="U855" t="s"/>
      <c r="V855" t="s">
        <v>83</v>
      </c>
      <c r="W855" t="s">
        <v>112</v>
      </c>
      <c r="X855" t="s"/>
      <c r="Y855" t="s">
        <v>85</v>
      </c>
      <c r="Z855">
        <f>HYPERLINK("https://hotelmonitor-cachepage.eclerx.com/savepage/tk_15434151912345912_sr_2057.html","info")</f>
        <v/>
      </c>
      <c r="AA855" t="n">
        <v>-2071628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464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2071628</v>
      </c>
      <c r="AZ855" t="s">
        <v>1258</v>
      </c>
      <c r="BA855" t="s"/>
      <c r="BB855" t="n">
        <v>87842</v>
      </c>
      <c r="BC855" t="n">
        <v>13.497537</v>
      </c>
      <c r="BD855" t="n">
        <v>52.514532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1257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160</v>
      </c>
      <c r="L856" t="s">
        <v>76</v>
      </c>
      <c r="M856" t="s"/>
      <c r="N856" t="s">
        <v>154</v>
      </c>
      <c r="O856" t="s">
        <v>78</v>
      </c>
      <c r="P856" t="s">
        <v>1257</v>
      </c>
      <c r="Q856" t="s"/>
      <c r="R856" t="s">
        <v>102</v>
      </c>
      <c r="S856" t="s">
        <v>376</v>
      </c>
      <c r="T856" t="s">
        <v>82</v>
      </c>
      <c r="U856" t="s"/>
      <c r="V856" t="s">
        <v>83</v>
      </c>
      <c r="W856" t="s">
        <v>112</v>
      </c>
      <c r="X856" t="s"/>
      <c r="Y856" t="s">
        <v>85</v>
      </c>
      <c r="Z856">
        <f>HYPERLINK("https://hotelmonitor-cachepage.eclerx.com/savepage/tk_15434151912345912_sr_2057.html","info")</f>
        <v/>
      </c>
      <c r="AA856" t="n">
        <v>-2071628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464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2071628</v>
      </c>
      <c r="AZ856" t="s">
        <v>1258</v>
      </c>
      <c r="BA856" t="s"/>
      <c r="BB856" t="n">
        <v>87842</v>
      </c>
      <c r="BC856" t="n">
        <v>13.497537</v>
      </c>
      <c r="BD856" t="n">
        <v>52.514532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1259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80</v>
      </c>
      <c r="L857" t="s">
        <v>76</v>
      </c>
      <c r="M857" t="s"/>
      <c r="N857" t="s">
        <v>77</v>
      </c>
      <c r="O857" t="s">
        <v>78</v>
      </c>
      <c r="P857" t="s">
        <v>1259</v>
      </c>
      <c r="Q857" t="s"/>
      <c r="R857" t="s">
        <v>102</v>
      </c>
      <c r="S857" t="s">
        <v>247</v>
      </c>
      <c r="T857" t="s">
        <v>82</v>
      </c>
      <c r="U857" t="s"/>
      <c r="V857" t="s">
        <v>83</v>
      </c>
      <c r="W857" t="s">
        <v>112</v>
      </c>
      <c r="X857" t="s"/>
      <c r="Y857" t="s">
        <v>85</v>
      </c>
      <c r="Z857">
        <f>HYPERLINK("https://hotelmonitor-cachepage.eclerx.com/savepage/tk_15434143458860693_sr_2057.html","info")</f>
        <v/>
      </c>
      <c r="AA857" t="n">
        <v>-2071563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185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2071563</v>
      </c>
      <c r="AZ857" t="s">
        <v>1260</v>
      </c>
      <c r="BA857" t="s"/>
      <c r="BB857" t="n">
        <v>697547</v>
      </c>
      <c r="BC857" t="n">
        <v>13.28085</v>
      </c>
      <c r="BD857" t="n">
        <v>52.514683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1259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85</v>
      </c>
      <c r="L858" t="s">
        <v>76</v>
      </c>
      <c r="M858" t="s"/>
      <c r="N858" t="s">
        <v>93</v>
      </c>
      <c r="O858" t="s">
        <v>78</v>
      </c>
      <c r="P858" t="s">
        <v>1259</v>
      </c>
      <c r="Q858" t="s"/>
      <c r="R858" t="s">
        <v>102</v>
      </c>
      <c r="S858" t="s">
        <v>181</v>
      </c>
      <c r="T858" t="s">
        <v>82</v>
      </c>
      <c r="U858" t="s"/>
      <c r="V858" t="s">
        <v>83</v>
      </c>
      <c r="W858" t="s">
        <v>112</v>
      </c>
      <c r="X858" t="s"/>
      <c r="Y858" t="s">
        <v>85</v>
      </c>
      <c r="Z858">
        <f>HYPERLINK("https://hotelmonitor-cachepage.eclerx.com/savepage/tk_15434143458860693_sr_2057.html","info")</f>
        <v/>
      </c>
      <c r="AA858" t="n">
        <v>-2071563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185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2071563</v>
      </c>
      <c r="AZ858" t="s">
        <v>1260</v>
      </c>
      <c r="BA858" t="s"/>
      <c r="BB858" t="n">
        <v>697547</v>
      </c>
      <c r="BC858" t="n">
        <v>13.28085</v>
      </c>
      <c r="BD858" t="n">
        <v>52.514683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1261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103.5</v>
      </c>
      <c r="L859" t="s">
        <v>76</v>
      </c>
      <c r="M859" t="s"/>
      <c r="N859" t="s">
        <v>1262</v>
      </c>
      <c r="O859" t="s">
        <v>78</v>
      </c>
      <c r="P859" t="s">
        <v>1261</v>
      </c>
      <c r="Q859" t="s"/>
      <c r="R859" t="s">
        <v>418</v>
      </c>
      <c r="S859" t="s">
        <v>1263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HYPERLINK("https://hotelmonitor-cachepage.eclerx.com/savepage/tk_154341502491794_sr_2057.html","info")</f>
        <v/>
      </c>
      <c r="AA859" t="n">
        <v>-6796530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409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6796530</v>
      </c>
      <c r="AZ859" t="s">
        <v>1264</v>
      </c>
      <c r="BA859" t="s"/>
      <c r="BB859" t="n">
        <v>407</v>
      </c>
      <c r="BC859" t="n">
        <v>13.32885</v>
      </c>
      <c r="BD859" t="n">
        <v>52.50129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1261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117</v>
      </c>
      <c r="L860" t="s">
        <v>76</v>
      </c>
      <c r="M860" t="s"/>
      <c r="N860" t="s">
        <v>1262</v>
      </c>
      <c r="O860" t="s">
        <v>78</v>
      </c>
      <c r="P860" t="s">
        <v>1261</v>
      </c>
      <c r="Q860" t="s"/>
      <c r="R860" t="s">
        <v>418</v>
      </c>
      <c r="S860" t="s">
        <v>1265</v>
      </c>
      <c r="T860" t="s">
        <v>82</v>
      </c>
      <c r="U860" t="s"/>
      <c r="V860" t="s">
        <v>83</v>
      </c>
      <c r="W860" t="s">
        <v>112</v>
      </c>
      <c r="X860" t="s"/>
      <c r="Y860" t="s">
        <v>85</v>
      </c>
      <c r="Z860">
        <f>HYPERLINK("https://hotelmonitor-cachepage.eclerx.com/savepage/tk_154341502491794_sr_2057.html","info")</f>
        <v/>
      </c>
      <c r="AA860" t="n">
        <v>-6796530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409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6796530</v>
      </c>
      <c r="AZ860" t="s">
        <v>1264</v>
      </c>
      <c r="BA860" t="s"/>
      <c r="BB860" t="n">
        <v>407</v>
      </c>
      <c r="BC860" t="n">
        <v>13.32885</v>
      </c>
      <c r="BD860" t="n">
        <v>52.50129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1261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123.3</v>
      </c>
      <c r="L861" t="s">
        <v>76</v>
      </c>
      <c r="M861" t="s"/>
      <c r="N861" t="s">
        <v>1262</v>
      </c>
      <c r="O861" t="s">
        <v>78</v>
      </c>
      <c r="P861" t="s">
        <v>1261</v>
      </c>
      <c r="Q861" t="s"/>
      <c r="R861" t="s">
        <v>418</v>
      </c>
      <c r="S861" t="s">
        <v>1266</v>
      </c>
      <c r="T861" t="s">
        <v>82</v>
      </c>
      <c r="U861" t="s"/>
      <c r="V861" t="s">
        <v>83</v>
      </c>
      <c r="W861" t="s">
        <v>112</v>
      </c>
      <c r="X861" t="s"/>
      <c r="Y861" t="s">
        <v>85</v>
      </c>
      <c r="Z861">
        <f>HYPERLINK("https://hotelmonitor-cachepage.eclerx.com/savepage/tk_154341502491794_sr_2057.html","info")</f>
        <v/>
      </c>
      <c r="AA861" t="n">
        <v>-6796530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409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6796530</v>
      </c>
      <c r="AZ861" t="s">
        <v>1264</v>
      </c>
      <c r="BA861" t="s"/>
      <c r="BB861" t="n">
        <v>407</v>
      </c>
      <c r="BC861" t="n">
        <v>13.32885</v>
      </c>
      <c r="BD861" t="n">
        <v>52.50129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1261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125</v>
      </c>
      <c r="L862" t="s">
        <v>76</v>
      </c>
      <c r="M862" t="s"/>
      <c r="N862" t="s">
        <v>217</v>
      </c>
      <c r="O862" t="s">
        <v>78</v>
      </c>
      <c r="P862" t="s">
        <v>1261</v>
      </c>
      <c r="Q862" t="s"/>
      <c r="R862" t="s">
        <v>418</v>
      </c>
      <c r="S862" t="s">
        <v>124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HYPERLINK("https://hotelmonitor-cachepage.eclerx.com/savepage/tk_154341502491794_sr_2057.html","info")</f>
        <v/>
      </c>
      <c r="AA862" t="n">
        <v>-6796530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409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6796530</v>
      </c>
      <c r="AZ862" t="s">
        <v>1264</v>
      </c>
      <c r="BA862" t="s"/>
      <c r="BB862" t="n">
        <v>407</v>
      </c>
      <c r="BC862" t="n">
        <v>13.32885</v>
      </c>
      <c r="BD862" t="n">
        <v>52.50129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1267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81.40000000000001</v>
      </c>
      <c r="L863" t="s">
        <v>76</v>
      </c>
      <c r="M863" t="s"/>
      <c r="N863" t="s">
        <v>93</v>
      </c>
      <c r="O863" t="s">
        <v>78</v>
      </c>
      <c r="P863" t="s">
        <v>1267</v>
      </c>
      <c r="Q863" t="s"/>
      <c r="R863" t="s">
        <v>102</v>
      </c>
      <c r="S863" t="s">
        <v>1268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HYPERLINK("https://hotelmonitor-cachepage.eclerx.com/savepage/tk_15434141826667304_sr_2057.html","info")</f>
        <v/>
      </c>
      <c r="AA863" t="n">
        <v>-2071662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130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2071662</v>
      </c>
      <c r="AZ863" t="s">
        <v>1269</v>
      </c>
      <c r="BA863" t="s"/>
      <c r="BB863" t="n">
        <v>14617</v>
      </c>
      <c r="BC863" t="n">
        <v>13.3844</v>
      </c>
      <c r="BD863" t="n">
        <v>52.522199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1270</v>
      </c>
      <c r="F864" t="n">
        <v>4918969</v>
      </c>
      <c r="G864" t="s">
        <v>74</v>
      </c>
      <c r="H864" t="s">
        <v>75</v>
      </c>
      <c r="I864" t="s"/>
      <c r="J864" t="s">
        <v>74</v>
      </c>
      <c r="K864" t="n">
        <v>107.1</v>
      </c>
      <c r="L864" t="s">
        <v>76</v>
      </c>
      <c r="M864" t="s"/>
      <c r="N864" t="s">
        <v>77</v>
      </c>
      <c r="O864" t="s">
        <v>78</v>
      </c>
      <c r="P864" t="s">
        <v>1271</v>
      </c>
      <c r="Q864" t="s"/>
      <c r="R864" t="s">
        <v>80</v>
      </c>
      <c r="S864" t="s">
        <v>592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HYPERLINK("https://hotelmonitor-cachepage.eclerx.com/savepage/tk_15434145565918925_sr_2057.html","info")</f>
        <v/>
      </c>
      <c r="AA864" t="n">
        <v>609145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254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3875364</v>
      </c>
      <c r="AZ864" t="s">
        <v>1272</v>
      </c>
      <c r="BA864" t="s"/>
      <c r="BB864" t="n">
        <v>743096</v>
      </c>
      <c r="BC864" t="n">
        <v>13.30885</v>
      </c>
      <c r="BD864" t="n">
        <v>52.49587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1270</v>
      </c>
      <c r="F865" t="n">
        <v>4918969</v>
      </c>
      <c r="G865" t="s">
        <v>74</v>
      </c>
      <c r="H865" t="s">
        <v>75</v>
      </c>
      <c r="I865" t="s"/>
      <c r="J865" t="s">
        <v>74</v>
      </c>
      <c r="K865" t="n">
        <v>119</v>
      </c>
      <c r="L865" t="s">
        <v>76</v>
      </c>
      <c r="M865" t="s"/>
      <c r="N865" t="s">
        <v>93</v>
      </c>
      <c r="O865" t="s">
        <v>78</v>
      </c>
      <c r="P865" t="s">
        <v>1271</v>
      </c>
      <c r="Q865" t="s"/>
      <c r="R865" t="s">
        <v>80</v>
      </c>
      <c r="S865" t="s">
        <v>184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HYPERLINK("https://hotelmonitor-cachepage.eclerx.com/savepage/tk_15434145565918925_sr_2057.html","info")</f>
        <v/>
      </c>
      <c r="AA865" t="n">
        <v>609145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254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3875364</v>
      </c>
      <c r="AZ865" t="s">
        <v>1272</v>
      </c>
      <c r="BA865" t="s"/>
      <c r="BB865" t="n">
        <v>743096</v>
      </c>
      <c r="BC865" t="n">
        <v>13.30885</v>
      </c>
      <c r="BD865" t="n">
        <v>52.49587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1270</v>
      </c>
      <c r="F866" t="n">
        <v>4918969</v>
      </c>
      <c r="G866" t="s">
        <v>74</v>
      </c>
      <c r="H866" t="s">
        <v>75</v>
      </c>
      <c r="I866" t="s"/>
      <c r="J866" t="s">
        <v>74</v>
      </c>
      <c r="K866" t="n">
        <v>149</v>
      </c>
      <c r="L866" t="s">
        <v>76</v>
      </c>
      <c r="M866" t="s"/>
      <c r="N866" t="s">
        <v>95</v>
      </c>
      <c r="O866" t="s">
        <v>78</v>
      </c>
      <c r="P866" t="s">
        <v>1271</v>
      </c>
      <c r="Q866" t="s"/>
      <c r="R866" t="s">
        <v>80</v>
      </c>
      <c r="S866" t="s">
        <v>645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HYPERLINK("https://hotelmonitor-cachepage.eclerx.com/savepage/tk_15434145565918925_sr_2057.html","info")</f>
        <v/>
      </c>
      <c r="AA866" t="n">
        <v>609145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254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3875364</v>
      </c>
      <c r="AZ866" t="s">
        <v>1272</v>
      </c>
      <c r="BA866" t="s"/>
      <c r="BB866" t="n">
        <v>743096</v>
      </c>
      <c r="BC866" t="n">
        <v>13.30885</v>
      </c>
      <c r="BD866" t="n">
        <v>52.49587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1270</v>
      </c>
      <c r="F867" t="n">
        <v>4918969</v>
      </c>
      <c r="G867" t="s">
        <v>74</v>
      </c>
      <c r="H867" t="s">
        <v>75</v>
      </c>
      <c r="I867" t="s"/>
      <c r="J867" t="s">
        <v>74</v>
      </c>
      <c r="K867" t="n">
        <v>199</v>
      </c>
      <c r="L867" t="s">
        <v>76</v>
      </c>
      <c r="M867" t="s"/>
      <c r="N867" t="s">
        <v>97</v>
      </c>
      <c r="O867" t="s">
        <v>78</v>
      </c>
      <c r="P867" t="s">
        <v>1271</v>
      </c>
      <c r="Q867" t="s"/>
      <c r="R867" t="s">
        <v>80</v>
      </c>
      <c r="S867" t="s">
        <v>1273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HYPERLINK("https://hotelmonitor-cachepage.eclerx.com/savepage/tk_15434145565918925_sr_2057.html","info")</f>
        <v/>
      </c>
      <c r="AA867" t="n">
        <v>609145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254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3875364</v>
      </c>
      <c r="AZ867" t="s">
        <v>1272</v>
      </c>
      <c r="BA867" t="s"/>
      <c r="BB867" t="n">
        <v>743096</v>
      </c>
      <c r="BC867" t="n">
        <v>13.30885</v>
      </c>
      <c r="BD867" t="n">
        <v>52.49587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1270</v>
      </c>
      <c r="F868" t="n">
        <v>4918969</v>
      </c>
      <c r="G868" t="s">
        <v>74</v>
      </c>
      <c r="H868" t="s">
        <v>75</v>
      </c>
      <c r="I868" t="s"/>
      <c r="J868" t="s">
        <v>74</v>
      </c>
      <c r="K868" t="n">
        <v>229</v>
      </c>
      <c r="L868" t="s">
        <v>76</v>
      </c>
      <c r="M868" t="s"/>
      <c r="N868" t="s">
        <v>99</v>
      </c>
      <c r="O868" t="s">
        <v>78</v>
      </c>
      <c r="P868" t="s">
        <v>1271</v>
      </c>
      <c r="Q868" t="s"/>
      <c r="R868" t="s">
        <v>80</v>
      </c>
      <c r="S868" t="s">
        <v>1274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HYPERLINK("https://hotelmonitor-cachepage.eclerx.com/savepage/tk_15434145565918925_sr_2057.html","info")</f>
        <v/>
      </c>
      <c r="AA868" t="n">
        <v>609145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254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3875364</v>
      </c>
      <c r="AZ868" t="s">
        <v>1272</v>
      </c>
      <c r="BA868" t="s"/>
      <c r="BB868" t="n">
        <v>743096</v>
      </c>
      <c r="BC868" t="n">
        <v>13.30885</v>
      </c>
      <c r="BD868" t="n">
        <v>52.49587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1275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85</v>
      </c>
      <c r="L869" t="s">
        <v>76</v>
      </c>
      <c r="M869" t="s"/>
      <c r="N869" t="s">
        <v>77</v>
      </c>
      <c r="O869" t="s">
        <v>78</v>
      </c>
      <c r="P869" t="s">
        <v>1275</v>
      </c>
      <c r="Q869" t="s"/>
      <c r="R869" t="s">
        <v>80</v>
      </c>
      <c r="S869" t="s">
        <v>181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HYPERLINK("https://hotelmonitor-cachepage.eclerx.com/savepage/tk_154341401277493_sr_2057.html","info")</f>
        <v/>
      </c>
      <c r="AA869" t="n">
        <v>-4481131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75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4481131</v>
      </c>
      <c r="AZ869" t="s">
        <v>1276</v>
      </c>
      <c r="BA869" t="s"/>
      <c r="BB869" t="n">
        <v>420995</v>
      </c>
      <c r="BC869" t="n">
        <v>13.39169</v>
      </c>
      <c r="BD869" t="n">
        <v>52.510891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1275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100</v>
      </c>
      <c r="L870" t="s">
        <v>76</v>
      </c>
      <c r="M870" t="s"/>
      <c r="N870" t="s">
        <v>93</v>
      </c>
      <c r="O870" t="s">
        <v>78</v>
      </c>
      <c r="P870" t="s">
        <v>1275</v>
      </c>
      <c r="Q870" t="s"/>
      <c r="R870" t="s">
        <v>80</v>
      </c>
      <c r="S870" t="s">
        <v>1025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HYPERLINK("https://hotelmonitor-cachepage.eclerx.com/savepage/tk_154341401277493_sr_2057.html","info")</f>
        <v/>
      </c>
      <c r="AA870" t="n">
        <v>-4481131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75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4481131</v>
      </c>
      <c r="AZ870" t="s">
        <v>1276</v>
      </c>
      <c r="BA870" t="s"/>
      <c r="BB870" t="n">
        <v>420995</v>
      </c>
      <c r="BC870" t="n">
        <v>13.39169</v>
      </c>
      <c r="BD870" t="n">
        <v>52.510891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1275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110</v>
      </c>
      <c r="L871" t="s">
        <v>76</v>
      </c>
      <c r="M871" t="s"/>
      <c r="N871" t="s">
        <v>95</v>
      </c>
      <c r="O871" t="s">
        <v>78</v>
      </c>
      <c r="P871" t="s">
        <v>1275</v>
      </c>
      <c r="Q871" t="s"/>
      <c r="R871" t="s">
        <v>80</v>
      </c>
      <c r="S871" t="s">
        <v>372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HYPERLINK("https://hotelmonitor-cachepage.eclerx.com/savepage/tk_154341401277493_sr_2057.html","info")</f>
        <v/>
      </c>
      <c r="AA871" t="n">
        <v>-4481131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75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4481131</v>
      </c>
      <c r="AZ871" t="s">
        <v>1276</v>
      </c>
      <c r="BA871" t="s"/>
      <c r="BB871" t="n">
        <v>420995</v>
      </c>
      <c r="BC871" t="n">
        <v>13.39169</v>
      </c>
      <c r="BD871" t="n">
        <v>52.510891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1277</v>
      </c>
      <c r="F872" t="n">
        <v>2204322</v>
      </c>
      <c r="G872" t="s">
        <v>74</v>
      </c>
      <c r="H872" t="s">
        <v>75</v>
      </c>
      <c r="I872" t="s"/>
      <c r="J872" t="s">
        <v>74</v>
      </c>
      <c r="K872" t="n">
        <v>87</v>
      </c>
      <c r="L872" t="s">
        <v>76</v>
      </c>
      <c r="M872" t="s"/>
      <c r="N872" t="s">
        <v>1278</v>
      </c>
      <c r="O872" t="s">
        <v>78</v>
      </c>
      <c r="P872" t="s">
        <v>1279</v>
      </c>
      <c r="Q872" t="s"/>
      <c r="R872" t="s">
        <v>102</v>
      </c>
      <c r="S872" t="s">
        <v>756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HYPERLINK("https://hotelmonitor-cachepage.eclerx.com/savepage/tk_15434137980949461_sr_2057.html","info")</f>
        <v/>
      </c>
      <c r="AA872" t="n">
        <v>407259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2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2204312</v>
      </c>
      <c r="AZ872" t="s">
        <v>1280</v>
      </c>
      <c r="BA872" t="s"/>
      <c r="BB872" t="n">
        <v>695225</v>
      </c>
      <c r="BC872" t="n">
        <v>13.36738</v>
      </c>
      <c r="BD872" t="n">
        <v>52.52643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1277</v>
      </c>
      <c r="F873" t="n">
        <v>2204322</v>
      </c>
      <c r="G873" t="s">
        <v>74</v>
      </c>
      <c r="H873" t="s">
        <v>75</v>
      </c>
      <c r="I873" t="s"/>
      <c r="J873" t="s">
        <v>74</v>
      </c>
      <c r="K873" t="n">
        <v>87</v>
      </c>
      <c r="L873" t="s">
        <v>76</v>
      </c>
      <c r="M873" t="s"/>
      <c r="N873" t="s">
        <v>1281</v>
      </c>
      <c r="O873" t="s">
        <v>78</v>
      </c>
      <c r="P873" t="s">
        <v>1279</v>
      </c>
      <c r="Q873" t="s"/>
      <c r="R873" t="s">
        <v>102</v>
      </c>
      <c r="S873" t="s">
        <v>756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HYPERLINK("https://hotelmonitor-cachepage.eclerx.com/savepage/tk_15434137980949461_sr_2057.html","info")</f>
        <v/>
      </c>
      <c r="AA873" t="n">
        <v>407259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2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2204312</v>
      </c>
      <c r="AZ873" t="s">
        <v>1280</v>
      </c>
      <c r="BA873" t="s"/>
      <c r="BB873" t="n">
        <v>695225</v>
      </c>
      <c r="BC873" t="n">
        <v>13.36738</v>
      </c>
      <c r="BD873" t="n">
        <v>52.52643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1277</v>
      </c>
      <c r="F874" t="n">
        <v>2204322</v>
      </c>
      <c r="G874" t="s">
        <v>74</v>
      </c>
      <c r="H874" t="s">
        <v>75</v>
      </c>
      <c r="I874" t="s"/>
      <c r="J874" t="s">
        <v>74</v>
      </c>
      <c r="K874" t="n">
        <v>109</v>
      </c>
      <c r="L874" t="s">
        <v>76</v>
      </c>
      <c r="M874" t="s"/>
      <c r="N874" t="s">
        <v>1278</v>
      </c>
      <c r="O874" t="s">
        <v>78</v>
      </c>
      <c r="P874" t="s">
        <v>1279</v>
      </c>
      <c r="Q874" t="s"/>
      <c r="R874" t="s">
        <v>102</v>
      </c>
      <c r="S874" t="s">
        <v>196</v>
      </c>
      <c r="T874" t="s">
        <v>82</v>
      </c>
      <c r="U874" t="s"/>
      <c r="V874" t="s">
        <v>83</v>
      </c>
      <c r="W874" t="s">
        <v>112</v>
      </c>
      <c r="X874" t="s"/>
      <c r="Y874" t="s">
        <v>85</v>
      </c>
      <c r="Z874">
        <f>HYPERLINK("https://hotelmonitor-cachepage.eclerx.com/savepage/tk_15434137980949461_sr_2057.html","info")</f>
        <v/>
      </c>
      <c r="AA874" t="n">
        <v>407259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2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2204312</v>
      </c>
      <c r="AZ874" t="s">
        <v>1280</v>
      </c>
      <c r="BA874" t="s"/>
      <c r="BB874" t="n">
        <v>695225</v>
      </c>
      <c r="BC874" t="n">
        <v>13.36738</v>
      </c>
      <c r="BD874" t="n">
        <v>52.52643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1277</v>
      </c>
      <c r="F875" t="n">
        <v>2204322</v>
      </c>
      <c r="G875" t="s">
        <v>74</v>
      </c>
      <c r="H875" t="s">
        <v>75</v>
      </c>
      <c r="I875" t="s"/>
      <c r="J875" t="s">
        <v>74</v>
      </c>
      <c r="K875" t="n">
        <v>109</v>
      </c>
      <c r="L875" t="s">
        <v>76</v>
      </c>
      <c r="M875" t="s"/>
      <c r="N875" t="s">
        <v>1281</v>
      </c>
      <c r="O875" t="s">
        <v>78</v>
      </c>
      <c r="P875" t="s">
        <v>1279</v>
      </c>
      <c r="Q875" t="s"/>
      <c r="R875" t="s">
        <v>102</v>
      </c>
      <c r="S875" t="s">
        <v>196</v>
      </c>
      <c r="T875" t="s">
        <v>82</v>
      </c>
      <c r="U875" t="s"/>
      <c r="V875" t="s">
        <v>83</v>
      </c>
      <c r="W875" t="s">
        <v>112</v>
      </c>
      <c r="X875" t="s"/>
      <c r="Y875" t="s">
        <v>85</v>
      </c>
      <c r="Z875">
        <f>HYPERLINK("https://hotelmonitor-cachepage.eclerx.com/savepage/tk_15434137980949461_sr_2057.html","info")</f>
        <v/>
      </c>
      <c r="AA875" t="n">
        <v>407259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2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2204312</v>
      </c>
      <c r="AZ875" t="s">
        <v>1280</v>
      </c>
      <c r="BA875" t="s"/>
      <c r="BB875" t="n">
        <v>695225</v>
      </c>
      <c r="BC875" t="n">
        <v>13.36738</v>
      </c>
      <c r="BD875" t="n">
        <v>52.52643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1282</v>
      </c>
      <c r="F876" t="n">
        <v>5989462</v>
      </c>
      <c r="G876" t="s">
        <v>74</v>
      </c>
      <c r="H876" t="s">
        <v>75</v>
      </c>
      <c r="I876" t="s"/>
      <c r="J876" t="s">
        <v>74</v>
      </c>
      <c r="K876" t="n">
        <v>78.3</v>
      </c>
      <c r="L876" t="s">
        <v>76</v>
      </c>
      <c r="M876" t="s"/>
      <c r="N876" t="s">
        <v>77</v>
      </c>
      <c r="O876" t="s">
        <v>78</v>
      </c>
      <c r="P876" t="s">
        <v>1283</v>
      </c>
      <c r="Q876" t="s"/>
      <c r="R876" t="s">
        <v>102</v>
      </c>
      <c r="S876" t="s">
        <v>1284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HYPERLINK("https://hotelmonitor-cachepage.eclerx.com/savepage/tk_15434148361342928_sr_2057.html","info")</f>
        <v/>
      </c>
      <c r="AA876" t="n">
        <v>270936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346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2607559</v>
      </c>
      <c r="AZ876" t="s">
        <v>1285</v>
      </c>
      <c r="BA876" t="s"/>
      <c r="BB876" t="n">
        <v>543028</v>
      </c>
      <c r="BC876" t="n">
        <v>13.39953</v>
      </c>
      <c r="BD876" t="n">
        <v>52.52939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1282</v>
      </c>
      <c r="F877" t="n">
        <v>5989462</v>
      </c>
      <c r="G877" t="s">
        <v>74</v>
      </c>
      <c r="H877" t="s">
        <v>75</v>
      </c>
      <c r="I877" t="s"/>
      <c r="J877" t="s">
        <v>74</v>
      </c>
      <c r="K877" t="n">
        <v>87</v>
      </c>
      <c r="L877" t="s">
        <v>76</v>
      </c>
      <c r="M877" t="s"/>
      <c r="N877" t="s">
        <v>183</v>
      </c>
      <c r="O877" t="s">
        <v>78</v>
      </c>
      <c r="P877" t="s">
        <v>1283</v>
      </c>
      <c r="Q877" t="s"/>
      <c r="R877" t="s">
        <v>102</v>
      </c>
      <c r="S877" t="s">
        <v>756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HYPERLINK("https://hotelmonitor-cachepage.eclerx.com/savepage/tk_15434148361342928_sr_2057.html","info")</f>
        <v/>
      </c>
      <c r="AA877" t="n">
        <v>270936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346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2607559</v>
      </c>
      <c r="AZ877" t="s">
        <v>1285</v>
      </c>
      <c r="BA877" t="s"/>
      <c r="BB877" t="n">
        <v>543028</v>
      </c>
      <c r="BC877" t="n">
        <v>13.39953</v>
      </c>
      <c r="BD877" t="n">
        <v>52.52939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1286</v>
      </c>
      <c r="F878" t="n">
        <v>301850</v>
      </c>
      <c r="G878" t="s">
        <v>74</v>
      </c>
      <c r="H878" t="s">
        <v>75</v>
      </c>
      <c r="I878" t="s"/>
      <c r="J878" t="s">
        <v>74</v>
      </c>
      <c r="K878" t="n">
        <v>89.88</v>
      </c>
      <c r="L878" t="s">
        <v>76</v>
      </c>
      <c r="M878" t="s"/>
      <c r="N878" t="s">
        <v>77</v>
      </c>
      <c r="O878" t="s">
        <v>78</v>
      </c>
      <c r="P878" t="s">
        <v>1287</v>
      </c>
      <c r="Q878" t="s"/>
      <c r="R878" t="s">
        <v>80</v>
      </c>
      <c r="S878" t="s">
        <v>1288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HYPERLINK("https://hotelmonitor-cachepage.eclerx.com/savepage/tk_15434152696656039_sr_2057.html","info")</f>
        <v/>
      </c>
      <c r="AA878" t="n">
        <v>95677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489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1595594</v>
      </c>
      <c r="AZ878" t="s">
        <v>1289</v>
      </c>
      <c r="BA878" t="s"/>
      <c r="BB878" t="n">
        <v>402581</v>
      </c>
      <c r="BC878" t="n">
        <v>13.387066</v>
      </c>
      <c r="BD878" t="n">
        <v>52.555346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1286</v>
      </c>
      <c r="F879" t="n">
        <v>301850</v>
      </c>
      <c r="G879" t="s">
        <v>74</v>
      </c>
      <c r="H879" t="s">
        <v>75</v>
      </c>
      <c r="I879" t="s"/>
      <c r="J879" t="s">
        <v>74</v>
      </c>
      <c r="K879" t="n">
        <v>94.08</v>
      </c>
      <c r="L879" t="s">
        <v>76</v>
      </c>
      <c r="M879" t="s"/>
      <c r="N879" t="s">
        <v>305</v>
      </c>
      <c r="O879" t="s">
        <v>78</v>
      </c>
      <c r="P879" t="s">
        <v>1287</v>
      </c>
      <c r="Q879" t="s"/>
      <c r="R879" t="s">
        <v>80</v>
      </c>
      <c r="S879" t="s">
        <v>1290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HYPERLINK("https://hotelmonitor-cachepage.eclerx.com/savepage/tk_15434152696656039_sr_2057.html","info")</f>
        <v/>
      </c>
      <c r="AA879" t="n">
        <v>95677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489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1595594</v>
      </c>
      <c r="AZ879" t="s">
        <v>1289</v>
      </c>
      <c r="BA879" t="s"/>
      <c r="BB879" t="n">
        <v>402581</v>
      </c>
      <c r="BC879" t="n">
        <v>13.387066</v>
      </c>
      <c r="BD879" t="n">
        <v>52.555346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1286</v>
      </c>
      <c r="F880" t="n">
        <v>301850</v>
      </c>
      <c r="G880" t="s">
        <v>74</v>
      </c>
      <c r="H880" t="s">
        <v>75</v>
      </c>
      <c r="I880" t="s"/>
      <c r="J880" t="s">
        <v>74</v>
      </c>
      <c r="K880" t="n">
        <v>108.88</v>
      </c>
      <c r="L880" t="s">
        <v>76</v>
      </c>
      <c r="M880" t="s"/>
      <c r="N880" t="s">
        <v>319</v>
      </c>
      <c r="O880" t="s">
        <v>78</v>
      </c>
      <c r="P880" t="s">
        <v>1287</v>
      </c>
      <c r="Q880" t="s"/>
      <c r="R880" t="s">
        <v>80</v>
      </c>
      <c r="S880" t="s">
        <v>1291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HYPERLINK("https://hotelmonitor-cachepage.eclerx.com/savepage/tk_15434152696656039_sr_2057.html","info")</f>
        <v/>
      </c>
      <c r="AA880" t="n">
        <v>95677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489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1595594</v>
      </c>
      <c r="AZ880" t="s">
        <v>1289</v>
      </c>
      <c r="BA880" t="s"/>
      <c r="BB880" t="n">
        <v>402581</v>
      </c>
      <c r="BC880" t="n">
        <v>13.387066</v>
      </c>
      <c r="BD880" t="n">
        <v>52.555346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1286</v>
      </c>
      <c r="F881" t="n">
        <v>301850</v>
      </c>
      <c r="G881" t="s">
        <v>74</v>
      </c>
      <c r="H881" t="s">
        <v>75</v>
      </c>
      <c r="I881" t="s"/>
      <c r="J881" t="s">
        <v>74</v>
      </c>
      <c r="K881" t="n">
        <v>117.6</v>
      </c>
      <c r="L881" t="s">
        <v>76</v>
      </c>
      <c r="M881" t="s"/>
      <c r="N881" t="s">
        <v>95</v>
      </c>
      <c r="O881" t="s">
        <v>78</v>
      </c>
      <c r="P881" t="s">
        <v>1287</v>
      </c>
      <c r="Q881" t="s"/>
      <c r="R881" t="s">
        <v>80</v>
      </c>
      <c r="S881" t="s">
        <v>1292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HYPERLINK("https://hotelmonitor-cachepage.eclerx.com/savepage/tk_15434152696656039_sr_2057.html","info")</f>
        <v/>
      </c>
      <c r="AA881" t="n">
        <v>95677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489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1595594</v>
      </c>
      <c r="AZ881" t="s">
        <v>1289</v>
      </c>
      <c r="BA881" t="s"/>
      <c r="BB881" t="n">
        <v>402581</v>
      </c>
      <c r="BC881" t="n">
        <v>13.387066</v>
      </c>
      <c r="BD881" t="n">
        <v>52.555346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1286</v>
      </c>
      <c r="F882" t="n">
        <v>301850</v>
      </c>
      <c r="G882" t="s">
        <v>74</v>
      </c>
      <c r="H882" t="s">
        <v>75</v>
      </c>
      <c r="I882" t="s"/>
      <c r="J882" t="s">
        <v>74</v>
      </c>
      <c r="K882" t="n">
        <v>123.76</v>
      </c>
      <c r="L882" t="s">
        <v>76</v>
      </c>
      <c r="M882" t="s"/>
      <c r="N882" t="s">
        <v>305</v>
      </c>
      <c r="O882" t="s">
        <v>78</v>
      </c>
      <c r="P882" t="s">
        <v>1287</v>
      </c>
      <c r="Q882" t="s"/>
      <c r="R882" t="s">
        <v>80</v>
      </c>
      <c r="S882" t="s">
        <v>1293</v>
      </c>
      <c r="T882" t="s">
        <v>82</v>
      </c>
      <c r="U882" t="s"/>
      <c r="V882" t="s">
        <v>83</v>
      </c>
      <c r="W882" t="s">
        <v>112</v>
      </c>
      <c r="X882" t="s"/>
      <c r="Y882" t="s">
        <v>85</v>
      </c>
      <c r="Z882">
        <f>HYPERLINK("https://hotelmonitor-cachepage.eclerx.com/savepage/tk_15434152696656039_sr_2057.html","info")</f>
        <v/>
      </c>
      <c r="AA882" t="n">
        <v>95677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489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1595594</v>
      </c>
      <c r="AZ882" t="s">
        <v>1289</v>
      </c>
      <c r="BA882" t="s"/>
      <c r="BB882" t="n">
        <v>402581</v>
      </c>
      <c r="BC882" t="n">
        <v>13.387066</v>
      </c>
      <c r="BD882" t="n">
        <v>52.555346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1286</v>
      </c>
      <c r="F883" t="n">
        <v>301850</v>
      </c>
      <c r="G883" t="s">
        <v>74</v>
      </c>
      <c r="H883" t="s">
        <v>75</v>
      </c>
      <c r="I883" t="s"/>
      <c r="J883" t="s">
        <v>74</v>
      </c>
      <c r="K883" t="n">
        <v>127.73</v>
      </c>
      <c r="L883" t="s">
        <v>76</v>
      </c>
      <c r="M883" t="s"/>
      <c r="N883" t="s">
        <v>321</v>
      </c>
      <c r="O883" t="s">
        <v>78</v>
      </c>
      <c r="P883" t="s">
        <v>1287</v>
      </c>
      <c r="Q883" t="s"/>
      <c r="R883" t="s">
        <v>80</v>
      </c>
      <c r="S883" t="s">
        <v>1294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HYPERLINK("https://hotelmonitor-cachepage.eclerx.com/savepage/tk_15434152696656039_sr_2057.html","info")</f>
        <v/>
      </c>
      <c r="AA883" t="n">
        <v>95677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489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1595594</v>
      </c>
      <c r="AZ883" t="s">
        <v>1289</v>
      </c>
      <c r="BA883" t="s"/>
      <c r="BB883" t="n">
        <v>402581</v>
      </c>
      <c r="BC883" t="n">
        <v>13.387066</v>
      </c>
      <c r="BD883" t="n">
        <v>52.555346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1286</v>
      </c>
      <c r="F884" t="n">
        <v>301850</v>
      </c>
      <c r="G884" t="s">
        <v>74</v>
      </c>
      <c r="H884" t="s">
        <v>75</v>
      </c>
      <c r="I884" t="s"/>
      <c r="J884" t="s">
        <v>74</v>
      </c>
      <c r="K884" t="n">
        <v>145.6</v>
      </c>
      <c r="L884" t="s">
        <v>76</v>
      </c>
      <c r="M884" t="s"/>
      <c r="N884" t="s">
        <v>305</v>
      </c>
      <c r="O884" t="s">
        <v>78</v>
      </c>
      <c r="P884" t="s">
        <v>1287</v>
      </c>
      <c r="Q884" t="s"/>
      <c r="R884" t="s">
        <v>80</v>
      </c>
      <c r="S884" t="s">
        <v>1295</v>
      </c>
      <c r="T884" t="s">
        <v>82</v>
      </c>
      <c r="U884" t="s"/>
      <c r="V884" t="s">
        <v>83</v>
      </c>
      <c r="W884" t="s">
        <v>112</v>
      </c>
      <c r="X884" t="s"/>
      <c r="Y884" t="s">
        <v>85</v>
      </c>
      <c r="Z884">
        <f>HYPERLINK("https://hotelmonitor-cachepage.eclerx.com/savepage/tk_15434152696656039_sr_2057.html","info")</f>
        <v/>
      </c>
      <c r="AA884" t="n">
        <v>95677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489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1595594</v>
      </c>
      <c r="AZ884" t="s">
        <v>1289</v>
      </c>
      <c r="BA884" t="s"/>
      <c r="BB884" t="n">
        <v>402581</v>
      </c>
      <c r="BC884" t="n">
        <v>13.387066</v>
      </c>
      <c r="BD884" t="n">
        <v>52.555346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1296</v>
      </c>
      <c r="F885" t="n">
        <v>2347371</v>
      </c>
      <c r="G885" t="s">
        <v>74</v>
      </c>
      <c r="H885" t="s">
        <v>75</v>
      </c>
      <c r="I885" t="s"/>
      <c r="J885" t="s">
        <v>74</v>
      </c>
      <c r="K885" t="n">
        <v>97.09999999999999</v>
      </c>
      <c r="L885" t="s">
        <v>76</v>
      </c>
      <c r="M885" t="s"/>
      <c r="N885" t="s">
        <v>77</v>
      </c>
      <c r="O885" t="s">
        <v>78</v>
      </c>
      <c r="P885" t="s">
        <v>1296</v>
      </c>
      <c r="Q885" t="s"/>
      <c r="R885" t="s">
        <v>80</v>
      </c>
      <c r="S885" t="s">
        <v>1297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HYPERLINK("https://hotelmonitor-cachepage.eclerx.com/savepage/tk_15434144827001095_sr_2057.html","info")</f>
        <v/>
      </c>
      <c r="AA885" t="n">
        <v>276192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230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2071661</v>
      </c>
      <c r="AZ885" t="s">
        <v>1298</v>
      </c>
      <c r="BA885" t="s"/>
      <c r="BB885" t="n">
        <v>551333</v>
      </c>
      <c r="BC885" t="n">
        <v>13.455408</v>
      </c>
      <c r="BD885" t="n">
        <v>52.513437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1296</v>
      </c>
      <c r="F886" t="n">
        <v>2347371</v>
      </c>
      <c r="G886" t="s">
        <v>74</v>
      </c>
      <c r="H886" t="s">
        <v>75</v>
      </c>
      <c r="I886" t="s"/>
      <c r="J886" t="s">
        <v>74</v>
      </c>
      <c r="K886" t="n">
        <v>107</v>
      </c>
      <c r="L886" t="s">
        <v>76</v>
      </c>
      <c r="M886" t="s"/>
      <c r="N886" t="s">
        <v>183</v>
      </c>
      <c r="O886" t="s">
        <v>78</v>
      </c>
      <c r="P886" t="s">
        <v>1296</v>
      </c>
      <c r="Q886" t="s"/>
      <c r="R886" t="s">
        <v>80</v>
      </c>
      <c r="S886" t="s">
        <v>194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HYPERLINK("https://hotelmonitor-cachepage.eclerx.com/savepage/tk_15434144827001095_sr_2057.html","info")</f>
        <v/>
      </c>
      <c r="AA886" t="n">
        <v>276192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230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2071661</v>
      </c>
      <c r="AZ886" t="s">
        <v>1298</v>
      </c>
      <c r="BA886" t="s"/>
      <c r="BB886" t="n">
        <v>551333</v>
      </c>
      <c r="BC886" t="n">
        <v>13.455408</v>
      </c>
      <c r="BD886" t="n">
        <v>52.513437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1296</v>
      </c>
      <c r="F887" t="n">
        <v>2347371</v>
      </c>
      <c r="G887" t="s">
        <v>74</v>
      </c>
      <c r="H887" t="s">
        <v>75</v>
      </c>
      <c r="I887" t="s"/>
      <c r="J887" t="s">
        <v>74</v>
      </c>
      <c r="K887" t="n">
        <v>117</v>
      </c>
      <c r="L887" t="s">
        <v>76</v>
      </c>
      <c r="M887" t="s"/>
      <c r="N887" t="s">
        <v>374</v>
      </c>
      <c r="O887" t="s">
        <v>78</v>
      </c>
      <c r="P887" t="s">
        <v>1296</v>
      </c>
      <c r="Q887" t="s"/>
      <c r="R887" t="s">
        <v>80</v>
      </c>
      <c r="S887" t="s">
        <v>1265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HYPERLINK("https://hotelmonitor-cachepage.eclerx.com/savepage/tk_15434144827001095_sr_2057.html","info")</f>
        <v/>
      </c>
      <c r="AA887" t="n">
        <v>276192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230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2071661</v>
      </c>
      <c r="AZ887" t="s">
        <v>1298</v>
      </c>
      <c r="BA887" t="s"/>
      <c r="BB887" t="n">
        <v>551333</v>
      </c>
      <c r="BC887" t="n">
        <v>13.455408</v>
      </c>
      <c r="BD887" t="n">
        <v>52.513437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1296</v>
      </c>
      <c r="F888" t="n">
        <v>2347371</v>
      </c>
      <c r="G888" t="s">
        <v>74</v>
      </c>
      <c r="H888" t="s">
        <v>75</v>
      </c>
      <c r="I888" t="s"/>
      <c r="J888" t="s">
        <v>74</v>
      </c>
      <c r="K888" t="n">
        <v>127</v>
      </c>
      <c r="L888" t="s">
        <v>76</v>
      </c>
      <c r="M888" t="s"/>
      <c r="N888" t="s">
        <v>850</v>
      </c>
      <c r="O888" t="s">
        <v>78</v>
      </c>
      <c r="P888" t="s">
        <v>1296</v>
      </c>
      <c r="Q888" t="s"/>
      <c r="R888" t="s">
        <v>80</v>
      </c>
      <c r="S888" t="s">
        <v>593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HYPERLINK("https://hotelmonitor-cachepage.eclerx.com/savepage/tk_15434144827001095_sr_2057.html","info")</f>
        <v/>
      </c>
      <c r="AA888" t="n">
        <v>276192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230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2071661</v>
      </c>
      <c r="AZ888" t="s">
        <v>1298</v>
      </c>
      <c r="BA888" t="s"/>
      <c r="BB888" t="n">
        <v>551333</v>
      </c>
      <c r="BC888" t="n">
        <v>13.455408</v>
      </c>
      <c r="BD888" t="n">
        <v>52.513437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1299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69</v>
      </c>
      <c r="L889" t="s">
        <v>76</v>
      </c>
      <c r="M889" t="s"/>
      <c r="N889" t="s">
        <v>183</v>
      </c>
      <c r="O889" t="s">
        <v>78</v>
      </c>
      <c r="P889" t="s">
        <v>1299</v>
      </c>
      <c r="Q889" t="s"/>
      <c r="R889" t="s">
        <v>102</v>
      </c>
      <c r="S889" t="s">
        <v>967</v>
      </c>
      <c r="T889" t="s">
        <v>82</v>
      </c>
      <c r="U889" t="s"/>
      <c r="V889" t="s">
        <v>83</v>
      </c>
      <c r="W889" t="s">
        <v>112</v>
      </c>
      <c r="X889" t="s"/>
      <c r="Y889" t="s">
        <v>85</v>
      </c>
      <c r="Z889">
        <f>HYPERLINK("https://hotelmonitor-cachepage.eclerx.com/savepage/tk_1543413860750516_sr_2057.html","info")</f>
        <v/>
      </c>
      <c r="AA889" t="n">
        <v>-3852188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23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3852188</v>
      </c>
      <c r="AZ889" t="s">
        <v>1300</v>
      </c>
      <c r="BA889" t="s"/>
      <c r="BB889" t="n">
        <v>164614</v>
      </c>
      <c r="BC889" t="n">
        <v>13.307807</v>
      </c>
      <c r="BD889" t="n">
        <v>52.489378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1301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84</v>
      </c>
      <c r="L890" t="s">
        <v>76</v>
      </c>
      <c r="M890" t="s"/>
      <c r="N890" t="s">
        <v>77</v>
      </c>
      <c r="O890" t="s">
        <v>78</v>
      </c>
      <c r="P890" t="s">
        <v>1301</v>
      </c>
      <c r="Q890" t="s"/>
      <c r="R890" t="s">
        <v>102</v>
      </c>
      <c r="S890" t="s">
        <v>232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HYPERLINK("https://hotelmonitor-cachepage.eclerx.com/savepage/tk_15434146380464442_sr_2057.html","info")</f>
        <v/>
      </c>
      <c r="AA890" t="n">
        <v>-2071604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281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2071604</v>
      </c>
      <c r="AZ890" t="s">
        <v>1302</v>
      </c>
      <c r="BA890" t="s"/>
      <c r="BB890" t="n">
        <v>6839</v>
      </c>
      <c r="BC890" t="n">
        <v>13.331949</v>
      </c>
      <c r="BD890" t="n">
        <v>52.523421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1301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102</v>
      </c>
      <c r="L891" t="s">
        <v>76</v>
      </c>
      <c r="M891" t="s"/>
      <c r="N891" t="s">
        <v>588</v>
      </c>
      <c r="O891" t="s">
        <v>78</v>
      </c>
      <c r="P891" t="s">
        <v>1301</v>
      </c>
      <c r="Q891" t="s"/>
      <c r="R891" t="s">
        <v>102</v>
      </c>
      <c r="S891" t="s">
        <v>191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HYPERLINK("https://hotelmonitor-cachepage.eclerx.com/savepage/tk_15434146380464442_sr_2057.html","info")</f>
        <v/>
      </c>
      <c r="AA891" t="n">
        <v>-2071604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281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2071604</v>
      </c>
      <c r="AZ891" t="s">
        <v>1302</v>
      </c>
      <c r="BA891" t="s"/>
      <c r="BB891" t="n">
        <v>6839</v>
      </c>
      <c r="BC891" t="n">
        <v>13.331949</v>
      </c>
      <c r="BD891" t="n">
        <v>52.523421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1301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110</v>
      </c>
      <c r="L892" t="s">
        <v>76</v>
      </c>
      <c r="M892" t="s"/>
      <c r="N892" t="s">
        <v>684</v>
      </c>
      <c r="O892" t="s">
        <v>78</v>
      </c>
      <c r="P892" t="s">
        <v>1301</v>
      </c>
      <c r="Q892" t="s"/>
      <c r="R892" t="s">
        <v>102</v>
      </c>
      <c r="S892" t="s">
        <v>372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HYPERLINK("https://hotelmonitor-cachepage.eclerx.com/savepage/tk_15434146380464442_sr_2057.html","info")</f>
        <v/>
      </c>
      <c r="AA892" t="n">
        <v>-2071604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281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2071604</v>
      </c>
      <c r="AZ892" t="s">
        <v>1302</v>
      </c>
      <c r="BA892" t="s"/>
      <c r="BB892" t="n">
        <v>6839</v>
      </c>
      <c r="BC892" t="n">
        <v>13.331949</v>
      </c>
      <c r="BD892" t="n">
        <v>52.523421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1303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72</v>
      </c>
      <c r="L893" t="s">
        <v>76</v>
      </c>
      <c r="M893" t="s"/>
      <c r="N893" t="s">
        <v>93</v>
      </c>
      <c r="O893" t="s">
        <v>78</v>
      </c>
      <c r="P893" t="s">
        <v>1303</v>
      </c>
      <c r="Q893" t="s"/>
      <c r="R893" t="s">
        <v>471</v>
      </c>
      <c r="S893" t="s">
        <v>604</v>
      </c>
      <c r="T893" t="s">
        <v>82</v>
      </c>
      <c r="U893" t="s"/>
      <c r="V893" t="s">
        <v>83</v>
      </c>
      <c r="W893" t="s">
        <v>112</v>
      </c>
      <c r="X893" t="s"/>
      <c r="Y893" t="s">
        <v>85</v>
      </c>
      <c r="Z893">
        <f>HYPERLINK("https://hotelmonitor-cachepage.eclerx.com/savepage/tk_15434140450338006_sr_2057.html","info")</f>
        <v/>
      </c>
      <c r="AA893" t="n">
        <v>-2071500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85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2071500</v>
      </c>
      <c r="AZ893" t="s">
        <v>1304</v>
      </c>
      <c r="BA893" t="s"/>
      <c r="BB893" t="n">
        <v>89887</v>
      </c>
      <c r="BC893" t="n">
        <v>13.3193</v>
      </c>
      <c r="BD893" t="n">
        <v>52.58631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1305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72.09999999999999</v>
      </c>
      <c r="L894" t="s">
        <v>76</v>
      </c>
      <c r="M894" t="s"/>
      <c r="N894" t="s">
        <v>77</v>
      </c>
      <c r="O894" t="s">
        <v>78</v>
      </c>
      <c r="P894" t="s">
        <v>1305</v>
      </c>
      <c r="Q894" t="s"/>
      <c r="R894" t="s">
        <v>102</v>
      </c>
      <c r="S894" t="s">
        <v>1306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HYPERLINK("https://hotelmonitor-cachepage.eclerx.com/savepage/tk_15434143799546978_sr_2057.html","info")</f>
        <v/>
      </c>
      <c r="AA894" t="n">
        <v>-2071793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197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2071793</v>
      </c>
      <c r="AZ894" t="s">
        <v>1307</v>
      </c>
      <c r="BA894" t="s"/>
      <c r="BB894" t="n">
        <v>584282</v>
      </c>
      <c r="BC894" t="n">
        <v>13.38022</v>
      </c>
      <c r="BD894" t="n">
        <v>52.55822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1305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79</v>
      </c>
      <c r="L895" t="s">
        <v>76</v>
      </c>
      <c r="M895" t="s"/>
      <c r="N895" t="s">
        <v>93</v>
      </c>
      <c r="O895" t="s">
        <v>78</v>
      </c>
      <c r="P895" t="s">
        <v>1305</v>
      </c>
      <c r="Q895" t="s"/>
      <c r="R895" t="s">
        <v>102</v>
      </c>
      <c r="S895" t="s">
        <v>231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HYPERLINK("https://hotelmonitor-cachepage.eclerx.com/savepage/tk_15434143799546978_sr_2057.html","info")</f>
        <v/>
      </c>
      <c r="AA895" t="n">
        <v>-2071793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197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2071793</v>
      </c>
      <c r="AZ895" t="s">
        <v>1307</v>
      </c>
      <c r="BA895" t="s"/>
      <c r="BB895" t="n">
        <v>584282</v>
      </c>
      <c r="BC895" t="n">
        <v>13.38022</v>
      </c>
      <c r="BD895" t="n">
        <v>52.55822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1305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99</v>
      </c>
      <c r="L896" t="s">
        <v>76</v>
      </c>
      <c r="M896" t="s"/>
      <c r="N896" t="s">
        <v>97</v>
      </c>
      <c r="O896" t="s">
        <v>78</v>
      </c>
      <c r="P896" t="s">
        <v>1305</v>
      </c>
      <c r="Q896" t="s"/>
      <c r="R896" t="s">
        <v>102</v>
      </c>
      <c r="S896" t="s">
        <v>280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HYPERLINK("https://hotelmonitor-cachepage.eclerx.com/savepage/tk_15434143799546978_sr_2057.html","info")</f>
        <v/>
      </c>
      <c r="AA896" t="n">
        <v>-2071793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197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2071793</v>
      </c>
      <c r="AZ896" t="s">
        <v>1307</v>
      </c>
      <c r="BA896" t="s"/>
      <c r="BB896" t="n">
        <v>584282</v>
      </c>
      <c r="BC896" t="n">
        <v>13.38022</v>
      </c>
      <c r="BD896" t="n">
        <v>52.55822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1305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104</v>
      </c>
      <c r="L897" t="s">
        <v>76</v>
      </c>
      <c r="M897" t="s"/>
      <c r="N897" t="s">
        <v>99</v>
      </c>
      <c r="O897" t="s">
        <v>78</v>
      </c>
      <c r="P897" t="s">
        <v>1305</v>
      </c>
      <c r="Q897" t="s"/>
      <c r="R897" t="s">
        <v>102</v>
      </c>
      <c r="S897" t="s">
        <v>297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HYPERLINK("https://hotelmonitor-cachepage.eclerx.com/savepage/tk_15434143799546978_sr_2057.html","info")</f>
        <v/>
      </c>
      <c r="AA897" t="n">
        <v>-2071793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197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2071793</v>
      </c>
      <c r="AZ897" t="s">
        <v>1307</v>
      </c>
      <c r="BA897" t="s"/>
      <c r="BB897" t="n">
        <v>584282</v>
      </c>
      <c r="BC897" t="n">
        <v>13.38022</v>
      </c>
      <c r="BD897" t="n">
        <v>52.55822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1305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119</v>
      </c>
      <c r="L898" t="s">
        <v>76</v>
      </c>
      <c r="M898" t="s"/>
      <c r="N898" t="s">
        <v>391</v>
      </c>
      <c r="O898" t="s">
        <v>78</v>
      </c>
      <c r="P898" t="s">
        <v>1305</v>
      </c>
      <c r="Q898" t="s"/>
      <c r="R898" t="s">
        <v>102</v>
      </c>
      <c r="S898" t="s">
        <v>184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HYPERLINK("https://hotelmonitor-cachepage.eclerx.com/savepage/tk_15434143799546978_sr_2057.html","info")</f>
        <v/>
      </c>
      <c r="AA898" t="n">
        <v>-2071793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197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2071793</v>
      </c>
      <c r="AZ898" t="s">
        <v>1307</v>
      </c>
      <c r="BA898" t="s"/>
      <c r="BB898" t="n">
        <v>584282</v>
      </c>
      <c r="BC898" t="n">
        <v>13.38022</v>
      </c>
      <c r="BD898" t="n">
        <v>52.55822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1308</v>
      </c>
      <c r="F899" t="n">
        <v>3584716</v>
      </c>
      <c r="G899" t="s">
        <v>74</v>
      </c>
      <c r="H899" t="s">
        <v>75</v>
      </c>
      <c r="I899" t="s"/>
      <c r="J899" t="s">
        <v>74</v>
      </c>
      <c r="K899" t="n">
        <v>56.2</v>
      </c>
      <c r="L899" t="s">
        <v>76</v>
      </c>
      <c r="M899" t="s"/>
      <c r="N899" t="s">
        <v>299</v>
      </c>
      <c r="O899" t="s">
        <v>78</v>
      </c>
      <c r="P899" t="s">
        <v>1309</v>
      </c>
      <c r="Q899" t="s"/>
      <c r="R899" t="s">
        <v>180</v>
      </c>
      <c r="S899" t="s">
        <v>1310</v>
      </c>
      <c r="T899" t="s">
        <v>82</v>
      </c>
      <c r="U899" t="s"/>
      <c r="V899" t="s">
        <v>83</v>
      </c>
      <c r="W899" t="s">
        <v>112</v>
      </c>
      <c r="X899" t="s"/>
      <c r="Y899" t="s">
        <v>85</v>
      </c>
      <c r="Z899">
        <f>HYPERLINK("https://hotelmonitor-cachepage.eclerx.com/savepage/tk_15434153870179682_sr_2057.html","info")</f>
        <v/>
      </c>
      <c r="AA899" t="n">
        <v>209310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520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955207</v>
      </c>
      <c r="AZ899" t="s">
        <v>1311</v>
      </c>
      <c r="BA899" t="s"/>
      <c r="BB899" t="n">
        <v>252598</v>
      </c>
      <c r="BC899" t="n">
        <v>13.338624</v>
      </c>
      <c r="BD899" t="n">
        <v>52.494011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1308</v>
      </c>
      <c r="F900" t="n">
        <v>3584716</v>
      </c>
      <c r="G900" t="s">
        <v>74</v>
      </c>
      <c r="H900" t="s">
        <v>75</v>
      </c>
      <c r="I900" t="s"/>
      <c r="J900" t="s">
        <v>74</v>
      </c>
      <c r="K900" t="n">
        <v>60.13</v>
      </c>
      <c r="L900" t="s">
        <v>76</v>
      </c>
      <c r="M900" t="s"/>
      <c r="N900" t="s">
        <v>77</v>
      </c>
      <c r="O900" t="s">
        <v>78</v>
      </c>
      <c r="P900" t="s">
        <v>1309</v>
      </c>
      <c r="Q900" t="s"/>
      <c r="R900" t="s">
        <v>180</v>
      </c>
      <c r="S900" t="s">
        <v>1312</v>
      </c>
      <c r="T900" t="s">
        <v>82</v>
      </c>
      <c r="U900" t="s"/>
      <c r="V900" t="s">
        <v>83</v>
      </c>
      <c r="W900" t="s">
        <v>112</v>
      </c>
      <c r="X900" t="s"/>
      <c r="Y900" t="s">
        <v>85</v>
      </c>
      <c r="Z900">
        <f>HYPERLINK("https://hotelmonitor-cachepage.eclerx.com/savepage/tk_15434153870179682_sr_2057.html","info")</f>
        <v/>
      </c>
      <c r="AA900" t="n">
        <v>209310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520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955207</v>
      </c>
      <c r="AZ900" t="s">
        <v>1311</v>
      </c>
      <c r="BA900" t="s"/>
      <c r="BB900" t="n">
        <v>252598</v>
      </c>
      <c r="BC900" t="n">
        <v>13.338624</v>
      </c>
      <c r="BD900" t="n">
        <v>52.494011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1308</v>
      </c>
      <c r="F901" t="n">
        <v>3584716</v>
      </c>
      <c r="G901" t="s">
        <v>74</v>
      </c>
      <c r="H901" t="s">
        <v>75</v>
      </c>
      <c r="I901" t="s"/>
      <c r="J901" t="s">
        <v>74</v>
      </c>
      <c r="K901" t="n">
        <v>64</v>
      </c>
      <c r="L901" t="s">
        <v>76</v>
      </c>
      <c r="M901" t="s"/>
      <c r="N901" t="s">
        <v>93</v>
      </c>
      <c r="O901" t="s">
        <v>78</v>
      </c>
      <c r="P901" t="s">
        <v>1309</v>
      </c>
      <c r="Q901" t="s"/>
      <c r="R901" t="s">
        <v>180</v>
      </c>
      <c r="S901" t="s">
        <v>1313</v>
      </c>
      <c r="T901" t="s">
        <v>82</v>
      </c>
      <c r="U901" t="s"/>
      <c r="V901" t="s">
        <v>83</v>
      </c>
      <c r="W901" t="s">
        <v>112</v>
      </c>
      <c r="X901" t="s"/>
      <c r="Y901" t="s">
        <v>85</v>
      </c>
      <c r="Z901">
        <f>HYPERLINK("https://hotelmonitor-cachepage.eclerx.com/savepage/tk_15434153870179682_sr_2057.html","info")</f>
        <v/>
      </c>
      <c r="AA901" t="n">
        <v>209310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520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955207</v>
      </c>
      <c r="AZ901" t="s">
        <v>1311</v>
      </c>
      <c r="BA901" t="s"/>
      <c r="BB901" t="n">
        <v>252598</v>
      </c>
      <c r="BC901" t="n">
        <v>13.338624</v>
      </c>
      <c r="BD901" t="n">
        <v>52.494011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1314</v>
      </c>
      <c r="F902" t="n">
        <v>2211910</v>
      </c>
      <c r="G902" t="s">
        <v>74</v>
      </c>
      <c r="H902" t="s">
        <v>75</v>
      </c>
      <c r="I902" t="s"/>
      <c r="J902" t="s">
        <v>74</v>
      </c>
      <c r="K902" t="n">
        <v>63</v>
      </c>
      <c r="L902" t="s">
        <v>76</v>
      </c>
      <c r="M902" t="s"/>
      <c r="N902" t="s">
        <v>240</v>
      </c>
      <c r="O902" t="s">
        <v>78</v>
      </c>
      <c r="P902" t="s">
        <v>1315</v>
      </c>
      <c r="Q902" t="s"/>
      <c r="R902" t="s">
        <v>180</v>
      </c>
      <c r="S902" t="s">
        <v>107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HYPERLINK("https://hotelmonitor-cachepage.eclerx.com/savepage/tk_1543413887081862_sr_2057.html","info")</f>
        <v/>
      </c>
      <c r="AA902" t="n">
        <v>228049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32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2071482</v>
      </c>
      <c r="AZ902" t="s">
        <v>1316</v>
      </c>
      <c r="BA902" t="s"/>
      <c r="BB902" t="n">
        <v>159767</v>
      </c>
      <c r="BC902" t="n">
        <v>13.316404</v>
      </c>
      <c r="BD902" t="n">
        <v>52.489066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1314</v>
      </c>
      <c r="F903" t="n">
        <v>2211910</v>
      </c>
      <c r="G903" t="s">
        <v>74</v>
      </c>
      <c r="H903" t="s">
        <v>75</v>
      </c>
      <c r="I903" t="s"/>
      <c r="J903" t="s">
        <v>74</v>
      </c>
      <c r="K903" t="n">
        <v>71</v>
      </c>
      <c r="L903" t="s">
        <v>76</v>
      </c>
      <c r="M903" t="s"/>
      <c r="N903" t="s">
        <v>243</v>
      </c>
      <c r="O903" t="s">
        <v>78</v>
      </c>
      <c r="P903" t="s">
        <v>1315</v>
      </c>
      <c r="Q903" t="s"/>
      <c r="R903" t="s">
        <v>180</v>
      </c>
      <c r="S903" t="s">
        <v>632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HYPERLINK("https://hotelmonitor-cachepage.eclerx.com/savepage/tk_1543413887081862_sr_2057.html","info")</f>
        <v/>
      </c>
      <c r="AA903" t="n">
        <v>228049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32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2071482</v>
      </c>
      <c r="AZ903" t="s">
        <v>1316</v>
      </c>
      <c r="BA903" t="s"/>
      <c r="BB903" t="n">
        <v>159767</v>
      </c>
      <c r="BC903" t="n">
        <v>13.316404</v>
      </c>
      <c r="BD903" t="n">
        <v>52.489066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1314</v>
      </c>
      <c r="F904" t="n">
        <v>2211910</v>
      </c>
      <c r="G904" t="s">
        <v>74</v>
      </c>
      <c r="H904" t="s">
        <v>75</v>
      </c>
      <c r="I904" t="s"/>
      <c r="J904" t="s">
        <v>74</v>
      </c>
      <c r="K904" t="n">
        <v>63</v>
      </c>
      <c r="L904" t="s">
        <v>76</v>
      </c>
      <c r="M904" t="s"/>
      <c r="N904" t="s">
        <v>1317</v>
      </c>
      <c r="O904" t="s">
        <v>78</v>
      </c>
      <c r="P904" t="s">
        <v>1315</v>
      </c>
      <c r="Q904" t="s"/>
      <c r="R904" t="s">
        <v>180</v>
      </c>
      <c r="S904" t="s">
        <v>107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HYPERLINK("https://hotelmonitor-cachepage.eclerx.com/savepage/tk_1543413887081862_sr_2057.html","info")</f>
        <v/>
      </c>
      <c r="AA904" t="n">
        <v>228049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32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2071482</v>
      </c>
      <c r="AZ904" t="s">
        <v>1316</v>
      </c>
      <c r="BA904" t="s"/>
      <c r="BB904" t="n">
        <v>159767</v>
      </c>
      <c r="BC904" t="n">
        <v>13.316404</v>
      </c>
      <c r="BD904" t="n">
        <v>52.489066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1314</v>
      </c>
      <c r="F905" t="n">
        <v>2211910</v>
      </c>
      <c r="G905" t="s">
        <v>74</v>
      </c>
      <c r="H905" t="s">
        <v>75</v>
      </c>
      <c r="I905" t="s"/>
      <c r="J905" t="s">
        <v>74</v>
      </c>
      <c r="K905" t="n">
        <v>63</v>
      </c>
      <c r="L905" t="s">
        <v>76</v>
      </c>
      <c r="M905" t="s"/>
      <c r="N905" t="s">
        <v>244</v>
      </c>
      <c r="O905" t="s">
        <v>78</v>
      </c>
      <c r="P905" t="s">
        <v>1315</v>
      </c>
      <c r="Q905" t="s"/>
      <c r="R905" t="s">
        <v>180</v>
      </c>
      <c r="S905" t="s">
        <v>107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HYPERLINK("https://hotelmonitor-cachepage.eclerx.com/savepage/tk_1543413887081862_sr_2057.html","info")</f>
        <v/>
      </c>
      <c r="AA905" t="n">
        <v>228049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32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2071482</v>
      </c>
      <c r="AZ905" t="s">
        <v>1316</v>
      </c>
      <c r="BA905" t="s"/>
      <c r="BB905" t="n">
        <v>159767</v>
      </c>
      <c r="BC905" t="n">
        <v>13.316404</v>
      </c>
      <c r="BD905" t="n">
        <v>52.489066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1314</v>
      </c>
      <c r="F906" t="n">
        <v>2211910</v>
      </c>
      <c r="G906" t="s">
        <v>74</v>
      </c>
      <c r="H906" t="s">
        <v>75</v>
      </c>
      <c r="I906" t="s"/>
      <c r="J906" t="s">
        <v>74</v>
      </c>
      <c r="K906" t="n">
        <v>63</v>
      </c>
      <c r="L906" t="s">
        <v>76</v>
      </c>
      <c r="M906" t="s"/>
      <c r="N906" t="s">
        <v>248</v>
      </c>
      <c r="O906" t="s">
        <v>78</v>
      </c>
      <c r="P906" t="s">
        <v>1315</v>
      </c>
      <c r="Q906" t="s"/>
      <c r="R906" t="s">
        <v>180</v>
      </c>
      <c r="S906" t="s">
        <v>107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HYPERLINK("https://hotelmonitor-cachepage.eclerx.com/savepage/tk_1543413887081862_sr_2057.html","info")</f>
        <v/>
      </c>
      <c r="AA906" t="n">
        <v>228049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32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2071482</v>
      </c>
      <c r="AZ906" t="s">
        <v>1316</v>
      </c>
      <c r="BA906" t="s"/>
      <c r="BB906" t="n">
        <v>159767</v>
      </c>
      <c r="BC906" t="n">
        <v>13.316404</v>
      </c>
      <c r="BD906" t="n">
        <v>52.489066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1314</v>
      </c>
      <c r="F907" t="n">
        <v>2211910</v>
      </c>
      <c r="G907" t="s">
        <v>74</v>
      </c>
      <c r="H907" t="s">
        <v>75</v>
      </c>
      <c r="I907" t="s"/>
      <c r="J907" t="s">
        <v>74</v>
      </c>
      <c r="K907" t="n">
        <v>63</v>
      </c>
      <c r="L907" t="s">
        <v>76</v>
      </c>
      <c r="M907" t="s"/>
      <c r="N907" t="s">
        <v>1317</v>
      </c>
      <c r="O907" t="s">
        <v>78</v>
      </c>
      <c r="P907" t="s">
        <v>1315</v>
      </c>
      <c r="Q907" t="s"/>
      <c r="R907" t="s">
        <v>180</v>
      </c>
      <c r="S907" t="s">
        <v>107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HYPERLINK("https://hotelmonitor-cachepage.eclerx.com/savepage/tk_1543413887081862_sr_2057.html","info")</f>
        <v/>
      </c>
      <c r="AA907" t="n">
        <v>228049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32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2071482</v>
      </c>
      <c r="AZ907" t="s">
        <v>1316</v>
      </c>
      <c r="BA907" t="s"/>
      <c r="BB907" t="n">
        <v>159767</v>
      </c>
      <c r="BC907" t="n">
        <v>13.316404</v>
      </c>
      <c r="BD907" t="n">
        <v>52.489066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1314</v>
      </c>
      <c r="F908" t="n">
        <v>2211910</v>
      </c>
      <c r="G908" t="s">
        <v>74</v>
      </c>
      <c r="H908" t="s">
        <v>75</v>
      </c>
      <c r="I908" t="s"/>
      <c r="J908" t="s">
        <v>74</v>
      </c>
      <c r="K908" t="n">
        <v>63</v>
      </c>
      <c r="L908" t="s">
        <v>76</v>
      </c>
      <c r="M908" t="s"/>
      <c r="N908" t="s">
        <v>244</v>
      </c>
      <c r="O908" t="s">
        <v>78</v>
      </c>
      <c r="P908" t="s">
        <v>1315</v>
      </c>
      <c r="Q908" t="s"/>
      <c r="R908" t="s">
        <v>180</v>
      </c>
      <c r="S908" t="s">
        <v>107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HYPERLINK("https://hotelmonitor-cachepage.eclerx.com/savepage/tk_1543413887081862_sr_2057.html","info")</f>
        <v/>
      </c>
      <c r="AA908" t="n">
        <v>228049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32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2071482</v>
      </c>
      <c r="AZ908" t="s">
        <v>1316</v>
      </c>
      <c r="BA908" t="s"/>
      <c r="BB908" t="n">
        <v>159767</v>
      </c>
      <c r="BC908" t="n">
        <v>13.316404</v>
      </c>
      <c r="BD908" t="n">
        <v>52.489066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1314</v>
      </c>
      <c r="F909" t="n">
        <v>2211910</v>
      </c>
      <c r="G909" t="s">
        <v>74</v>
      </c>
      <c r="H909" t="s">
        <v>75</v>
      </c>
      <c r="I909" t="s"/>
      <c r="J909" t="s">
        <v>74</v>
      </c>
      <c r="K909" t="n">
        <v>63</v>
      </c>
      <c r="L909" t="s">
        <v>76</v>
      </c>
      <c r="M909" t="s"/>
      <c r="N909" t="s">
        <v>248</v>
      </c>
      <c r="O909" t="s">
        <v>78</v>
      </c>
      <c r="P909" t="s">
        <v>1315</v>
      </c>
      <c r="Q909" t="s"/>
      <c r="R909" t="s">
        <v>180</v>
      </c>
      <c r="S909" t="s">
        <v>107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HYPERLINK("https://hotelmonitor-cachepage.eclerx.com/savepage/tk_1543413887081862_sr_2057.html","info")</f>
        <v/>
      </c>
      <c r="AA909" t="n">
        <v>228049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32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2071482</v>
      </c>
      <c r="AZ909" t="s">
        <v>1316</v>
      </c>
      <c r="BA909" t="s"/>
      <c r="BB909" t="n">
        <v>159767</v>
      </c>
      <c r="BC909" t="n">
        <v>13.316404</v>
      </c>
      <c r="BD909" t="n">
        <v>52.489066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1314</v>
      </c>
      <c r="F910" t="n">
        <v>2211910</v>
      </c>
      <c r="G910" t="s">
        <v>74</v>
      </c>
      <c r="H910" t="s">
        <v>75</v>
      </c>
      <c r="I910" t="s"/>
      <c r="J910" t="s">
        <v>74</v>
      </c>
      <c r="K910" t="n">
        <v>63</v>
      </c>
      <c r="L910" t="s">
        <v>76</v>
      </c>
      <c r="M910" t="s"/>
      <c r="N910" t="s">
        <v>1317</v>
      </c>
      <c r="O910" t="s">
        <v>78</v>
      </c>
      <c r="P910" t="s">
        <v>1315</v>
      </c>
      <c r="Q910" t="s"/>
      <c r="R910" t="s">
        <v>180</v>
      </c>
      <c r="S910" t="s">
        <v>107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HYPERLINK("https://hotelmonitor-cachepage.eclerx.com/savepage/tk_1543413887081862_sr_2057.html","info")</f>
        <v/>
      </c>
      <c r="AA910" t="n">
        <v>228049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32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2071482</v>
      </c>
      <c r="AZ910" t="s">
        <v>1316</v>
      </c>
      <c r="BA910" t="s"/>
      <c r="BB910" t="n">
        <v>159767</v>
      </c>
      <c r="BC910" t="n">
        <v>13.316404</v>
      </c>
      <c r="BD910" t="n">
        <v>52.489066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1314</v>
      </c>
      <c r="F911" t="n">
        <v>2211910</v>
      </c>
      <c r="G911" t="s">
        <v>74</v>
      </c>
      <c r="H911" t="s">
        <v>75</v>
      </c>
      <c r="I911" t="s"/>
      <c r="J911" t="s">
        <v>74</v>
      </c>
      <c r="K911" t="n">
        <v>63</v>
      </c>
      <c r="L911" t="s">
        <v>76</v>
      </c>
      <c r="M911" t="s"/>
      <c r="N911" t="s">
        <v>244</v>
      </c>
      <c r="O911" t="s">
        <v>78</v>
      </c>
      <c r="P911" t="s">
        <v>1315</v>
      </c>
      <c r="Q911" t="s"/>
      <c r="R911" t="s">
        <v>180</v>
      </c>
      <c r="S911" t="s">
        <v>107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HYPERLINK("https://hotelmonitor-cachepage.eclerx.com/savepage/tk_1543413887081862_sr_2057.html","info")</f>
        <v/>
      </c>
      <c r="AA911" t="n">
        <v>228049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32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2071482</v>
      </c>
      <c r="AZ911" t="s">
        <v>1316</v>
      </c>
      <c r="BA911" t="s"/>
      <c r="BB911" t="n">
        <v>159767</v>
      </c>
      <c r="BC911" t="n">
        <v>13.316404</v>
      </c>
      <c r="BD911" t="n">
        <v>52.489066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1314</v>
      </c>
      <c r="F912" t="n">
        <v>2211910</v>
      </c>
      <c r="G912" t="s">
        <v>74</v>
      </c>
      <c r="H912" t="s">
        <v>75</v>
      </c>
      <c r="I912" t="s"/>
      <c r="J912" t="s">
        <v>74</v>
      </c>
      <c r="K912" t="n">
        <v>71</v>
      </c>
      <c r="L912" t="s">
        <v>76</v>
      </c>
      <c r="M912" t="s"/>
      <c r="N912" t="s">
        <v>1318</v>
      </c>
      <c r="O912" t="s">
        <v>78</v>
      </c>
      <c r="P912" t="s">
        <v>1315</v>
      </c>
      <c r="Q912" t="s"/>
      <c r="R912" t="s">
        <v>180</v>
      </c>
      <c r="S912" t="s">
        <v>632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HYPERLINK("https://hotelmonitor-cachepage.eclerx.com/savepage/tk_1543413887081862_sr_2057.html","info")</f>
        <v/>
      </c>
      <c r="AA912" t="n">
        <v>228049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32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2071482</v>
      </c>
      <c r="AZ912" t="s">
        <v>1316</v>
      </c>
      <c r="BA912" t="s"/>
      <c r="BB912" t="n">
        <v>159767</v>
      </c>
      <c r="BC912" t="n">
        <v>13.316404</v>
      </c>
      <c r="BD912" t="n">
        <v>52.489066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1314</v>
      </c>
      <c r="F913" t="n">
        <v>2211910</v>
      </c>
      <c r="G913" t="s">
        <v>74</v>
      </c>
      <c r="H913" t="s">
        <v>75</v>
      </c>
      <c r="I913" t="s"/>
      <c r="J913" t="s">
        <v>74</v>
      </c>
      <c r="K913" t="n">
        <v>71</v>
      </c>
      <c r="L913" t="s">
        <v>76</v>
      </c>
      <c r="M913" t="s"/>
      <c r="N913" t="s">
        <v>1319</v>
      </c>
      <c r="O913" t="s">
        <v>78</v>
      </c>
      <c r="P913" t="s">
        <v>1315</v>
      </c>
      <c r="Q913" t="s"/>
      <c r="R913" t="s">
        <v>180</v>
      </c>
      <c r="S913" t="s">
        <v>632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HYPERLINK("https://hotelmonitor-cachepage.eclerx.com/savepage/tk_1543413887081862_sr_2057.html","info")</f>
        <v/>
      </c>
      <c r="AA913" t="n">
        <v>228049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32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2071482</v>
      </c>
      <c r="AZ913" t="s">
        <v>1316</v>
      </c>
      <c r="BA913" t="s"/>
      <c r="BB913" t="n">
        <v>159767</v>
      </c>
      <c r="BC913" t="n">
        <v>13.316404</v>
      </c>
      <c r="BD913" t="n">
        <v>52.489066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1314</v>
      </c>
      <c r="F914" t="n">
        <v>2211910</v>
      </c>
      <c r="G914" t="s">
        <v>74</v>
      </c>
      <c r="H914" t="s">
        <v>75</v>
      </c>
      <c r="I914" t="s"/>
      <c r="J914" t="s">
        <v>74</v>
      </c>
      <c r="K914" t="n">
        <v>71</v>
      </c>
      <c r="L914" t="s">
        <v>76</v>
      </c>
      <c r="M914" t="s"/>
      <c r="N914" t="s">
        <v>245</v>
      </c>
      <c r="O914" t="s">
        <v>78</v>
      </c>
      <c r="P914" t="s">
        <v>1315</v>
      </c>
      <c r="Q914" t="s"/>
      <c r="R914" t="s">
        <v>180</v>
      </c>
      <c r="S914" t="s">
        <v>632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HYPERLINK("https://hotelmonitor-cachepage.eclerx.com/savepage/tk_1543413887081862_sr_2057.html","info")</f>
        <v/>
      </c>
      <c r="AA914" t="n">
        <v>228049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32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2071482</v>
      </c>
      <c r="AZ914" t="s">
        <v>1316</v>
      </c>
      <c r="BA914" t="s"/>
      <c r="BB914" t="n">
        <v>159767</v>
      </c>
      <c r="BC914" t="n">
        <v>13.316404</v>
      </c>
      <c r="BD914" t="n">
        <v>52.489066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1314</v>
      </c>
      <c r="F915" t="n">
        <v>2211910</v>
      </c>
      <c r="G915" t="s">
        <v>74</v>
      </c>
      <c r="H915" t="s">
        <v>75</v>
      </c>
      <c r="I915" t="s"/>
      <c r="J915" t="s">
        <v>74</v>
      </c>
      <c r="K915" t="n">
        <v>73</v>
      </c>
      <c r="L915" t="s">
        <v>76</v>
      </c>
      <c r="M915" t="s"/>
      <c r="N915" t="s">
        <v>1320</v>
      </c>
      <c r="O915" t="s">
        <v>78</v>
      </c>
      <c r="P915" t="s">
        <v>1315</v>
      </c>
      <c r="Q915" t="s"/>
      <c r="R915" t="s">
        <v>180</v>
      </c>
      <c r="S915" t="s">
        <v>1321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HYPERLINK("https://hotelmonitor-cachepage.eclerx.com/savepage/tk_1543413887081862_sr_2057.html","info")</f>
        <v/>
      </c>
      <c r="AA915" t="n">
        <v>228049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32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2071482</v>
      </c>
      <c r="AZ915" t="s">
        <v>1316</v>
      </c>
      <c r="BA915" t="s"/>
      <c r="BB915" t="n">
        <v>159767</v>
      </c>
      <c r="BC915" t="n">
        <v>13.316404</v>
      </c>
      <c r="BD915" t="n">
        <v>52.489066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1314</v>
      </c>
      <c r="F916" t="n">
        <v>2211910</v>
      </c>
      <c r="G916" t="s">
        <v>74</v>
      </c>
      <c r="H916" t="s">
        <v>75</v>
      </c>
      <c r="I916" t="s"/>
      <c r="J916" t="s">
        <v>74</v>
      </c>
      <c r="K916" t="n">
        <v>73</v>
      </c>
      <c r="L916" t="s">
        <v>76</v>
      </c>
      <c r="M916" t="s"/>
      <c r="N916" t="s">
        <v>1320</v>
      </c>
      <c r="O916" t="s">
        <v>78</v>
      </c>
      <c r="P916" t="s">
        <v>1315</v>
      </c>
      <c r="Q916" t="s"/>
      <c r="R916" t="s">
        <v>180</v>
      </c>
      <c r="S916" t="s">
        <v>1321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HYPERLINK("https://hotelmonitor-cachepage.eclerx.com/savepage/tk_1543413887081862_sr_2057.html","info")</f>
        <v/>
      </c>
      <c r="AA916" t="n">
        <v>228049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32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2071482</v>
      </c>
      <c r="AZ916" t="s">
        <v>1316</v>
      </c>
      <c r="BA916" t="s"/>
      <c r="BB916" t="n">
        <v>159767</v>
      </c>
      <c r="BC916" t="n">
        <v>13.316404</v>
      </c>
      <c r="BD916" t="n">
        <v>52.489066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1314</v>
      </c>
      <c r="F917" t="n">
        <v>2211910</v>
      </c>
      <c r="G917" t="s">
        <v>74</v>
      </c>
      <c r="H917" t="s">
        <v>75</v>
      </c>
      <c r="I917" t="s"/>
      <c r="J917" t="s">
        <v>74</v>
      </c>
      <c r="K917" t="n">
        <v>73</v>
      </c>
      <c r="L917" t="s">
        <v>76</v>
      </c>
      <c r="M917" t="s"/>
      <c r="N917" t="s">
        <v>1320</v>
      </c>
      <c r="O917" t="s">
        <v>78</v>
      </c>
      <c r="P917" t="s">
        <v>1315</v>
      </c>
      <c r="Q917" t="s"/>
      <c r="R917" t="s">
        <v>180</v>
      </c>
      <c r="S917" t="s">
        <v>1321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HYPERLINK("https://hotelmonitor-cachepage.eclerx.com/savepage/tk_1543413887081862_sr_2057.html","info")</f>
        <v/>
      </c>
      <c r="AA917" t="n">
        <v>228049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32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2071482</v>
      </c>
      <c r="AZ917" t="s">
        <v>1316</v>
      </c>
      <c r="BA917" t="s"/>
      <c r="BB917" t="n">
        <v>159767</v>
      </c>
      <c r="BC917" t="n">
        <v>13.316404</v>
      </c>
      <c r="BD917" t="n">
        <v>52.489066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1314</v>
      </c>
      <c r="F918" t="n">
        <v>2211910</v>
      </c>
      <c r="G918" t="s">
        <v>74</v>
      </c>
      <c r="H918" t="s">
        <v>75</v>
      </c>
      <c r="I918" t="s"/>
      <c r="J918" t="s">
        <v>74</v>
      </c>
      <c r="K918" t="n">
        <v>77</v>
      </c>
      <c r="L918" t="s">
        <v>76</v>
      </c>
      <c r="M918" t="s"/>
      <c r="N918" t="s">
        <v>248</v>
      </c>
      <c r="O918" t="s">
        <v>78</v>
      </c>
      <c r="P918" t="s">
        <v>1315</v>
      </c>
      <c r="Q918" t="s"/>
      <c r="R918" t="s">
        <v>180</v>
      </c>
      <c r="S918" t="s">
        <v>901</v>
      </c>
      <c r="T918" t="s">
        <v>82</v>
      </c>
      <c r="U918" t="s"/>
      <c r="V918" t="s">
        <v>83</v>
      </c>
      <c r="W918" t="s">
        <v>112</v>
      </c>
      <c r="X918" t="s"/>
      <c r="Y918" t="s">
        <v>85</v>
      </c>
      <c r="Z918">
        <f>HYPERLINK("https://hotelmonitor-cachepage.eclerx.com/savepage/tk_1543413887081862_sr_2057.html","info")</f>
        <v/>
      </c>
      <c r="AA918" t="n">
        <v>228049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32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2071482</v>
      </c>
      <c r="AZ918" t="s">
        <v>1316</v>
      </c>
      <c r="BA918" t="s"/>
      <c r="BB918" t="n">
        <v>159767</v>
      </c>
      <c r="BC918" t="n">
        <v>13.316404</v>
      </c>
      <c r="BD918" t="n">
        <v>52.489066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1314</v>
      </c>
      <c r="F919" t="n">
        <v>2211910</v>
      </c>
      <c r="G919" t="s">
        <v>74</v>
      </c>
      <c r="H919" t="s">
        <v>75</v>
      </c>
      <c r="I919" t="s"/>
      <c r="J919" t="s">
        <v>74</v>
      </c>
      <c r="K919" t="n">
        <v>77</v>
      </c>
      <c r="L919" t="s">
        <v>76</v>
      </c>
      <c r="M919" t="s"/>
      <c r="N919" t="s">
        <v>1317</v>
      </c>
      <c r="O919" t="s">
        <v>78</v>
      </c>
      <c r="P919" t="s">
        <v>1315</v>
      </c>
      <c r="Q919" t="s"/>
      <c r="R919" t="s">
        <v>180</v>
      </c>
      <c r="S919" t="s">
        <v>901</v>
      </c>
      <c r="T919" t="s">
        <v>82</v>
      </c>
      <c r="U919" t="s"/>
      <c r="V919" t="s">
        <v>83</v>
      </c>
      <c r="W919" t="s">
        <v>112</v>
      </c>
      <c r="X919" t="s"/>
      <c r="Y919" t="s">
        <v>85</v>
      </c>
      <c r="Z919">
        <f>HYPERLINK("https://hotelmonitor-cachepage.eclerx.com/savepage/tk_1543413887081862_sr_2057.html","info")</f>
        <v/>
      </c>
      <c r="AA919" t="n">
        <v>228049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32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2071482</v>
      </c>
      <c r="AZ919" t="s">
        <v>1316</v>
      </c>
      <c r="BA919" t="s"/>
      <c r="BB919" t="n">
        <v>159767</v>
      </c>
      <c r="BC919" t="n">
        <v>13.316404</v>
      </c>
      <c r="BD919" t="n">
        <v>52.489066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1314</v>
      </c>
      <c r="F920" t="n">
        <v>2211910</v>
      </c>
      <c r="G920" t="s">
        <v>74</v>
      </c>
      <c r="H920" t="s">
        <v>75</v>
      </c>
      <c r="I920" t="s"/>
      <c r="J920" t="s">
        <v>74</v>
      </c>
      <c r="K920" t="n">
        <v>77</v>
      </c>
      <c r="L920" t="s">
        <v>76</v>
      </c>
      <c r="M920" t="s"/>
      <c r="N920" t="s">
        <v>244</v>
      </c>
      <c r="O920" t="s">
        <v>78</v>
      </c>
      <c r="P920" t="s">
        <v>1315</v>
      </c>
      <c r="Q920" t="s"/>
      <c r="R920" t="s">
        <v>180</v>
      </c>
      <c r="S920" t="s">
        <v>901</v>
      </c>
      <c r="T920" t="s">
        <v>82</v>
      </c>
      <c r="U920" t="s"/>
      <c r="V920" t="s">
        <v>83</v>
      </c>
      <c r="W920" t="s">
        <v>112</v>
      </c>
      <c r="X920" t="s"/>
      <c r="Y920" t="s">
        <v>85</v>
      </c>
      <c r="Z920">
        <f>HYPERLINK("https://hotelmonitor-cachepage.eclerx.com/savepage/tk_1543413887081862_sr_2057.html","info")</f>
        <v/>
      </c>
      <c r="AA920" t="n">
        <v>228049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32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2071482</v>
      </c>
      <c r="AZ920" t="s">
        <v>1316</v>
      </c>
      <c r="BA920" t="s"/>
      <c r="BB920" t="n">
        <v>159767</v>
      </c>
      <c r="BC920" t="n">
        <v>13.316404</v>
      </c>
      <c r="BD920" t="n">
        <v>52.489066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1314</v>
      </c>
      <c r="F921" t="n">
        <v>2211910</v>
      </c>
      <c r="G921" t="s">
        <v>74</v>
      </c>
      <c r="H921" t="s">
        <v>75</v>
      </c>
      <c r="I921" t="s"/>
      <c r="J921" t="s">
        <v>74</v>
      </c>
      <c r="K921" t="n">
        <v>77</v>
      </c>
      <c r="L921" t="s">
        <v>76</v>
      </c>
      <c r="M921" t="s"/>
      <c r="N921" t="s">
        <v>248</v>
      </c>
      <c r="O921" t="s">
        <v>78</v>
      </c>
      <c r="P921" t="s">
        <v>1315</v>
      </c>
      <c r="Q921" t="s"/>
      <c r="R921" t="s">
        <v>180</v>
      </c>
      <c r="S921" t="s">
        <v>901</v>
      </c>
      <c r="T921" t="s">
        <v>82</v>
      </c>
      <c r="U921" t="s"/>
      <c r="V921" t="s">
        <v>83</v>
      </c>
      <c r="W921" t="s">
        <v>112</v>
      </c>
      <c r="X921" t="s"/>
      <c r="Y921" t="s">
        <v>85</v>
      </c>
      <c r="Z921">
        <f>HYPERLINK("https://hotelmonitor-cachepage.eclerx.com/savepage/tk_1543413887081862_sr_2057.html","info")</f>
        <v/>
      </c>
      <c r="AA921" t="n">
        <v>228049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32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2071482</v>
      </c>
      <c r="AZ921" t="s">
        <v>1316</v>
      </c>
      <c r="BA921" t="s"/>
      <c r="BB921" t="n">
        <v>159767</v>
      </c>
      <c r="BC921" t="n">
        <v>13.316404</v>
      </c>
      <c r="BD921" t="n">
        <v>52.489066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1322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89</v>
      </c>
      <c r="L922" t="s">
        <v>76</v>
      </c>
      <c r="M922" t="s"/>
      <c r="N922" t="s">
        <v>93</v>
      </c>
      <c r="O922" t="s">
        <v>78</v>
      </c>
      <c r="P922" t="s">
        <v>1322</v>
      </c>
      <c r="Q922" t="s"/>
      <c r="R922" t="s">
        <v>102</v>
      </c>
      <c r="S922" t="s">
        <v>351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HYPERLINK("https://hotelmonitor-cachepage.eclerx.com/savepage/tk_15434141037307742_sr_2057.html","info")</f>
        <v/>
      </c>
      <c r="AA922" t="n">
        <v>-2071679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105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2071679</v>
      </c>
      <c r="AZ922" t="s">
        <v>1323</v>
      </c>
      <c r="BA922" t="s"/>
      <c r="BB922" t="n">
        <v>41994</v>
      </c>
      <c r="BC922" t="n">
        <v>13.337038</v>
      </c>
      <c r="BD922" t="n">
        <v>52.51784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1322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99</v>
      </c>
      <c r="L923" t="s">
        <v>76</v>
      </c>
      <c r="M923" t="s"/>
      <c r="N923" t="s">
        <v>95</v>
      </c>
      <c r="O923" t="s">
        <v>78</v>
      </c>
      <c r="P923" t="s">
        <v>1322</v>
      </c>
      <c r="Q923" t="s"/>
      <c r="R923" t="s">
        <v>102</v>
      </c>
      <c r="S923" t="s">
        <v>280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HYPERLINK("https://hotelmonitor-cachepage.eclerx.com/savepage/tk_15434141037307742_sr_2057.html","info")</f>
        <v/>
      </c>
      <c r="AA923" t="n">
        <v>-2071679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105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2071679</v>
      </c>
      <c r="AZ923" t="s">
        <v>1323</v>
      </c>
      <c r="BA923" t="s"/>
      <c r="BB923" t="n">
        <v>41994</v>
      </c>
      <c r="BC923" t="n">
        <v>13.337038</v>
      </c>
      <c r="BD923" t="n">
        <v>52.51784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1324</v>
      </c>
      <c r="F924" t="n">
        <v>814164</v>
      </c>
      <c r="G924" t="s">
        <v>74</v>
      </c>
      <c r="H924" t="s">
        <v>75</v>
      </c>
      <c r="I924" t="s"/>
      <c r="J924" t="s">
        <v>74</v>
      </c>
      <c r="K924" t="n">
        <v>189.55</v>
      </c>
      <c r="L924" t="s">
        <v>76</v>
      </c>
      <c r="M924" t="s"/>
      <c r="N924" t="s">
        <v>1325</v>
      </c>
      <c r="O924" t="s">
        <v>78</v>
      </c>
      <c r="P924" t="s">
        <v>1326</v>
      </c>
      <c r="Q924" t="s"/>
      <c r="R924" t="s">
        <v>159</v>
      </c>
      <c r="S924" t="s">
        <v>1327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HYPERLINK("https://hotelmonitor-cachepage.eclerx.com/savepage/tk_15434152120253942_sr_2057.html","info")</f>
        <v/>
      </c>
      <c r="AA924" t="n">
        <v>155699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471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1769381</v>
      </c>
      <c r="AZ924" t="s">
        <v>1328</v>
      </c>
      <c r="BA924" t="s"/>
      <c r="BB924" t="n">
        <v>2434</v>
      </c>
      <c r="BC924" t="n">
        <v>13.328966</v>
      </c>
      <c r="BD924" t="n">
        <v>52.503527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1324</v>
      </c>
      <c r="F925" t="n">
        <v>814164</v>
      </c>
      <c r="G925" t="s">
        <v>74</v>
      </c>
      <c r="H925" t="s">
        <v>75</v>
      </c>
      <c r="I925" t="s"/>
      <c r="J925" t="s">
        <v>74</v>
      </c>
      <c r="K925" t="n">
        <v>215.05</v>
      </c>
      <c r="L925" t="s">
        <v>76</v>
      </c>
      <c r="M925" t="s"/>
      <c r="N925" t="s">
        <v>1325</v>
      </c>
      <c r="O925" t="s">
        <v>78</v>
      </c>
      <c r="P925" t="s">
        <v>1326</v>
      </c>
      <c r="Q925" t="s"/>
      <c r="R925" t="s">
        <v>159</v>
      </c>
      <c r="S925" t="s">
        <v>1329</v>
      </c>
      <c r="T925" t="s">
        <v>82</v>
      </c>
      <c r="U925" t="s"/>
      <c r="V925" t="s">
        <v>83</v>
      </c>
      <c r="W925" t="s">
        <v>112</v>
      </c>
      <c r="X925" t="s"/>
      <c r="Y925" t="s">
        <v>85</v>
      </c>
      <c r="Z925">
        <f>HYPERLINK("https://hotelmonitor-cachepage.eclerx.com/savepage/tk_15434152120253942_sr_2057.html","info")</f>
        <v/>
      </c>
      <c r="AA925" t="n">
        <v>155699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471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1769381</v>
      </c>
      <c r="AZ925" t="s">
        <v>1328</v>
      </c>
      <c r="BA925" t="s"/>
      <c r="BB925" t="n">
        <v>2434</v>
      </c>
      <c r="BC925" t="n">
        <v>13.328966</v>
      </c>
      <c r="BD925" t="n">
        <v>52.503527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1324</v>
      </c>
      <c r="F926" t="n">
        <v>814164</v>
      </c>
      <c r="G926" t="s">
        <v>74</v>
      </c>
      <c r="H926" t="s">
        <v>75</v>
      </c>
      <c r="I926" t="s"/>
      <c r="J926" t="s">
        <v>74</v>
      </c>
      <c r="K926" t="n">
        <v>215.05</v>
      </c>
      <c r="L926" t="s">
        <v>76</v>
      </c>
      <c r="M926" t="s"/>
      <c r="N926" t="s">
        <v>1330</v>
      </c>
      <c r="O926" t="s">
        <v>78</v>
      </c>
      <c r="P926" t="s">
        <v>1326</v>
      </c>
      <c r="Q926" t="s"/>
      <c r="R926" t="s">
        <v>159</v>
      </c>
      <c r="S926" t="s">
        <v>1329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HYPERLINK("https://hotelmonitor-cachepage.eclerx.com/savepage/tk_15434152120253942_sr_2057.html","info")</f>
        <v/>
      </c>
      <c r="AA926" t="n">
        <v>155699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471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1769381</v>
      </c>
      <c r="AZ926" t="s">
        <v>1328</v>
      </c>
      <c r="BA926" t="s"/>
      <c r="BB926" t="n">
        <v>2434</v>
      </c>
      <c r="BC926" t="n">
        <v>13.328966</v>
      </c>
      <c r="BD926" t="n">
        <v>52.503527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1324</v>
      </c>
      <c r="F927" t="n">
        <v>814164</v>
      </c>
      <c r="G927" t="s">
        <v>74</v>
      </c>
      <c r="H927" t="s">
        <v>75</v>
      </c>
      <c r="I927" t="s"/>
      <c r="J927" t="s">
        <v>74</v>
      </c>
      <c r="K927" t="n">
        <v>240.55</v>
      </c>
      <c r="L927" t="s">
        <v>76</v>
      </c>
      <c r="M927" t="s"/>
      <c r="N927" t="s">
        <v>1330</v>
      </c>
      <c r="O927" t="s">
        <v>78</v>
      </c>
      <c r="P927" t="s">
        <v>1326</v>
      </c>
      <c r="Q927" t="s"/>
      <c r="R927" t="s">
        <v>159</v>
      </c>
      <c r="S927" t="s">
        <v>1331</v>
      </c>
      <c r="T927" t="s">
        <v>82</v>
      </c>
      <c r="U927" t="s"/>
      <c r="V927" t="s">
        <v>83</v>
      </c>
      <c r="W927" t="s">
        <v>112</v>
      </c>
      <c r="X927" t="s"/>
      <c r="Y927" t="s">
        <v>85</v>
      </c>
      <c r="Z927">
        <f>HYPERLINK("https://hotelmonitor-cachepage.eclerx.com/savepage/tk_15434152120253942_sr_2057.html","info")</f>
        <v/>
      </c>
      <c r="AA927" t="n">
        <v>155699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471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1769381</v>
      </c>
      <c r="AZ927" t="s">
        <v>1328</v>
      </c>
      <c r="BA927" t="s"/>
      <c r="BB927" t="n">
        <v>2434</v>
      </c>
      <c r="BC927" t="n">
        <v>13.328966</v>
      </c>
      <c r="BD927" t="n">
        <v>52.503527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1324</v>
      </c>
      <c r="F928" t="n">
        <v>814164</v>
      </c>
      <c r="G928" t="s">
        <v>74</v>
      </c>
      <c r="H928" t="s">
        <v>75</v>
      </c>
      <c r="I928" t="s"/>
      <c r="J928" t="s">
        <v>74</v>
      </c>
      <c r="K928" t="n">
        <v>488.75</v>
      </c>
      <c r="L928" t="s">
        <v>76</v>
      </c>
      <c r="M928" t="s"/>
      <c r="N928" t="s">
        <v>319</v>
      </c>
      <c r="O928" t="s">
        <v>78</v>
      </c>
      <c r="P928" t="s">
        <v>1326</v>
      </c>
      <c r="Q928" t="s"/>
      <c r="R928" t="s">
        <v>159</v>
      </c>
      <c r="S928" t="s">
        <v>1332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HYPERLINK("https://hotelmonitor-cachepage.eclerx.com/savepage/tk_15434152120253942_sr_2057.html","info")</f>
        <v/>
      </c>
      <c r="AA928" t="n">
        <v>155699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471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1769381</v>
      </c>
      <c r="AZ928" t="s">
        <v>1328</v>
      </c>
      <c r="BA928" t="s"/>
      <c r="BB928" t="n">
        <v>2434</v>
      </c>
      <c r="BC928" t="n">
        <v>13.328966</v>
      </c>
      <c r="BD928" t="n">
        <v>52.503527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1324</v>
      </c>
      <c r="F929" t="n">
        <v>814164</v>
      </c>
      <c r="G929" t="s">
        <v>74</v>
      </c>
      <c r="H929" t="s">
        <v>75</v>
      </c>
      <c r="I929" t="s"/>
      <c r="J929" t="s">
        <v>74</v>
      </c>
      <c r="K929" t="n">
        <v>514.25</v>
      </c>
      <c r="L929" t="s">
        <v>76</v>
      </c>
      <c r="M929" t="s"/>
      <c r="N929" t="s">
        <v>319</v>
      </c>
      <c r="O929" t="s">
        <v>78</v>
      </c>
      <c r="P929" t="s">
        <v>1326</v>
      </c>
      <c r="Q929" t="s"/>
      <c r="R929" t="s">
        <v>159</v>
      </c>
      <c r="S929" t="s">
        <v>1333</v>
      </c>
      <c r="T929" t="s">
        <v>82</v>
      </c>
      <c r="U929" t="s"/>
      <c r="V929" t="s">
        <v>83</v>
      </c>
      <c r="W929" t="s">
        <v>112</v>
      </c>
      <c r="X929" t="s"/>
      <c r="Y929" t="s">
        <v>85</v>
      </c>
      <c r="Z929">
        <f>HYPERLINK("https://hotelmonitor-cachepage.eclerx.com/savepage/tk_15434152120253942_sr_2057.html","info")</f>
        <v/>
      </c>
      <c r="AA929" t="n">
        <v>155699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471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1769381</v>
      </c>
      <c r="AZ929" t="s">
        <v>1328</v>
      </c>
      <c r="BA929" t="s"/>
      <c r="BB929" t="n">
        <v>2434</v>
      </c>
      <c r="BC929" t="n">
        <v>13.328966</v>
      </c>
      <c r="BD929" t="n">
        <v>52.503527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1324</v>
      </c>
      <c r="F930" t="n">
        <v>814164</v>
      </c>
      <c r="G930" t="s">
        <v>74</v>
      </c>
      <c r="H930" t="s">
        <v>75</v>
      </c>
      <c r="I930" t="s"/>
      <c r="J930" t="s">
        <v>74</v>
      </c>
      <c r="K930" t="n">
        <v>573.75</v>
      </c>
      <c r="L930" t="s">
        <v>76</v>
      </c>
      <c r="M930" t="s"/>
      <c r="N930" t="s">
        <v>1334</v>
      </c>
      <c r="O930" t="s">
        <v>78</v>
      </c>
      <c r="P930" t="s">
        <v>1326</v>
      </c>
      <c r="Q930" t="s"/>
      <c r="R930" t="s">
        <v>159</v>
      </c>
      <c r="S930" t="s">
        <v>1335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HYPERLINK("https://hotelmonitor-cachepage.eclerx.com/savepage/tk_15434152120253942_sr_2057.html","info")</f>
        <v/>
      </c>
      <c r="AA930" t="n">
        <v>155699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471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1769381</v>
      </c>
      <c r="AZ930" t="s">
        <v>1328</v>
      </c>
      <c r="BA930" t="s"/>
      <c r="BB930" t="n">
        <v>2434</v>
      </c>
      <c r="BC930" t="n">
        <v>13.328966</v>
      </c>
      <c r="BD930" t="n">
        <v>52.503527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1324</v>
      </c>
      <c r="F931" t="n">
        <v>814164</v>
      </c>
      <c r="G931" t="s">
        <v>74</v>
      </c>
      <c r="H931" t="s">
        <v>75</v>
      </c>
      <c r="I931" t="s"/>
      <c r="J931" t="s">
        <v>74</v>
      </c>
      <c r="K931" t="n">
        <v>599.25</v>
      </c>
      <c r="L931" t="s">
        <v>76</v>
      </c>
      <c r="M931" t="s"/>
      <c r="N931" t="s">
        <v>1334</v>
      </c>
      <c r="O931" t="s">
        <v>78</v>
      </c>
      <c r="P931" t="s">
        <v>1326</v>
      </c>
      <c r="Q931" t="s"/>
      <c r="R931" t="s">
        <v>159</v>
      </c>
      <c r="S931" t="s">
        <v>1336</v>
      </c>
      <c r="T931" t="s">
        <v>82</v>
      </c>
      <c r="U931" t="s"/>
      <c r="V931" t="s">
        <v>83</v>
      </c>
      <c r="W931" t="s">
        <v>112</v>
      </c>
      <c r="X931" t="s"/>
      <c r="Y931" t="s">
        <v>85</v>
      </c>
      <c r="Z931">
        <f>HYPERLINK("https://hotelmonitor-cachepage.eclerx.com/savepage/tk_15434152120253942_sr_2057.html","info")</f>
        <v/>
      </c>
      <c r="AA931" t="n">
        <v>155699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471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1769381</v>
      </c>
      <c r="AZ931" t="s">
        <v>1328</v>
      </c>
      <c r="BA931" t="s"/>
      <c r="BB931" t="n">
        <v>2434</v>
      </c>
      <c r="BC931" t="n">
        <v>13.328966</v>
      </c>
      <c r="BD931" t="n">
        <v>52.503527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1337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52.25</v>
      </c>
      <c r="L932" t="s">
        <v>76</v>
      </c>
      <c r="M932" t="s"/>
      <c r="N932" t="s">
        <v>77</v>
      </c>
      <c r="O932" t="s">
        <v>78</v>
      </c>
      <c r="P932" t="s">
        <v>1337</v>
      </c>
      <c r="Q932" t="s"/>
      <c r="R932" t="s">
        <v>102</v>
      </c>
      <c r="S932" t="s">
        <v>1338</v>
      </c>
      <c r="T932" t="s">
        <v>82</v>
      </c>
      <c r="U932" t="s"/>
      <c r="V932" t="s">
        <v>83</v>
      </c>
      <c r="W932" t="s">
        <v>112</v>
      </c>
      <c r="X932" t="s"/>
      <c r="Y932" t="s">
        <v>85</v>
      </c>
      <c r="Z932">
        <f>HYPERLINK("https://hotelmonitor-cachepage.eclerx.com/savepage/tk_15434153707743492_sr_2057.html","info")</f>
        <v/>
      </c>
      <c r="AA932" t="n">
        <v>-6796918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517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6796918</v>
      </c>
      <c r="AZ932" t="s">
        <v>1339</v>
      </c>
      <c r="BA932" t="s"/>
      <c r="BB932" t="n">
        <v>51090</v>
      </c>
      <c r="BC932" t="n">
        <v>13.320191</v>
      </c>
      <c r="BD932" t="n">
        <v>52.496218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1340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55</v>
      </c>
      <c r="L933" t="s">
        <v>76</v>
      </c>
      <c r="M933" t="s"/>
      <c r="N933" t="s">
        <v>600</v>
      </c>
      <c r="O933" t="s">
        <v>78</v>
      </c>
      <c r="P933" t="s">
        <v>1340</v>
      </c>
      <c r="Q933" t="s"/>
      <c r="R933" t="s">
        <v>180</v>
      </c>
      <c r="S933" t="s">
        <v>690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HYPERLINK("https://hotelmonitor-cachepage.eclerx.com/savepage/tk_15434150313800278_sr_2057.html","info")</f>
        <v/>
      </c>
      <c r="AA933" t="n">
        <v>-6796514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411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6796514</v>
      </c>
      <c r="AZ933" t="s">
        <v>1341</v>
      </c>
      <c r="BA933" t="s"/>
      <c r="BB933" t="n">
        <v>37289</v>
      </c>
      <c r="BC933" t="n">
        <v>13.31899</v>
      </c>
      <c r="BD933" t="n">
        <v>52.50559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1340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60</v>
      </c>
      <c r="L934" t="s">
        <v>76</v>
      </c>
      <c r="M934" t="s"/>
      <c r="N934" t="s">
        <v>183</v>
      </c>
      <c r="O934" t="s">
        <v>78</v>
      </c>
      <c r="P934" t="s">
        <v>1340</v>
      </c>
      <c r="Q934" t="s"/>
      <c r="R934" t="s">
        <v>180</v>
      </c>
      <c r="S934" t="s">
        <v>496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HYPERLINK("https://hotelmonitor-cachepage.eclerx.com/savepage/tk_15434150313800278_sr_2057.html","info")</f>
        <v/>
      </c>
      <c r="AA934" t="n">
        <v>-6796514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411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6796514</v>
      </c>
      <c r="AZ934" t="s">
        <v>1341</v>
      </c>
      <c r="BA934" t="s"/>
      <c r="BB934" t="n">
        <v>37289</v>
      </c>
      <c r="BC934" t="n">
        <v>13.31899</v>
      </c>
      <c r="BD934" t="n">
        <v>52.50559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1340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65</v>
      </c>
      <c r="L935" t="s">
        <v>76</v>
      </c>
      <c r="M935" t="s"/>
      <c r="N935" t="s">
        <v>382</v>
      </c>
      <c r="O935" t="s">
        <v>78</v>
      </c>
      <c r="P935" t="s">
        <v>1340</v>
      </c>
      <c r="Q935" t="s"/>
      <c r="R935" t="s">
        <v>180</v>
      </c>
      <c r="S935" t="s">
        <v>774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HYPERLINK("https://hotelmonitor-cachepage.eclerx.com/savepage/tk_15434150313800278_sr_2057.html","info")</f>
        <v/>
      </c>
      <c r="AA935" t="n">
        <v>-6796514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411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6796514</v>
      </c>
      <c r="AZ935" t="s">
        <v>1341</v>
      </c>
      <c r="BA935" t="s"/>
      <c r="BB935" t="n">
        <v>37289</v>
      </c>
      <c r="BC935" t="n">
        <v>13.31899</v>
      </c>
      <c r="BD935" t="n">
        <v>52.50559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1342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89.09999999999999</v>
      </c>
      <c r="L936" t="s">
        <v>76</v>
      </c>
      <c r="M936" t="s"/>
      <c r="N936" t="s">
        <v>77</v>
      </c>
      <c r="O936" t="s">
        <v>78</v>
      </c>
      <c r="P936" t="s">
        <v>1342</v>
      </c>
      <c r="Q936" t="s"/>
      <c r="R936" t="s">
        <v>102</v>
      </c>
      <c r="S936" t="s">
        <v>656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HYPERLINK("https://hotelmonitor-cachepage.eclerx.com/savepage/tk_15434151153768418_sr_2057.html","info")</f>
        <v/>
      </c>
      <c r="AA936" t="n">
        <v>-6796494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439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6796494</v>
      </c>
      <c r="AZ936" t="s">
        <v>1343</v>
      </c>
      <c r="BA936" t="s"/>
      <c r="BB936" t="n">
        <v>86282</v>
      </c>
      <c r="BC936" t="n">
        <v>13.6949</v>
      </c>
      <c r="BD936" t="n">
        <v>52.37166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1342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99</v>
      </c>
      <c r="L937" t="s">
        <v>76</v>
      </c>
      <c r="M937" t="s"/>
      <c r="N937" t="s">
        <v>93</v>
      </c>
      <c r="O937" t="s">
        <v>78</v>
      </c>
      <c r="P937" t="s">
        <v>1342</v>
      </c>
      <c r="Q937" t="s"/>
      <c r="R937" t="s">
        <v>102</v>
      </c>
      <c r="S937" t="s">
        <v>280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HYPERLINK("https://hotelmonitor-cachepage.eclerx.com/savepage/tk_15434151153768418_sr_2057.html","info")</f>
        <v/>
      </c>
      <c r="AA937" t="n">
        <v>-6796494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439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6796494</v>
      </c>
      <c r="AZ937" t="s">
        <v>1343</v>
      </c>
      <c r="BA937" t="s"/>
      <c r="BB937" t="n">
        <v>86282</v>
      </c>
      <c r="BC937" t="n">
        <v>13.6949</v>
      </c>
      <c r="BD937" t="n">
        <v>52.37166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1342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117.9</v>
      </c>
      <c r="L938" t="s">
        <v>76</v>
      </c>
      <c r="M938" t="s"/>
      <c r="N938" t="s">
        <v>382</v>
      </c>
      <c r="O938" t="s">
        <v>78</v>
      </c>
      <c r="P938" t="s">
        <v>1342</v>
      </c>
      <c r="Q938" t="s"/>
      <c r="R938" t="s">
        <v>102</v>
      </c>
      <c r="S938" t="s">
        <v>1344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HYPERLINK("https://hotelmonitor-cachepage.eclerx.com/savepage/tk_15434151153768418_sr_2057.html","info")</f>
        <v/>
      </c>
      <c r="AA938" t="n">
        <v>-6796494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439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6796494</v>
      </c>
      <c r="AZ938" t="s">
        <v>1343</v>
      </c>
      <c r="BA938" t="s"/>
      <c r="BB938" t="n">
        <v>86282</v>
      </c>
      <c r="BC938" t="n">
        <v>13.6949</v>
      </c>
      <c r="BD938" t="n">
        <v>52.37166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1342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131</v>
      </c>
      <c r="L939" t="s">
        <v>76</v>
      </c>
      <c r="M939" t="s"/>
      <c r="N939" t="s">
        <v>382</v>
      </c>
      <c r="O939" t="s">
        <v>78</v>
      </c>
      <c r="P939" t="s">
        <v>1342</v>
      </c>
      <c r="Q939" t="s"/>
      <c r="R939" t="s">
        <v>102</v>
      </c>
      <c r="S939" t="s">
        <v>673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HYPERLINK("https://hotelmonitor-cachepage.eclerx.com/savepage/tk_15434151153768418_sr_2057.html","info")</f>
        <v/>
      </c>
      <c r="AA939" t="n">
        <v>-6796494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439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6796494</v>
      </c>
      <c r="AZ939" t="s">
        <v>1343</v>
      </c>
      <c r="BA939" t="s"/>
      <c r="BB939" t="n">
        <v>86282</v>
      </c>
      <c r="BC939" t="n">
        <v>13.6949</v>
      </c>
      <c r="BD939" t="n">
        <v>52.37166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1342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161</v>
      </c>
      <c r="L940" t="s">
        <v>76</v>
      </c>
      <c r="M940" t="s"/>
      <c r="N940" t="s">
        <v>382</v>
      </c>
      <c r="O940" t="s">
        <v>78</v>
      </c>
      <c r="P940" t="s">
        <v>1342</v>
      </c>
      <c r="Q940" t="s"/>
      <c r="R940" t="s">
        <v>102</v>
      </c>
      <c r="S940" t="s">
        <v>1345</v>
      </c>
      <c r="T940" t="s">
        <v>82</v>
      </c>
      <c r="U940" t="s"/>
      <c r="V940" t="s">
        <v>83</v>
      </c>
      <c r="W940" t="s">
        <v>112</v>
      </c>
      <c r="X940" t="s"/>
      <c r="Y940" t="s">
        <v>85</v>
      </c>
      <c r="Z940">
        <f>HYPERLINK("https://hotelmonitor-cachepage.eclerx.com/savepage/tk_15434151153768418_sr_2057.html","info")</f>
        <v/>
      </c>
      <c r="AA940" t="n">
        <v>-6796494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439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6796494</v>
      </c>
      <c r="AZ940" t="s">
        <v>1343</v>
      </c>
      <c r="BA940" t="s"/>
      <c r="BB940" t="n">
        <v>86282</v>
      </c>
      <c r="BC940" t="n">
        <v>13.6949</v>
      </c>
      <c r="BD940" t="n">
        <v>52.37166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1346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78.5</v>
      </c>
      <c r="L941" t="s">
        <v>76</v>
      </c>
      <c r="M941" t="s"/>
      <c r="N941" t="s">
        <v>183</v>
      </c>
      <c r="O941" t="s">
        <v>78</v>
      </c>
      <c r="P941" t="s">
        <v>1346</v>
      </c>
      <c r="Q941" t="s"/>
      <c r="R941" t="s">
        <v>471</v>
      </c>
      <c r="S941" t="s">
        <v>1347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HYPERLINK("https://hotelmonitor-cachepage.eclerx.com/savepage/tk_15434151596141002_sr_2057.html","info")</f>
        <v/>
      </c>
      <c r="AA941" t="n">
        <v>-2071521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454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2071521</v>
      </c>
      <c r="AZ941" t="s">
        <v>1348</v>
      </c>
      <c r="BA941" t="s"/>
      <c r="BB941" t="n">
        <v>457018</v>
      </c>
      <c r="BC941" t="n">
        <v>13.44748</v>
      </c>
      <c r="BD941" t="n">
        <v>52.503968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1349</v>
      </c>
      <c r="F942" t="n">
        <v>3625722</v>
      </c>
      <c r="G942" t="s">
        <v>74</v>
      </c>
      <c r="H942" t="s">
        <v>75</v>
      </c>
      <c r="I942" t="s"/>
      <c r="J942" t="s">
        <v>74</v>
      </c>
      <c r="K942" t="n">
        <v>95.5</v>
      </c>
      <c r="L942" t="s">
        <v>76</v>
      </c>
      <c r="M942" t="s"/>
      <c r="N942" t="s">
        <v>77</v>
      </c>
      <c r="O942" t="s">
        <v>78</v>
      </c>
      <c r="P942" t="s">
        <v>1350</v>
      </c>
      <c r="Q942" t="s"/>
      <c r="R942" t="s">
        <v>159</v>
      </c>
      <c r="S942" t="s">
        <v>1351</v>
      </c>
      <c r="T942" t="s">
        <v>82</v>
      </c>
      <c r="U942" t="s"/>
      <c r="V942" t="s">
        <v>83</v>
      </c>
      <c r="W942" t="s">
        <v>112</v>
      </c>
      <c r="X942" t="s"/>
      <c r="Y942" t="s">
        <v>85</v>
      </c>
      <c r="Z942">
        <f>HYPERLINK("https://hotelmonitor-cachepage.eclerx.com/savepage/tk_1543415345519359_sr_2057.html","info")</f>
        <v/>
      </c>
      <c r="AA942" t="n">
        <v>547211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512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4016932</v>
      </c>
      <c r="AZ942" t="s">
        <v>1352</v>
      </c>
      <c r="BA942" t="s"/>
      <c r="BB942" t="n">
        <v>697768</v>
      </c>
      <c r="BC942" t="n">
        <v>13.399919</v>
      </c>
      <c r="BD942" t="n">
        <v>52.523847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1349</v>
      </c>
      <c r="F943" t="n">
        <v>3625722</v>
      </c>
      <c r="G943" t="s">
        <v>74</v>
      </c>
      <c r="H943" t="s">
        <v>75</v>
      </c>
      <c r="I943" t="s"/>
      <c r="J943" t="s">
        <v>74</v>
      </c>
      <c r="K943" t="n">
        <v>105</v>
      </c>
      <c r="L943" t="s">
        <v>76</v>
      </c>
      <c r="M943" t="s"/>
      <c r="N943" t="s">
        <v>183</v>
      </c>
      <c r="O943" t="s">
        <v>78</v>
      </c>
      <c r="P943" t="s">
        <v>1350</v>
      </c>
      <c r="Q943" t="s"/>
      <c r="R943" t="s">
        <v>159</v>
      </c>
      <c r="S943" t="s">
        <v>590</v>
      </c>
      <c r="T943" t="s">
        <v>82</v>
      </c>
      <c r="U943" t="s"/>
      <c r="V943" t="s">
        <v>83</v>
      </c>
      <c r="W943" t="s">
        <v>112</v>
      </c>
      <c r="X943" t="s"/>
      <c r="Y943" t="s">
        <v>85</v>
      </c>
      <c r="Z943">
        <f>HYPERLINK("https://hotelmonitor-cachepage.eclerx.com/savepage/tk_1543415345519359_sr_2057.html","info")</f>
        <v/>
      </c>
      <c r="AA943" t="n">
        <v>547211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512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4016932</v>
      </c>
      <c r="AZ943" t="s">
        <v>1352</v>
      </c>
      <c r="BA943" t="s"/>
      <c r="BB943" t="n">
        <v>697768</v>
      </c>
      <c r="BC943" t="n">
        <v>13.399919</v>
      </c>
      <c r="BD943" t="n">
        <v>52.523847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1349</v>
      </c>
      <c r="F944" t="n">
        <v>3625722</v>
      </c>
      <c r="G944" t="s">
        <v>74</v>
      </c>
      <c r="H944" t="s">
        <v>75</v>
      </c>
      <c r="I944" t="s"/>
      <c r="J944" t="s">
        <v>74</v>
      </c>
      <c r="K944" t="n">
        <v>115</v>
      </c>
      <c r="L944" t="s">
        <v>76</v>
      </c>
      <c r="M944" t="s"/>
      <c r="N944" t="s">
        <v>1353</v>
      </c>
      <c r="O944" t="s">
        <v>78</v>
      </c>
      <c r="P944" t="s">
        <v>1350</v>
      </c>
      <c r="Q944" t="s"/>
      <c r="R944" t="s">
        <v>159</v>
      </c>
      <c r="S944" t="s">
        <v>122</v>
      </c>
      <c r="T944" t="s">
        <v>82</v>
      </c>
      <c r="U944" t="s"/>
      <c r="V944" t="s">
        <v>83</v>
      </c>
      <c r="W944" t="s">
        <v>112</v>
      </c>
      <c r="X944" t="s"/>
      <c r="Y944" t="s">
        <v>85</v>
      </c>
      <c r="Z944">
        <f>HYPERLINK("https://hotelmonitor-cachepage.eclerx.com/savepage/tk_1543415345519359_sr_2057.html","info")</f>
        <v/>
      </c>
      <c r="AA944" t="n">
        <v>547211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512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4016932</v>
      </c>
      <c r="AZ944" t="s">
        <v>1352</v>
      </c>
      <c r="BA944" t="s"/>
      <c r="BB944" t="n">
        <v>697768</v>
      </c>
      <c r="BC944" t="n">
        <v>13.399919</v>
      </c>
      <c r="BD944" t="n">
        <v>52.523847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1349</v>
      </c>
      <c r="F945" t="n">
        <v>3625722</v>
      </c>
      <c r="G945" t="s">
        <v>74</v>
      </c>
      <c r="H945" t="s">
        <v>75</v>
      </c>
      <c r="I945" t="s"/>
      <c r="J945" t="s">
        <v>74</v>
      </c>
      <c r="K945" t="n">
        <v>120</v>
      </c>
      <c r="L945" t="s">
        <v>76</v>
      </c>
      <c r="M945" t="s"/>
      <c r="N945" t="s">
        <v>374</v>
      </c>
      <c r="O945" t="s">
        <v>78</v>
      </c>
      <c r="P945" t="s">
        <v>1350</v>
      </c>
      <c r="Q945" t="s"/>
      <c r="R945" t="s">
        <v>159</v>
      </c>
      <c r="S945" t="s">
        <v>469</v>
      </c>
      <c r="T945" t="s">
        <v>82</v>
      </c>
      <c r="U945" t="s"/>
      <c r="V945" t="s">
        <v>83</v>
      </c>
      <c r="W945" t="s">
        <v>112</v>
      </c>
      <c r="X945" t="s"/>
      <c r="Y945" t="s">
        <v>85</v>
      </c>
      <c r="Z945">
        <f>HYPERLINK("https://hotelmonitor-cachepage.eclerx.com/savepage/tk_1543415345519359_sr_2057.html","info")</f>
        <v/>
      </c>
      <c r="AA945" t="n">
        <v>547211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512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4016932</v>
      </c>
      <c r="AZ945" t="s">
        <v>1352</v>
      </c>
      <c r="BA945" t="s"/>
      <c r="BB945" t="n">
        <v>697768</v>
      </c>
      <c r="BC945" t="n">
        <v>13.399919</v>
      </c>
      <c r="BD945" t="n">
        <v>52.523847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1354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90</v>
      </c>
      <c r="L946" t="s">
        <v>76</v>
      </c>
      <c r="M946" t="s"/>
      <c r="N946" t="s">
        <v>183</v>
      </c>
      <c r="O946" t="s">
        <v>78</v>
      </c>
      <c r="P946" t="s">
        <v>1354</v>
      </c>
      <c r="Q946" t="s"/>
      <c r="R946" t="s">
        <v>418</v>
      </c>
      <c r="S946" t="s">
        <v>623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HYPERLINK("https://hotelmonitor-cachepage.eclerx.com/savepage/tk_15434144952971435_sr_2057.html","info")</f>
        <v/>
      </c>
      <c r="AA946" t="n">
        <v>-6796922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234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6796922</v>
      </c>
      <c r="AZ946" t="s">
        <v>1355</v>
      </c>
      <c r="BA946" t="s"/>
      <c r="BB946" t="n">
        <v>146739</v>
      </c>
      <c r="BC946" t="n">
        <v>13.38747</v>
      </c>
      <c r="BD946" t="n">
        <v>52.39591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1354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120</v>
      </c>
      <c r="L947" t="s">
        <v>76</v>
      </c>
      <c r="M947" t="s"/>
      <c r="N947" t="s">
        <v>374</v>
      </c>
      <c r="O947" t="s">
        <v>78</v>
      </c>
      <c r="P947" t="s">
        <v>1354</v>
      </c>
      <c r="Q947" t="s"/>
      <c r="R947" t="s">
        <v>418</v>
      </c>
      <c r="S947" t="s">
        <v>469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HYPERLINK("https://hotelmonitor-cachepage.eclerx.com/savepage/tk_15434144952971435_sr_2057.html","info")</f>
        <v/>
      </c>
      <c r="AA947" t="n">
        <v>-6796922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234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6796922</v>
      </c>
      <c r="AZ947" t="s">
        <v>1355</v>
      </c>
      <c r="BA947" t="s"/>
      <c r="BB947" t="n">
        <v>146739</v>
      </c>
      <c r="BC947" t="n">
        <v>13.38747</v>
      </c>
      <c r="BD947" t="n">
        <v>52.39591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1356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95</v>
      </c>
      <c r="L948" t="s">
        <v>76</v>
      </c>
      <c r="M948" t="s"/>
      <c r="N948" t="s">
        <v>183</v>
      </c>
      <c r="O948" t="s">
        <v>78</v>
      </c>
      <c r="P948" t="s">
        <v>1356</v>
      </c>
      <c r="Q948" t="s"/>
      <c r="R948" t="s">
        <v>102</v>
      </c>
      <c r="S948" t="s">
        <v>307</v>
      </c>
      <c r="T948" t="s">
        <v>82</v>
      </c>
      <c r="U948" t="s"/>
      <c r="V948" t="s">
        <v>83</v>
      </c>
      <c r="W948" t="s">
        <v>112</v>
      </c>
      <c r="X948" t="s"/>
      <c r="Y948" t="s">
        <v>85</v>
      </c>
      <c r="Z948">
        <f>HYPERLINK("https://hotelmonitor-cachepage.eclerx.com/savepage/tk_15434146218724747_sr_2057.html","info")</f>
        <v/>
      </c>
      <c r="AA948" t="n">
        <v>-2071611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276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2071611</v>
      </c>
      <c r="AZ948" t="s">
        <v>1357</v>
      </c>
      <c r="BA948" t="s"/>
      <c r="BB948" t="n">
        <v>254864</v>
      </c>
      <c r="BC948" t="n">
        <v>13.32851</v>
      </c>
      <c r="BD948" t="n">
        <v>52.43094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1358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89</v>
      </c>
      <c r="L949" t="s">
        <v>76</v>
      </c>
      <c r="M949" t="s"/>
      <c r="N949" t="s">
        <v>93</v>
      </c>
      <c r="O949" t="s">
        <v>78</v>
      </c>
      <c r="P949" t="s">
        <v>1358</v>
      </c>
      <c r="Q949" t="s"/>
      <c r="R949" t="s">
        <v>102</v>
      </c>
      <c r="S949" t="s">
        <v>351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HYPERLINK("https://hotelmonitor-cachepage.eclerx.com/savepage/tk_1543414075886942_sr_2057.html","info")</f>
        <v/>
      </c>
      <c r="AA949" t="n">
        <v>-2071577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95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2071577</v>
      </c>
      <c r="AZ949" t="s">
        <v>1359</v>
      </c>
      <c r="BA949" t="s"/>
      <c r="BB949" t="n">
        <v>563356</v>
      </c>
      <c r="BC949" t="n">
        <v>13.580351</v>
      </c>
      <c r="BD949" t="n">
        <v>52.418197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1358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99</v>
      </c>
      <c r="L950" t="s">
        <v>76</v>
      </c>
      <c r="M950" t="s"/>
      <c r="N950" t="s">
        <v>95</v>
      </c>
      <c r="O950" t="s">
        <v>78</v>
      </c>
      <c r="P950" t="s">
        <v>1358</v>
      </c>
      <c r="Q950" t="s"/>
      <c r="R950" t="s">
        <v>102</v>
      </c>
      <c r="S950" t="s">
        <v>280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HYPERLINK("https://hotelmonitor-cachepage.eclerx.com/savepage/tk_1543414075886942_sr_2057.html","info")</f>
        <v/>
      </c>
      <c r="AA950" t="n">
        <v>-2071577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95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2071577</v>
      </c>
      <c r="AZ950" t="s">
        <v>1359</v>
      </c>
      <c r="BA950" t="s"/>
      <c r="BB950" t="n">
        <v>563356</v>
      </c>
      <c r="BC950" t="n">
        <v>13.580351</v>
      </c>
      <c r="BD950" t="n">
        <v>52.418197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1360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69.75</v>
      </c>
      <c r="L951" t="s">
        <v>76</v>
      </c>
      <c r="M951" t="s"/>
      <c r="N951" t="s">
        <v>330</v>
      </c>
      <c r="O951" t="s">
        <v>78</v>
      </c>
      <c r="P951" t="s">
        <v>1360</v>
      </c>
      <c r="Q951" t="s"/>
      <c r="R951" t="s">
        <v>102</v>
      </c>
      <c r="S951" t="s">
        <v>1361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HYPERLINK("https://hotelmonitor-cachepage.eclerx.com/savepage/tk_15434147470170345_sr_2057.html","info")</f>
        <v/>
      </c>
      <c r="AA951" t="n">
        <v>-2071736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317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2071736</v>
      </c>
      <c r="AZ951" t="s">
        <v>1362</v>
      </c>
      <c r="BA951" t="s"/>
      <c r="BB951" t="n">
        <v>14784</v>
      </c>
      <c r="BC951" t="n">
        <v>13.3305</v>
      </c>
      <c r="BD951" t="n">
        <v>52.478278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1360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77.5</v>
      </c>
      <c r="L952" t="s">
        <v>76</v>
      </c>
      <c r="M952" t="s"/>
      <c r="N952" t="s">
        <v>118</v>
      </c>
      <c r="O952" t="s">
        <v>78</v>
      </c>
      <c r="P952" t="s">
        <v>1360</v>
      </c>
      <c r="Q952" t="s"/>
      <c r="R952" t="s">
        <v>102</v>
      </c>
      <c r="S952" t="s">
        <v>1363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HYPERLINK("https://hotelmonitor-cachepage.eclerx.com/savepage/tk_15434147470170345_sr_2057.html","info")</f>
        <v/>
      </c>
      <c r="AA952" t="n">
        <v>-2071736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317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2071736</v>
      </c>
      <c r="AZ952" t="s">
        <v>1362</v>
      </c>
      <c r="BA952" t="s"/>
      <c r="BB952" t="n">
        <v>14784</v>
      </c>
      <c r="BC952" t="n">
        <v>13.3305</v>
      </c>
      <c r="BD952" t="n">
        <v>52.478278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1360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83.94</v>
      </c>
      <c r="L953" t="s">
        <v>76</v>
      </c>
      <c r="M953" t="s"/>
      <c r="N953" t="s">
        <v>1364</v>
      </c>
      <c r="O953" t="s">
        <v>78</v>
      </c>
      <c r="P953" t="s">
        <v>1360</v>
      </c>
      <c r="Q953" t="s"/>
      <c r="R953" t="s">
        <v>102</v>
      </c>
      <c r="S953" t="s">
        <v>1365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HYPERLINK("https://hotelmonitor-cachepage.eclerx.com/savepage/tk_15434147470170345_sr_2057.html","info")</f>
        <v/>
      </c>
      <c r="AA953" t="n">
        <v>-2071736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317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2071736</v>
      </c>
      <c r="AZ953" t="s">
        <v>1362</v>
      </c>
      <c r="BA953" t="s"/>
      <c r="BB953" t="n">
        <v>14784</v>
      </c>
      <c r="BC953" t="n">
        <v>13.3305</v>
      </c>
      <c r="BD953" t="n">
        <v>52.478278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1360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91.19</v>
      </c>
      <c r="L954" t="s">
        <v>76</v>
      </c>
      <c r="M954" t="s"/>
      <c r="N954" t="s">
        <v>1364</v>
      </c>
      <c r="O954" t="s">
        <v>78</v>
      </c>
      <c r="P954" t="s">
        <v>1360</v>
      </c>
      <c r="Q954" t="s"/>
      <c r="R954" t="s">
        <v>102</v>
      </c>
      <c r="S954" t="s">
        <v>1366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HYPERLINK("https://hotelmonitor-cachepage.eclerx.com/savepage/tk_15434147470170345_sr_2057.html","info")</f>
        <v/>
      </c>
      <c r="AA954" t="n">
        <v>-2071736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317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2071736</v>
      </c>
      <c r="AZ954" t="s">
        <v>1362</v>
      </c>
      <c r="BA954" t="s"/>
      <c r="BB954" t="n">
        <v>14784</v>
      </c>
      <c r="BC954" t="n">
        <v>13.3305</v>
      </c>
      <c r="BD954" t="n">
        <v>52.478278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1360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92.25</v>
      </c>
      <c r="L955" t="s">
        <v>76</v>
      </c>
      <c r="M955" t="s"/>
      <c r="N955" t="s">
        <v>121</v>
      </c>
      <c r="O955" t="s">
        <v>78</v>
      </c>
      <c r="P955" t="s">
        <v>1360</v>
      </c>
      <c r="Q955" t="s"/>
      <c r="R955" t="s">
        <v>102</v>
      </c>
      <c r="S955" t="s">
        <v>1367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HYPERLINK("https://hotelmonitor-cachepage.eclerx.com/savepage/tk_15434147470170345_sr_2057.html","info")</f>
        <v/>
      </c>
      <c r="AA955" t="n">
        <v>-2071736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317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2071736</v>
      </c>
      <c r="AZ955" t="s">
        <v>1362</v>
      </c>
      <c r="BA955" t="s"/>
      <c r="BB955" t="n">
        <v>14784</v>
      </c>
      <c r="BC955" t="n">
        <v>13.3305</v>
      </c>
      <c r="BD955" t="n">
        <v>52.478278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1360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93.5</v>
      </c>
      <c r="L956" t="s">
        <v>76</v>
      </c>
      <c r="M956" t="s"/>
      <c r="N956" t="s">
        <v>118</v>
      </c>
      <c r="O956" t="s">
        <v>78</v>
      </c>
      <c r="P956" t="s">
        <v>1360</v>
      </c>
      <c r="Q956" t="s"/>
      <c r="R956" t="s">
        <v>102</v>
      </c>
      <c r="S956" t="s">
        <v>717</v>
      </c>
      <c r="T956" t="s">
        <v>82</v>
      </c>
      <c r="U956" t="s"/>
      <c r="V956" t="s">
        <v>83</v>
      </c>
      <c r="W956" t="s">
        <v>112</v>
      </c>
      <c r="X956" t="s"/>
      <c r="Y956" t="s">
        <v>85</v>
      </c>
      <c r="Z956">
        <f>HYPERLINK("https://hotelmonitor-cachepage.eclerx.com/savepage/tk_15434147470170345_sr_2057.html","info")</f>
        <v/>
      </c>
      <c r="AA956" t="n">
        <v>-2071736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317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2071736</v>
      </c>
      <c r="AZ956" t="s">
        <v>1362</v>
      </c>
      <c r="BA956" t="s"/>
      <c r="BB956" t="n">
        <v>14784</v>
      </c>
      <c r="BC956" t="n">
        <v>13.3305</v>
      </c>
      <c r="BD956" t="n">
        <v>52.478278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1360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99.19</v>
      </c>
      <c r="L957" t="s">
        <v>76</v>
      </c>
      <c r="M957" t="s"/>
      <c r="N957" t="s">
        <v>1364</v>
      </c>
      <c r="O957" t="s">
        <v>78</v>
      </c>
      <c r="P957" t="s">
        <v>1360</v>
      </c>
      <c r="Q957" t="s"/>
      <c r="R957" t="s">
        <v>102</v>
      </c>
      <c r="S957" t="s">
        <v>1368</v>
      </c>
      <c r="T957" t="s">
        <v>82</v>
      </c>
      <c r="U957" t="s"/>
      <c r="V957" t="s">
        <v>83</v>
      </c>
      <c r="W957" t="s">
        <v>112</v>
      </c>
      <c r="X957" t="s"/>
      <c r="Y957" t="s">
        <v>85</v>
      </c>
      <c r="Z957">
        <f>HYPERLINK("https://hotelmonitor-cachepage.eclerx.com/savepage/tk_15434147470170345_sr_2057.html","info")</f>
        <v/>
      </c>
      <c r="AA957" t="n">
        <v>-2071736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317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2071736</v>
      </c>
      <c r="AZ957" t="s">
        <v>1362</v>
      </c>
      <c r="BA957" t="s"/>
      <c r="BB957" t="n">
        <v>14784</v>
      </c>
      <c r="BC957" t="n">
        <v>13.3305</v>
      </c>
      <c r="BD957" t="n">
        <v>52.478278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1360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102.5</v>
      </c>
      <c r="L958" t="s">
        <v>76</v>
      </c>
      <c r="M958" t="s"/>
      <c r="N958" t="s">
        <v>121</v>
      </c>
      <c r="O958" t="s">
        <v>78</v>
      </c>
      <c r="P958" t="s">
        <v>1360</v>
      </c>
      <c r="Q958" t="s"/>
      <c r="R958" t="s">
        <v>102</v>
      </c>
      <c r="S958" t="s">
        <v>734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HYPERLINK("https://hotelmonitor-cachepage.eclerx.com/savepage/tk_15434147470170345_sr_2057.html","info")</f>
        <v/>
      </c>
      <c r="AA958" t="n">
        <v>-2071736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317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2071736</v>
      </c>
      <c r="AZ958" t="s">
        <v>1362</v>
      </c>
      <c r="BA958" t="s"/>
      <c r="BB958" t="n">
        <v>14784</v>
      </c>
      <c r="BC958" t="n">
        <v>13.3305</v>
      </c>
      <c r="BD958" t="n">
        <v>52.478278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1360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114.75</v>
      </c>
      <c r="L959" t="s">
        <v>76</v>
      </c>
      <c r="M959" t="s"/>
      <c r="N959" t="s">
        <v>775</v>
      </c>
      <c r="O959" t="s">
        <v>78</v>
      </c>
      <c r="P959" t="s">
        <v>1360</v>
      </c>
      <c r="Q959" t="s"/>
      <c r="R959" t="s">
        <v>102</v>
      </c>
      <c r="S959" t="s">
        <v>1369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HYPERLINK("https://hotelmonitor-cachepage.eclerx.com/savepage/tk_15434147470170345_sr_2057.html","info")</f>
        <v/>
      </c>
      <c r="AA959" t="n">
        <v>-2071736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317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2071736</v>
      </c>
      <c r="AZ959" t="s">
        <v>1362</v>
      </c>
      <c r="BA959" t="s"/>
      <c r="BB959" t="n">
        <v>14784</v>
      </c>
      <c r="BC959" t="n">
        <v>13.3305</v>
      </c>
      <c r="BD959" t="n">
        <v>52.478278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1360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126.5</v>
      </c>
      <c r="L960" t="s">
        <v>76</v>
      </c>
      <c r="M960" t="s"/>
      <c r="N960" t="s">
        <v>121</v>
      </c>
      <c r="O960" t="s">
        <v>78</v>
      </c>
      <c r="P960" t="s">
        <v>1360</v>
      </c>
      <c r="Q960" t="s"/>
      <c r="R960" t="s">
        <v>102</v>
      </c>
      <c r="S960" t="s">
        <v>1085</v>
      </c>
      <c r="T960" t="s">
        <v>82</v>
      </c>
      <c r="U960" t="s"/>
      <c r="V960" t="s">
        <v>83</v>
      </c>
      <c r="W960" t="s">
        <v>112</v>
      </c>
      <c r="X960" t="s"/>
      <c r="Y960" t="s">
        <v>85</v>
      </c>
      <c r="Z960">
        <f>HYPERLINK("https://hotelmonitor-cachepage.eclerx.com/savepage/tk_15434147470170345_sr_2057.html","info")</f>
        <v/>
      </c>
      <c r="AA960" t="n">
        <v>-2071736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317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2071736</v>
      </c>
      <c r="AZ960" t="s">
        <v>1362</v>
      </c>
      <c r="BA960" t="s"/>
      <c r="BB960" t="n">
        <v>14784</v>
      </c>
      <c r="BC960" t="n">
        <v>13.3305</v>
      </c>
      <c r="BD960" t="n">
        <v>52.478278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1360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127.5</v>
      </c>
      <c r="L961" t="s">
        <v>76</v>
      </c>
      <c r="M961" t="s"/>
      <c r="N961" t="s">
        <v>775</v>
      </c>
      <c r="O961" t="s">
        <v>78</v>
      </c>
      <c r="P961" t="s">
        <v>1360</v>
      </c>
      <c r="Q961" t="s"/>
      <c r="R961" t="s">
        <v>102</v>
      </c>
      <c r="S961" t="s">
        <v>1370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HYPERLINK("https://hotelmonitor-cachepage.eclerx.com/savepage/tk_15434147470170345_sr_2057.html","info")</f>
        <v/>
      </c>
      <c r="AA961" t="n">
        <v>-2071736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317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2071736</v>
      </c>
      <c r="AZ961" t="s">
        <v>1362</v>
      </c>
      <c r="BA961" t="s"/>
      <c r="BB961" t="n">
        <v>14784</v>
      </c>
      <c r="BC961" t="n">
        <v>13.3305</v>
      </c>
      <c r="BD961" t="n">
        <v>52.478278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1360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159.5</v>
      </c>
      <c r="L962" t="s">
        <v>76</v>
      </c>
      <c r="M962" t="s"/>
      <c r="N962" t="s">
        <v>775</v>
      </c>
      <c r="O962" t="s">
        <v>78</v>
      </c>
      <c r="P962" t="s">
        <v>1360</v>
      </c>
      <c r="Q962" t="s"/>
      <c r="R962" t="s">
        <v>102</v>
      </c>
      <c r="S962" t="s">
        <v>1371</v>
      </c>
      <c r="T962" t="s">
        <v>82</v>
      </c>
      <c r="U962" t="s"/>
      <c r="V962" t="s">
        <v>83</v>
      </c>
      <c r="W962" t="s">
        <v>112</v>
      </c>
      <c r="X962" t="s"/>
      <c r="Y962" t="s">
        <v>85</v>
      </c>
      <c r="Z962">
        <f>HYPERLINK("https://hotelmonitor-cachepage.eclerx.com/savepage/tk_15434147470170345_sr_2057.html","info")</f>
        <v/>
      </c>
      <c r="AA962" t="n">
        <v>-2071736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317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2071736</v>
      </c>
      <c r="AZ962" t="s">
        <v>1362</v>
      </c>
      <c r="BA962" t="s"/>
      <c r="BB962" t="n">
        <v>14784</v>
      </c>
      <c r="BC962" t="n">
        <v>13.3305</v>
      </c>
      <c r="BD962" t="n">
        <v>52.478278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1372</v>
      </c>
      <c r="F963" t="n">
        <v>974677</v>
      </c>
      <c r="G963" t="s">
        <v>74</v>
      </c>
      <c r="H963" t="s">
        <v>75</v>
      </c>
      <c r="I963" t="s"/>
      <c r="J963" t="s">
        <v>74</v>
      </c>
      <c r="K963" t="n">
        <v>119</v>
      </c>
      <c r="L963" t="s">
        <v>76</v>
      </c>
      <c r="M963" t="s"/>
      <c r="N963" t="s">
        <v>1373</v>
      </c>
      <c r="O963" t="s">
        <v>78</v>
      </c>
      <c r="P963" t="s">
        <v>1374</v>
      </c>
      <c r="Q963" t="s"/>
      <c r="R963" t="s">
        <v>418</v>
      </c>
      <c r="S963" t="s">
        <v>184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HYPERLINK("https://hotelmonitor-cachepage.eclerx.com/savepage/tk_15434152365333183_sr_2057.html","info")</f>
        <v/>
      </c>
      <c r="AA963" t="n">
        <v>169096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479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937989</v>
      </c>
      <c r="AZ963" t="s">
        <v>1375</v>
      </c>
      <c r="BA963" t="s"/>
      <c r="BB963" t="n">
        <v>146337</v>
      </c>
      <c r="BC963" t="n">
        <v>13.348453</v>
      </c>
      <c r="BD963" t="n">
        <v>52.49826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1372</v>
      </c>
      <c r="F964" t="n">
        <v>974677</v>
      </c>
      <c r="G964" t="s">
        <v>74</v>
      </c>
      <c r="H964" t="s">
        <v>75</v>
      </c>
      <c r="I964" t="s"/>
      <c r="J964" t="s">
        <v>74</v>
      </c>
      <c r="K964" t="n">
        <v>119</v>
      </c>
      <c r="L964" t="s">
        <v>76</v>
      </c>
      <c r="M964" t="s"/>
      <c r="N964" t="s">
        <v>1373</v>
      </c>
      <c r="O964" t="s">
        <v>78</v>
      </c>
      <c r="P964" t="s">
        <v>1374</v>
      </c>
      <c r="Q964" t="s"/>
      <c r="R964" t="s">
        <v>418</v>
      </c>
      <c r="S964" t="s">
        <v>184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HYPERLINK("https://hotelmonitor-cachepage.eclerx.com/savepage/tk_15434152365333183_sr_2057.html","info")</f>
        <v/>
      </c>
      <c r="AA964" t="n">
        <v>169096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479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937989</v>
      </c>
      <c r="AZ964" t="s">
        <v>1375</v>
      </c>
      <c r="BA964" t="s"/>
      <c r="BB964" t="n">
        <v>146337</v>
      </c>
      <c r="BC964" t="n">
        <v>13.348453</v>
      </c>
      <c r="BD964" t="n">
        <v>52.49826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1372</v>
      </c>
      <c r="F965" t="n">
        <v>974677</v>
      </c>
      <c r="G965" t="s">
        <v>74</v>
      </c>
      <c r="H965" t="s">
        <v>75</v>
      </c>
      <c r="I965" t="s"/>
      <c r="J965" t="s">
        <v>74</v>
      </c>
      <c r="K965" t="n">
        <v>167</v>
      </c>
      <c r="L965" t="s">
        <v>76</v>
      </c>
      <c r="M965" t="s"/>
      <c r="N965" t="s">
        <v>1373</v>
      </c>
      <c r="O965" t="s">
        <v>78</v>
      </c>
      <c r="P965" t="s">
        <v>1374</v>
      </c>
      <c r="Q965" t="s"/>
      <c r="R965" t="s">
        <v>418</v>
      </c>
      <c r="S965" t="s">
        <v>677</v>
      </c>
      <c r="T965" t="s">
        <v>82</v>
      </c>
      <c r="U965" t="s"/>
      <c r="V965" t="s">
        <v>83</v>
      </c>
      <c r="W965" t="s">
        <v>112</v>
      </c>
      <c r="X965" t="s"/>
      <c r="Y965" t="s">
        <v>85</v>
      </c>
      <c r="Z965">
        <f>HYPERLINK("https://hotelmonitor-cachepage.eclerx.com/savepage/tk_15434152365333183_sr_2057.html","info")</f>
        <v/>
      </c>
      <c r="AA965" t="n">
        <v>169096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479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937989</v>
      </c>
      <c r="AZ965" t="s">
        <v>1375</v>
      </c>
      <c r="BA965" t="s"/>
      <c r="BB965" t="n">
        <v>146337</v>
      </c>
      <c r="BC965" t="n">
        <v>13.348453</v>
      </c>
      <c r="BD965" t="n">
        <v>52.49826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1372</v>
      </c>
      <c r="F966" t="n">
        <v>974677</v>
      </c>
      <c r="G966" t="s">
        <v>74</v>
      </c>
      <c r="H966" t="s">
        <v>75</v>
      </c>
      <c r="I966" t="s"/>
      <c r="J966" t="s">
        <v>74</v>
      </c>
      <c r="K966" t="n">
        <v>167</v>
      </c>
      <c r="L966" t="s">
        <v>76</v>
      </c>
      <c r="M966" t="s"/>
      <c r="N966" t="s">
        <v>1373</v>
      </c>
      <c r="O966" t="s">
        <v>78</v>
      </c>
      <c r="P966" t="s">
        <v>1374</v>
      </c>
      <c r="Q966" t="s"/>
      <c r="R966" t="s">
        <v>418</v>
      </c>
      <c r="S966" t="s">
        <v>677</v>
      </c>
      <c r="T966" t="s">
        <v>82</v>
      </c>
      <c r="U966" t="s"/>
      <c r="V966" t="s">
        <v>83</v>
      </c>
      <c r="W966" t="s">
        <v>112</v>
      </c>
      <c r="X966" t="s"/>
      <c r="Y966" t="s">
        <v>85</v>
      </c>
      <c r="Z966">
        <f>HYPERLINK("https://hotelmonitor-cachepage.eclerx.com/savepage/tk_15434152365333183_sr_2057.html","info")</f>
        <v/>
      </c>
      <c r="AA966" t="n">
        <v>169096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479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937989</v>
      </c>
      <c r="AZ966" t="s">
        <v>1375</v>
      </c>
      <c r="BA966" t="s"/>
      <c r="BB966" t="n">
        <v>146337</v>
      </c>
      <c r="BC966" t="n">
        <v>13.348453</v>
      </c>
      <c r="BD966" t="n">
        <v>52.49826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1372</v>
      </c>
      <c r="F967" t="n">
        <v>974677</v>
      </c>
      <c r="G967" t="s">
        <v>74</v>
      </c>
      <c r="H967" t="s">
        <v>75</v>
      </c>
      <c r="I967" t="s"/>
      <c r="J967" t="s">
        <v>74</v>
      </c>
      <c r="K967" t="n">
        <v>69</v>
      </c>
      <c r="L967" t="s">
        <v>76</v>
      </c>
      <c r="M967" t="s"/>
      <c r="N967" t="s">
        <v>110</v>
      </c>
      <c r="O967" t="s">
        <v>78</v>
      </c>
      <c r="P967" t="s">
        <v>1374</v>
      </c>
      <c r="Q967" t="s"/>
      <c r="R967" t="s">
        <v>418</v>
      </c>
      <c r="S967" t="s">
        <v>967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HYPERLINK("https://hotelmonitor-cachepage.eclerx.com/savepage/tk_15434152365333183_sr_2057.html","info")</f>
        <v/>
      </c>
      <c r="AA967" t="n">
        <v>169096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479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937989</v>
      </c>
      <c r="AZ967" t="s">
        <v>1375</v>
      </c>
      <c r="BA967" t="s"/>
      <c r="BB967" t="n">
        <v>146337</v>
      </c>
      <c r="BC967" t="n">
        <v>13.348453</v>
      </c>
      <c r="BD967" t="n">
        <v>52.49826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1372</v>
      </c>
      <c r="F968" t="n">
        <v>974677</v>
      </c>
      <c r="G968" t="s">
        <v>74</v>
      </c>
      <c r="H968" t="s">
        <v>75</v>
      </c>
      <c r="I968" t="s"/>
      <c r="J968" t="s">
        <v>74</v>
      </c>
      <c r="K968" t="n">
        <v>69</v>
      </c>
      <c r="L968" t="s">
        <v>76</v>
      </c>
      <c r="M968" t="s"/>
      <c r="N968" t="s">
        <v>110</v>
      </c>
      <c r="O968" t="s">
        <v>78</v>
      </c>
      <c r="P968" t="s">
        <v>1374</v>
      </c>
      <c r="Q968" t="s"/>
      <c r="R968" t="s">
        <v>418</v>
      </c>
      <c r="S968" t="s">
        <v>967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HYPERLINK("https://hotelmonitor-cachepage.eclerx.com/savepage/tk_15434152365333183_sr_2057.html","info")</f>
        <v/>
      </c>
      <c r="AA968" t="n">
        <v>169096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479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937989</v>
      </c>
      <c r="AZ968" t="s">
        <v>1375</v>
      </c>
      <c r="BA968" t="s"/>
      <c r="BB968" t="n">
        <v>146337</v>
      </c>
      <c r="BC968" t="n">
        <v>13.348453</v>
      </c>
      <c r="BD968" t="n">
        <v>52.49826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1372</v>
      </c>
      <c r="F969" t="n">
        <v>974677</v>
      </c>
      <c r="G969" t="s">
        <v>74</v>
      </c>
      <c r="H969" t="s">
        <v>75</v>
      </c>
      <c r="I969" t="s"/>
      <c r="J969" t="s">
        <v>74</v>
      </c>
      <c r="K969" t="n">
        <v>89</v>
      </c>
      <c r="L969" t="s">
        <v>76</v>
      </c>
      <c r="M969" t="s"/>
      <c r="N969" t="s">
        <v>1143</v>
      </c>
      <c r="O969" t="s">
        <v>78</v>
      </c>
      <c r="P969" t="s">
        <v>1374</v>
      </c>
      <c r="Q969" t="s"/>
      <c r="R969" t="s">
        <v>418</v>
      </c>
      <c r="S969" t="s">
        <v>351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HYPERLINK("https://hotelmonitor-cachepage.eclerx.com/savepage/tk_15434152365333183_sr_2057.html","info")</f>
        <v/>
      </c>
      <c r="AA969" t="n">
        <v>169096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479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937989</v>
      </c>
      <c r="AZ969" t="s">
        <v>1375</v>
      </c>
      <c r="BA969" t="s"/>
      <c r="BB969" t="n">
        <v>146337</v>
      </c>
      <c r="BC969" t="n">
        <v>13.348453</v>
      </c>
      <c r="BD969" t="n">
        <v>52.49826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1372</v>
      </c>
      <c r="F970" t="n">
        <v>974677</v>
      </c>
      <c r="G970" t="s">
        <v>74</v>
      </c>
      <c r="H970" t="s">
        <v>75</v>
      </c>
      <c r="I970" t="s"/>
      <c r="J970" t="s">
        <v>74</v>
      </c>
      <c r="K970" t="n">
        <v>89</v>
      </c>
      <c r="L970" t="s">
        <v>76</v>
      </c>
      <c r="M970" t="s"/>
      <c r="N970" t="s">
        <v>1143</v>
      </c>
      <c r="O970" t="s">
        <v>78</v>
      </c>
      <c r="P970" t="s">
        <v>1374</v>
      </c>
      <c r="Q970" t="s"/>
      <c r="R970" t="s">
        <v>418</v>
      </c>
      <c r="S970" t="s">
        <v>351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HYPERLINK("https://hotelmonitor-cachepage.eclerx.com/savepage/tk_15434152365333183_sr_2057.html","info")</f>
        <v/>
      </c>
      <c r="AA970" t="n">
        <v>169096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479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937989</v>
      </c>
      <c r="AZ970" t="s">
        <v>1375</v>
      </c>
      <c r="BA970" t="s"/>
      <c r="BB970" t="n">
        <v>146337</v>
      </c>
      <c r="BC970" t="n">
        <v>13.348453</v>
      </c>
      <c r="BD970" t="n">
        <v>52.49826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1372</v>
      </c>
      <c r="F971" t="n">
        <v>974677</v>
      </c>
      <c r="G971" t="s">
        <v>74</v>
      </c>
      <c r="H971" t="s">
        <v>75</v>
      </c>
      <c r="I971" t="s"/>
      <c r="J971" t="s">
        <v>74</v>
      </c>
      <c r="K971" t="n">
        <v>93</v>
      </c>
      <c r="L971" t="s">
        <v>76</v>
      </c>
      <c r="M971" t="s"/>
      <c r="N971" t="s">
        <v>110</v>
      </c>
      <c r="O971" t="s">
        <v>78</v>
      </c>
      <c r="P971" t="s">
        <v>1374</v>
      </c>
      <c r="Q971" t="s"/>
      <c r="R971" t="s">
        <v>418</v>
      </c>
      <c r="S971" t="s">
        <v>762</v>
      </c>
      <c r="T971" t="s">
        <v>82</v>
      </c>
      <c r="U971" t="s"/>
      <c r="V971" t="s">
        <v>83</v>
      </c>
      <c r="W971" t="s">
        <v>112</v>
      </c>
      <c r="X971" t="s"/>
      <c r="Y971" t="s">
        <v>85</v>
      </c>
      <c r="Z971">
        <f>HYPERLINK("https://hotelmonitor-cachepage.eclerx.com/savepage/tk_15434152365333183_sr_2057.html","info")</f>
        <v/>
      </c>
      <c r="AA971" t="n">
        <v>169096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479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937989</v>
      </c>
      <c r="AZ971" t="s">
        <v>1375</v>
      </c>
      <c r="BA971" t="s"/>
      <c r="BB971" t="n">
        <v>146337</v>
      </c>
      <c r="BC971" t="n">
        <v>13.348453</v>
      </c>
      <c r="BD971" t="n">
        <v>52.49826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1372</v>
      </c>
      <c r="F972" t="n">
        <v>974677</v>
      </c>
      <c r="G972" t="s">
        <v>74</v>
      </c>
      <c r="H972" t="s">
        <v>75</v>
      </c>
      <c r="I972" t="s"/>
      <c r="J972" t="s">
        <v>74</v>
      </c>
      <c r="K972" t="n">
        <v>93</v>
      </c>
      <c r="L972" t="s">
        <v>76</v>
      </c>
      <c r="M972" t="s"/>
      <c r="N972" t="s">
        <v>110</v>
      </c>
      <c r="O972" t="s">
        <v>78</v>
      </c>
      <c r="P972" t="s">
        <v>1374</v>
      </c>
      <c r="Q972" t="s"/>
      <c r="R972" t="s">
        <v>418</v>
      </c>
      <c r="S972" t="s">
        <v>762</v>
      </c>
      <c r="T972" t="s">
        <v>82</v>
      </c>
      <c r="U972" t="s"/>
      <c r="V972" t="s">
        <v>83</v>
      </c>
      <c r="W972" t="s">
        <v>112</v>
      </c>
      <c r="X972" t="s"/>
      <c r="Y972" t="s">
        <v>85</v>
      </c>
      <c r="Z972">
        <f>HYPERLINK("https://hotelmonitor-cachepage.eclerx.com/savepage/tk_15434152365333183_sr_2057.html","info")</f>
        <v/>
      </c>
      <c r="AA972" t="n">
        <v>169096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479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937989</v>
      </c>
      <c r="AZ972" t="s">
        <v>1375</v>
      </c>
      <c r="BA972" t="s"/>
      <c r="BB972" t="n">
        <v>146337</v>
      </c>
      <c r="BC972" t="n">
        <v>13.348453</v>
      </c>
      <c r="BD972" t="n">
        <v>52.49826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1372</v>
      </c>
      <c r="F973" t="n">
        <v>974677</v>
      </c>
      <c r="G973" t="s">
        <v>74</v>
      </c>
      <c r="H973" t="s">
        <v>75</v>
      </c>
      <c r="I973" t="s"/>
      <c r="J973" t="s">
        <v>74</v>
      </c>
      <c r="K973" t="n">
        <v>113</v>
      </c>
      <c r="L973" t="s">
        <v>76</v>
      </c>
      <c r="M973" t="s"/>
      <c r="N973" t="s">
        <v>1143</v>
      </c>
      <c r="O973" t="s">
        <v>78</v>
      </c>
      <c r="P973" t="s">
        <v>1374</v>
      </c>
      <c r="Q973" t="s"/>
      <c r="R973" t="s">
        <v>418</v>
      </c>
      <c r="S973" t="s">
        <v>763</v>
      </c>
      <c r="T973" t="s">
        <v>82</v>
      </c>
      <c r="U973" t="s"/>
      <c r="V973" t="s">
        <v>83</v>
      </c>
      <c r="W973" t="s">
        <v>112</v>
      </c>
      <c r="X973" t="s"/>
      <c r="Y973" t="s">
        <v>85</v>
      </c>
      <c r="Z973">
        <f>HYPERLINK("https://hotelmonitor-cachepage.eclerx.com/savepage/tk_15434152365333183_sr_2057.html","info")</f>
        <v/>
      </c>
      <c r="AA973" t="n">
        <v>169096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479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937989</v>
      </c>
      <c r="AZ973" t="s">
        <v>1375</v>
      </c>
      <c r="BA973" t="s"/>
      <c r="BB973" t="n">
        <v>146337</v>
      </c>
      <c r="BC973" t="n">
        <v>13.348453</v>
      </c>
      <c r="BD973" t="n">
        <v>52.49826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1372</v>
      </c>
      <c r="F974" t="n">
        <v>974677</v>
      </c>
      <c r="G974" t="s">
        <v>74</v>
      </c>
      <c r="H974" t="s">
        <v>75</v>
      </c>
      <c r="I974" t="s"/>
      <c r="J974" t="s">
        <v>74</v>
      </c>
      <c r="K974" t="n">
        <v>113</v>
      </c>
      <c r="L974" t="s">
        <v>76</v>
      </c>
      <c r="M974" t="s"/>
      <c r="N974" t="s">
        <v>1143</v>
      </c>
      <c r="O974" t="s">
        <v>78</v>
      </c>
      <c r="P974" t="s">
        <v>1374</v>
      </c>
      <c r="Q974" t="s"/>
      <c r="R974" t="s">
        <v>418</v>
      </c>
      <c r="S974" t="s">
        <v>763</v>
      </c>
      <c r="T974" t="s">
        <v>82</v>
      </c>
      <c r="U974" t="s"/>
      <c r="V974" t="s">
        <v>83</v>
      </c>
      <c r="W974" t="s">
        <v>112</v>
      </c>
      <c r="X974" t="s"/>
      <c r="Y974" t="s">
        <v>85</v>
      </c>
      <c r="Z974">
        <f>HYPERLINK("https://hotelmonitor-cachepage.eclerx.com/savepage/tk_15434152365333183_sr_2057.html","info")</f>
        <v/>
      </c>
      <c r="AA974" t="n">
        <v>169096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479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937989</v>
      </c>
      <c r="AZ974" t="s">
        <v>1375</v>
      </c>
      <c r="BA974" t="s"/>
      <c r="BB974" t="n">
        <v>146337</v>
      </c>
      <c r="BC974" t="n">
        <v>13.348453</v>
      </c>
      <c r="BD974" t="n">
        <v>52.49826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1376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58.66</v>
      </c>
      <c r="L975" t="s">
        <v>76</v>
      </c>
      <c r="M975" t="s"/>
      <c r="N975" t="s">
        <v>77</v>
      </c>
      <c r="O975" t="s">
        <v>78</v>
      </c>
      <c r="P975" t="s">
        <v>1376</v>
      </c>
      <c r="Q975" t="s"/>
      <c r="R975" t="s">
        <v>102</v>
      </c>
      <c r="S975" t="s">
        <v>1377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HYPERLINK("https://hotelmonitor-cachepage.eclerx.com/savepage/tk_1543414565189275_sr_2057.html","info")</f>
        <v/>
      </c>
      <c r="AA975" t="n">
        <v>-6796492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257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6796492</v>
      </c>
      <c r="AZ975" t="s">
        <v>1378</v>
      </c>
      <c r="BA975" t="s"/>
      <c r="BB975" t="n">
        <v>169835</v>
      </c>
      <c r="BC975" t="n">
        <v>13.365499</v>
      </c>
      <c r="BD975" t="n">
        <v>52.499489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1376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65</v>
      </c>
      <c r="L976" t="s">
        <v>76</v>
      </c>
      <c r="M976" t="s"/>
      <c r="N976" t="s">
        <v>93</v>
      </c>
      <c r="O976" t="s">
        <v>78</v>
      </c>
      <c r="P976" t="s">
        <v>1376</v>
      </c>
      <c r="Q976" t="s"/>
      <c r="R976" t="s">
        <v>102</v>
      </c>
      <c r="S976" t="s">
        <v>774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HYPERLINK("https://hotelmonitor-cachepage.eclerx.com/savepage/tk_1543414565189275_sr_2057.html","info")</f>
        <v/>
      </c>
      <c r="AA976" t="n">
        <v>-6796492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257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6796492</v>
      </c>
      <c r="AZ976" t="s">
        <v>1378</v>
      </c>
      <c r="BA976" t="s"/>
      <c r="BB976" t="n">
        <v>169835</v>
      </c>
      <c r="BC976" t="n">
        <v>13.365499</v>
      </c>
      <c r="BD976" t="n">
        <v>52.499489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1379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57</v>
      </c>
      <c r="L977" t="s">
        <v>76</v>
      </c>
      <c r="M977" t="s"/>
      <c r="N977" t="s">
        <v>600</v>
      </c>
      <c r="O977" t="s">
        <v>78</v>
      </c>
      <c r="P977" t="s">
        <v>1379</v>
      </c>
      <c r="Q977" t="s"/>
      <c r="R977" t="s">
        <v>418</v>
      </c>
      <c r="S977" t="s">
        <v>630</v>
      </c>
      <c r="T977" t="s">
        <v>82</v>
      </c>
      <c r="U977" t="s"/>
      <c r="V977" t="s">
        <v>83</v>
      </c>
      <c r="W977" t="s">
        <v>112</v>
      </c>
      <c r="X977" t="s"/>
      <c r="Y977" t="s">
        <v>85</v>
      </c>
      <c r="Z977">
        <f>HYPERLINK("https://hotelmonitor-cachepage.eclerx.com/savepage/tk_15434139603559692_sr_2057.html","info")</f>
        <v/>
      </c>
      <c r="AA977" t="n">
        <v>-6796540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57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6796540</v>
      </c>
      <c r="AZ977" t="s">
        <v>1380</v>
      </c>
      <c r="BA977" t="s"/>
      <c r="BB977" t="n">
        <v>11267</v>
      </c>
      <c r="BC977" t="n">
        <v>13.309215</v>
      </c>
      <c r="BD977" t="n">
        <v>52.494714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1379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56</v>
      </c>
      <c r="L978" t="s">
        <v>76</v>
      </c>
      <c r="M978" t="s"/>
      <c r="N978" t="s">
        <v>77</v>
      </c>
      <c r="O978" t="s">
        <v>78</v>
      </c>
      <c r="P978" t="s">
        <v>1379</v>
      </c>
      <c r="Q978" t="s"/>
      <c r="R978" t="s">
        <v>418</v>
      </c>
      <c r="S978" t="s">
        <v>936</v>
      </c>
      <c r="T978" t="s">
        <v>82</v>
      </c>
      <c r="U978" t="s"/>
      <c r="V978" t="s">
        <v>83</v>
      </c>
      <c r="W978" t="s">
        <v>112</v>
      </c>
      <c r="X978" t="s"/>
      <c r="Y978" t="s">
        <v>85</v>
      </c>
      <c r="Z978">
        <f>HYPERLINK("https://hotelmonitor-cachepage.eclerx.com/savepage/tk_15434139603559692_sr_2057.html","info")</f>
        <v/>
      </c>
      <c r="AA978" t="n">
        <v>-6796540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57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6796540</v>
      </c>
      <c r="AZ978" t="s">
        <v>1380</v>
      </c>
      <c r="BA978" t="s"/>
      <c r="BB978" t="n">
        <v>11267</v>
      </c>
      <c r="BC978" t="n">
        <v>13.309215</v>
      </c>
      <c r="BD978" t="n">
        <v>52.494714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1379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59</v>
      </c>
      <c r="L979" t="s">
        <v>76</v>
      </c>
      <c r="M979" t="s"/>
      <c r="N979" t="s">
        <v>183</v>
      </c>
      <c r="O979" t="s">
        <v>78</v>
      </c>
      <c r="P979" t="s">
        <v>1379</v>
      </c>
      <c r="Q979" t="s"/>
      <c r="R979" t="s">
        <v>418</v>
      </c>
      <c r="S979" t="s">
        <v>294</v>
      </c>
      <c r="T979" t="s">
        <v>82</v>
      </c>
      <c r="U979" t="s"/>
      <c r="V979" t="s">
        <v>83</v>
      </c>
      <c r="W979" t="s">
        <v>112</v>
      </c>
      <c r="X979" t="s"/>
      <c r="Y979" t="s">
        <v>85</v>
      </c>
      <c r="Z979">
        <f>HYPERLINK("https://hotelmonitor-cachepage.eclerx.com/savepage/tk_15434139603559692_sr_2057.html","info")</f>
        <v/>
      </c>
      <c r="AA979" t="n">
        <v>-6796540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57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6796540</v>
      </c>
      <c r="AZ979" t="s">
        <v>1380</v>
      </c>
      <c r="BA979" t="s"/>
      <c r="BB979" t="n">
        <v>11267</v>
      </c>
      <c r="BC979" t="n">
        <v>13.309215</v>
      </c>
      <c r="BD979" t="n">
        <v>52.494714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1381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45</v>
      </c>
      <c r="L980" t="s">
        <v>76</v>
      </c>
      <c r="M980" t="s"/>
      <c r="N980" t="s">
        <v>903</v>
      </c>
      <c r="O980" t="s">
        <v>78</v>
      </c>
      <c r="P980" t="s">
        <v>1381</v>
      </c>
      <c r="Q980" t="s"/>
      <c r="R980" t="s">
        <v>180</v>
      </c>
      <c r="S980" t="s">
        <v>1382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HYPERLINK("https://hotelmonitor-cachepage.eclerx.com/savepage/tk_15434150430150378_sr_2057.html","info")</f>
        <v/>
      </c>
      <c r="AA980" t="n">
        <v>-2071732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415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2071732</v>
      </c>
      <c r="AZ980" t="s">
        <v>1383</v>
      </c>
      <c r="BA980" t="s"/>
      <c r="BB980" t="n">
        <v>153570</v>
      </c>
      <c r="BC980" t="n">
        <v>13.34268</v>
      </c>
      <c r="BD980" t="n">
        <v>52.50431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1384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71.84999999999999</v>
      </c>
      <c r="L981" t="s">
        <v>76</v>
      </c>
      <c r="M981" t="s"/>
      <c r="N981" t="s">
        <v>93</v>
      </c>
      <c r="O981" t="s">
        <v>78</v>
      </c>
      <c r="P981" t="s">
        <v>1384</v>
      </c>
      <c r="Q981" t="s"/>
      <c r="R981" t="s">
        <v>180</v>
      </c>
      <c r="S981" t="s">
        <v>1385</v>
      </c>
      <c r="T981" t="s">
        <v>82</v>
      </c>
      <c r="U981" t="s"/>
      <c r="V981" t="s">
        <v>83</v>
      </c>
      <c r="W981" t="s">
        <v>112</v>
      </c>
      <c r="X981" t="s"/>
      <c r="Y981" t="s">
        <v>85</v>
      </c>
      <c r="Z981">
        <f>HYPERLINK("https://hotelmonitor-cachepage.eclerx.com/savepage/tk_1543414348724435_sr_2057.html","info")</f>
        <v/>
      </c>
      <c r="AA981" t="n">
        <v>-6796526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186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6796526</v>
      </c>
      <c r="AZ981" t="s">
        <v>1386</v>
      </c>
      <c r="BA981" t="s"/>
      <c r="BB981" t="n">
        <v>17034</v>
      </c>
      <c r="BC981" t="n">
        <v>13.37173</v>
      </c>
      <c r="BD981" t="n">
        <v>52.54191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1387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104</v>
      </c>
      <c r="L982" t="s">
        <v>76</v>
      </c>
      <c r="M982" t="s"/>
      <c r="N982" t="s">
        <v>77</v>
      </c>
      <c r="O982" t="s">
        <v>78</v>
      </c>
      <c r="P982" t="s">
        <v>1387</v>
      </c>
      <c r="Q982" t="s"/>
      <c r="R982" t="s">
        <v>80</v>
      </c>
      <c r="S982" t="s">
        <v>297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HYPERLINK("https://hotelmonitor-cachepage.eclerx.com/savepage/tk_1543414755521372_sr_2057.html","info")</f>
        <v/>
      </c>
      <c r="AA982" t="n">
        <v>-6796582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320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6796582</v>
      </c>
      <c r="AZ982" t="s">
        <v>1388</v>
      </c>
      <c r="BA982" t="s"/>
      <c r="BB982" t="n">
        <v>545095</v>
      </c>
      <c r="BC982" t="n">
        <v>13.413612</v>
      </c>
      <c r="BD982" t="n">
        <v>52.511715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1387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119</v>
      </c>
      <c r="L983" t="s">
        <v>76</v>
      </c>
      <c r="M983" t="s"/>
      <c r="N983" t="s">
        <v>93</v>
      </c>
      <c r="O983" t="s">
        <v>78</v>
      </c>
      <c r="P983" t="s">
        <v>1387</v>
      </c>
      <c r="Q983" t="s"/>
      <c r="R983" t="s">
        <v>80</v>
      </c>
      <c r="S983" t="s">
        <v>184</v>
      </c>
      <c r="T983" t="s">
        <v>82</v>
      </c>
      <c r="U983" t="s"/>
      <c r="V983" t="s">
        <v>83</v>
      </c>
      <c r="W983" t="s">
        <v>112</v>
      </c>
      <c r="X983" t="s"/>
      <c r="Y983" t="s">
        <v>85</v>
      </c>
      <c r="Z983">
        <f>HYPERLINK("https://hotelmonitor-cachepage.eclerx.com/savepage/tk_1543414755521372_sr_2057.html","info")</f>
        <v/>
      </c>
      <c r="AA983" t="n">
        <v>-6796582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320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6796582</v>
      </c>
      <c r="AZ983" t="s">
        <v>1388</v>
      </c>
      <c r="BA983" t="s"/>
      <c r="BB983" t="n">
        <v>545095</v>
      </c>
      <c r="BC983" t="n">
        <v>13.413612</v>
      </c>
      <c r="BD983" t="n">
        <v>52.511715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1387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129</v>
      </c>
      <c r="L984" t="s">
        <v>76</v>
      </c>
      <c r="M984" t="s"/>
      <c r="N984" t="s">
        <v>95</v>
      </c>
      <c r="O984" t="s">
        <v>78</v>
      </c>
      <c r="P984" t="s">
        <v>1387</v>
      </c>
      <c r="Q984" t="s"/>
      <c r="R984" t="s">
        <v>80</v>
      </c>
      <c r="S984" t="s">
        <v>1389</v>
      </c>
      <c r="T984" t="s">
        <v>82</v>
      </c>
      <c r="U984" t="s"/>
      <c r="V984" t="s">
        <v>83</v>
      </c>
      <c r="W984" t="s">
        <v>112</v>
      </c>
      <c r="X984" t="s"/>
      <c r="Y984" t="s">
        <v>85</v>
      </c>
      <c r="Z984">
        <f>HYPERLINK("https://hotelmonitor-cachepage.eclerx.com/savepage/tk_1543414755521372_sr_2057.html","info")</f>
        <v/>
      </c>
      <c r="AA984" t="n">
        <v>-6796582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320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6796582</v>
      </c>
      <c r="AZ984" t="s">
        <v>1388</v>
      </c>
      <c r="BA984" t="s"/>
      <c r="BB984" t="n">
        <v>545095</v>
      </c>
      <c r="BC984" t="n">
        <v>13.413612</v>
      </c>
      <c r="BD984" t="n">
        <v>52.511715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1387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179</v>
      </c>
      <c r="L985" t="s">
        <v>76</v>
      </c>
      <c r="M985" t="s"/>
      <c r="N985" t="s">
        <v>219</v>
      </c>
      <c r="O985" t="s">
        <v>78</v>
      </c>
      <c r="P985" t="s">
        <v>1387</v>
      </c>
      <c r="Q985" t="s"/>
      <c r="R985" t="s">
        <v>80</v>
      </c>
      <c r="S985" t="s">
        <v>1116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HYPERLINK("https://hotelmonitor-cachepage.eclerx.com/savepage/tk_1543414755521372_sr_2057.html","info")</f>
        <v/>
      </c>
      <c r="AA985" t="n">
        <v>-6796582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320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6796582</v>
      </c>
      <c r="AZ985" t="s">
        <v>1388</v>
      </c>
      <c r="BA985" t="s"/>
      <c r="BB985" t="n">
        <v>545095</v>
      </c>
      <c r="BC985" t="n">
        <v>13.413612</v>
      </c>
      <c r="BD985" t="n">
        <v>52.511715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1387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209</v>
      </c>
      <c r="L986" t="s">
        <v>76</v>
      </c>
      <c r="M986" t="s"/>
      <c r="N986" t="s">
        <v>219</v>
      </c>
      <c r="O986" t="s">
        <v>78</v>
      </c>
      <c r="P986" t="s">
        <v>1387</v>
      </c>
      <c r="Q986" t="s"/>
      <c r="R986" t="s">
        <v>80</v>
      </c>
      <c r="S986" t="s">
        <v>288</v>
      </c>
      <c r="T986" t="s">
        <v>82</v>
      </c>
      <c r="U986" t="s"/>
      <c r="V986" t="s">
        <v>83</v>
      </c>
      <c r="W986" t="s">
        <v>112</v>
      </c>
      <c r="X986" t="s"/>
      <c r="Y986" t="s">
        <v>85</v>
      </c>
      <c r="Z986">
        <f>HYPERLINK("https://hotelmonitor-cachepage.eclerx.com/savepage/tk_1543414755521372_sr_2057.html","info")</f>
        <v/>
      </c>
      <c r="AA986" t="n">
        <v>-6796582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320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6796582</v>
      </c>
      <c r="AZ986" t="s">
        <v>1388</v>
      </c>
      <c r="BA986" t="s"/>
      <c r="BB986" t="n">
        <v>545095</v>
      </c>
      <c r="BC986" t="n">
        <v>13.413612</v>
      </c>
      <c r="BD986" t="n">
        <v>52.511715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1390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55</v>
      </c>
      <c r="L987" t="s">
        <v>76</v>
      </c>
      <c r="M987" t="s"/>
      <c r="N987" t="s">
        <v>118</v>
      </c>
      <c r="O987" t="s">
        <v>78</v>
      </c>
      <c r="P987" t="s">
        <v>1390</v>
      </c>
      <c r="Q987" t="s"/>
      <c r="R987" t="s">
        <v>102</v>
      </c>
      <c r="S987" t="s">
        <v>690</v>
      </c>
      <c r="T987" t="s">
        <v>82</v>
      </c>
      <c r="U987" t="s"/>
      <c r="V987" t="s">
        <v>83</v>
      </c>
      <c r="W987" t="s">
        <v>112</v>
      </c>
      <c r="X987" t="s"/>
      <c r="Y987" t="s">
        <v>85</v>
      </c>
      <c r="Z987">
        <f>HYPERLINK("https://hotelmonitor-cachepage.eclerx.com/savepage/tk_15434151364447398_sr_2057.html","info")</f>
        <v/>
      </c>
      <c r="AA987" t="n">
        <v>-2071588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446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2071588</v>
      </c>
      <c r="AZ987" t="s">
        <v>1391</v>
      </c>
      <c r="BA987" t="s"/>
      <c r="BB987" t="n">
        <v>84958</v>
      </c>
      <c r="BC987" t="n">
        <v>13.300289</v>
      </c>
      <c r="BD987" t="n">
        <v>52.506931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1390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76</v>
      </c>
      <c r="L988" t="s">
        <v>76</v>
      </c>
      <c r="M988" t="s"/>
      <c r="N988" t="s">
        <v>121</v>
      </c>
      <c r="O988" t="s">
        <v>78</v>
      </c>
      <c r="P988" t="s">
        <v>1390</v>
      </c>
      <c r="Q988" t="s"/>
      <c r="R988" t="s">
        <v>102</v>
      </c>
      <c r="S988" t="s">
        <v>633</v>
      </c>
      <c r="T988" t="s">
        <v>82</v>
      </c>
      <c r="U988" t="s"/>
      <c r="V988" t="s">
        <v>83</v>
      </c>
      <c r="W988" t="s">
        <v>112</v>
      </c>
      <c r="X988" t="s"/>
      <c r="Y988" t="s">
        <v>85</v>
      </c>
      <c r="Z988">
        <f>HYPERLINK("https://hotelmonitor-cachepage.eclerx.com/savepage/tk_15434151364447398_sr_2057.html","info")</f>
        <v/>
      </c>
      <c r="AA988" t="n">
        <v>-2071588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446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2071588</v>
      </c>
      <c r="AZ988" t="s">
        <v>1391</v>
      </c>
      <c r="BA988" t="s"/>
      <c r="BB988" t="n">
        <v>84958</v>
      </c>
      <c r="BC988" t="n">
        <v>13.300289</v>
      </c>
      <c r="BD988" t="n">
        <v>52.506931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1390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87</v>
      </c>
      <c r="L989" t="s">
        <v>76</v>
      </c>
      <c r="M989" t="s"/>
      <c r="N989" t="s">
        <v>775</v>
      </c>
      <c r="O989" t="s">
        <v>78</v>
      </c>
      <c r="P989" t="s">
        <v>1390</v>
      </c>
      <c r="Q989" t="s"/>
      <c r="R989" t="s">
        <v>102</v>
      </c>
      <c r="S989" t="s">
        <v>756</v>
      </c>
      <c r="T989" t="s">
        <v>82</v>
      </c>
      <c r="U989" t="s"/>
      <c r="V989" t="s">
        <v>83</v>
      </c>
      <c r="W989" t="s">
        <v>112</v>
      </c>
      <c r="X989" t="s"/>
      <c r="Y989" t="s">
        <v>85</v>
      </c>
      <c r="Z989">
        <f>HYPERLINK("https://hotelmonitor-cachepage.eclerx.com/savepage/tk_15434151364447398_sr_2057.html","info")</f>
        <v/>
      </c>
      <c r="AA989" t="n">
        <v>-2071588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446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2071588</v>
      </c>
      <c r="AZ989" t="s">
        <v>1391</v>
      </c>
      <c r="BA989" t="s"/>
      <c r="BB989" t="n">
        <v>84958</v>
      </c>
      <c r="BC989" t="n">
        <v>13.300289</v>
      </c>
      <c r="BD989" t="n">
        <v>52.506931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1390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98</v>
      </c>
      <c r="L990" t="s">
        <v>76</v>
      </c>
      <c r="M990" t="s"/>
      <c r="N990" t="s">
        <v>1392</v>
      </c>
      <c r="O990" t="s">
        <v>78</v>
      </c>
      <c r="P990" t="s">
        <v>1390</v>
      </c>
      <c r="Q990" t="s"/>
      <c r="R990" t="s">
        <v>102</v>
      </c>
      <c r="S990" t="s">
        <v>467</v>
      </c>
      <c r="T990" t="s">
        <v>82</v>
      </c>
      <c r="U990" t="s"/>
      <c r="V990" t="s">
        <v>83</v>
      </c>
      <c r="W990" t="s">
        <v>112</v>
      </c>
      <c r="X990" t="s"/>
      <c r="Y990" t="s">
        <v>85</v>
      </c>
      <c r="Z990">
        <f>HYPERLINK("https://hotelmonitor-cachepage.eclerx.com/savepage/tk_15434151364447398_sr_2057.html","info")</f>
        <v/>
      </c>
      <c r="AA990" t="n">
        <v>-2071588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446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2071588</v>
      </c>
      <c r="AZ990" t="s">
        <v>1391</v>
      </c>
      <c r="BA990" t="s"/>
      <c r="BB990" t="n">
        <v>84958</v>
      </c>
      <c r="BC990" t="n">
        <v>13.300289</v>
      </c>
      <c r="BD990" t="n">
        <v>52.506931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1393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93.59999999999999</v>
      </c>
      <c r="L991" t="s">
        <v>76</v>
      </c>
      <c r="M991" t="s"/>
      <c r="N991" t="s">
        <v>77</v>
      </c>
      <c r="O991" t="s">
        <v>78</v>
      </c>
      <c r="P991" t="s">
        <v>1393</v>
      </c>
      <c r="Q991" t="s"/>
      <c r="R991" t="s">
        <v>80</v>
      </c>
      <c r="S991" t="s">
        <v>1135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HYPERLINK("https://hotelmonitor-cachepage.eclerx.com/savepage/tk_15434150405527458_sr_2057.html","info")</f>
        <v/>
      </c>
      <c r="AA991" t="n">
        <v>-1422608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414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1422608</v>
      </c>
      <c r="AZ991" t="s">
        <v>1394</v>
      </c>
      <c r="BA991" t="s"/>
      <c r="BB991" t="n">
        <v>164531</v>
      </c>
      <c r="BC991" t="n">
        <v>13.32508</v>
      </c>
      <c r="BD991" t="n">
        <v>52.50877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1393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104</v>
      </c>
      <c r="L992" t="s">
        <v>76</v>
      </c>
      <c r="M992" t="s"/>
      <c r="N992" t="s">
        <v>183</v>
      </c>
      <c r="O992" t="s">
        <v>78</v>
      </c>
      <c r="P992" t="s">
        <v>1393</v>
      </c>
      <c r="Q992" t="s"/>
      <c r="R992" t="s">
        <v>80</v>
      </c>
      <c r="S992" t="s">
        <v>297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HYPERLINK("https://hotelmonitor-cachepage.eclerx.com/savepage/tk_15434150405527458_sr_2057.html","info")</f>
        <v/>
      </c>
      <c r="AA992" t="n">
        <v>-1422608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414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1422608</v>
      </c>
      <c r="AZ992" t="s">
        <v>1394</v>
      </c>
      <c r="BA992" t="s"/>
      <c r="BB992" t="n">
        <v>164531</v>
      </c>
      <c r="BC992" t="n">
        <v>13.32508</v>
      </c>
      <c r="BD992" t="n">
        <v>52.50877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1393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109.35</v>
      </c>
      <c r="L993" t="s">
        <v>76</v>
      </c>
      <c r="M993" t="s"/>
      <c r="N993" t="s">
        <v>1395</v>
      </c>
      <c r="O993" t="s">
        <v>78</v>
      </c>
      <c r="P993" t="s">
        <v>1393</v>
      </c>
      <c r="Q993" t="s"/>
      <c r="R993" t="s">
        <v>80</v>
      </c>
      <c r="S993" t="s">
        <v>1396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HYPERLINK("https://hotelmonitor-cachepage.eclerx.com/savepage/tk_15434150405527458_sr_2057.html","info")</f>
        <v/>
      </c>
      <c r="AA993" t="n">
        <v>-1422608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414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1422608</v>
      </c>
      <c r="AZ993" t="s">
        <v>1394</v>
      </c>
      <c r="BA993" t="s"/>
      <c r="BB993" t="n">
        <v>164531</v>
      </c>
      <c r="BC993" t="n">
        <v>13.32508</v>
      </c>
      <c r="BD993" t="n">
        <v>52.50877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1393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119</v>
      </c>
      <c r="L994" t="s">
        <v>76</v>
      </c>
      <c r="M994" t="s"/>
      <c r="N994" t="s">
        <v>217</v>
      </c>
      <c r="O994" t="s">
        <v>78</v>
      </c>
      <c r="P994" t="s">
        <v>1393</v>
      </c>
      <c r="Q994" t="s"/>
      <c r="R994" t="s">
        <v>80</v>
      </c>
      <c r="S994" t="s">
        <v>184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HYPERLINK("https://hotelmonitor-cachepage.eclerx.com/savepage/tk_15434150405527458_sr_2057.html","info")</f>
        <v/>
      </c>
      <c r="AA994" t="n">
        <v>-1422608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414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1422608</v>
      </c>
      <c r="AZ994" t="s">
        <v>1394</v>
      </c>
      <c r="BA994" t="s"/>
      <c r="BB994" t="n">
        <v>164531</v>
      </c>
      <c r="BC994" t="n">
        <v>13.32508</v>
      </c>
      <c r="BD994" t="n">
        <v>52.50877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1393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130.5</v>
      </c>
      <c r="L995" t="s">
        <v>76</v>
      </c>
      <c r="M995" t="s"/>
      <c r="N995" t="s">
        <v>1395</v>
      </c>
      <c r="O995" t="s">
        <v>78</v>
      </c>
      <c r="P995" t="s">
        <v>1393</v>
      </c>
      <c r="Q995" t="s"/>
      <c r="R995" t="s">
        <v>80</v>
      </c>
      <c r="S995" t="s">
        <v>1397</v>
      </c>
      <c r="T995" t="s">
        <v>82</v>
      </c>
      <c r="U995" t="s"/>
      <c r="V995" t="s">
        <v>83</v>
      </c>
      <c r="W995" t="s">
        <v>112</v>
      </c>
      <c r="X995" t="s"/>
      <c r="Y995" t="s">
        <v>85</v>
      </c>
      <c r="Z995">
        <f>HYPERLINK("https://hotelmonitor-cachepage.eclerx.com/savepage/tk_15434150405527458_sr_2057.html","info")</f>
        <v/>
      </c>
      <c r="AA995" t="n">
        <v>-1422608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414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1422608</v>
      </c>
      <c r="AZ995" t="s">
        <v>1394</v>
      </c>
      <c r="BA995" t="s"/>
      <c r="BB995" t="n">
        <v>164531</v>
      </c>
      <c r="BC995" t="n">
        <v>13.32508</v>
      </c>
      <c r="BD995" t="n">
        <v>52.50877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1393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134</v>
      </c>
      <c r="L996" t="s">
        <v>76</v>
      </c>
      <c r="M996" t="s"/>
      <c r="N996" t="s">
        <v>850</v>
      </c>
      <c r="O996" t="s">
        <v>78</v>
      </c>
      <c r="P996" t="s">
        <v>1393</v>
      </c>
      <c r="Q996" t="s"/>
      <c r="R996" t="s">
        <v>80</v>
      </c>
      <c r="S996" t="s">
        <v>478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HYPERLINK("https://hotelmonitor-cachepage.eclerx.com/savepage/tk_15434150405527458_sr_2057.html","info")</f>
        <v/>
      </c>
      <c r="AA996" t="n">
        <v>-1422608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414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1422608</v>
      </c>
      <c r="AZ996" t="s">
        <v>1394</v>
      </c>
      <c r="BA996" t="s"/>
      <c r="BB996" t="n">
        <v>164531</v>
      </c>
      <c r="BC996" t="n">
        <v>13.32508</v>
      </c>
      <c r="BD996" t="n">
        <v>52.50877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1393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149</v>
      </c>
      <c r="L997" t="s">
        <v>76</v>
      </c>
      <c r="M997" t="s"/>
      <c r="N997" t="s">
        <v>684</v>
      </c>
      <c r="O997" t="s">
        <v>78</v>
      </c>
      <c r="P997" t="s">
        <v>1393</v>
      </c>
      <c r="Q997" t="s"/>
      <c r="R997" t="s">
        <v>80</v>
      </c>
      <c r="S997" t="s">
        <v>645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HYPERLINK("https://hotelmonitor-cachepage.eclerx.com/savepage/tk_15434150405527458_sr_2057.html","info")</f>
        <v/>
      </c>
      <c r="AA997" t="n">
        <v>-1422608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414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1422608</v>
      </c>
      <c r="AZ997" t="s">
        <v>1394</v>
      </c>
      <c r="BA997" t="s"/>
      <c r="BB997" t="n">
        <v>164531</v>
      </c>
      <c r="BC997" t="n">
        <v>13.32508</v>
      </c>
      <c r="BD997" t="n">
        <v>52.50877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1393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158</v>
      </c>
      <c r="L998" t="s">
        <v>76</v>
      </c>
      <c r="M998" t="s"/>
      <c r="N998" t="s">
        <v>591</v>
      </c>
      <c r="O998" t="s">
        <v>78</v>
      </c>
      <c r="P998" t="s">
        <v>1393</v>
      </c>
      <c r="Q998" t="s"/>
      <c r="R998" t="s">
        <v>80</v>
      </c>
      <c r="S998" t="s">
        <v>1398</v>
      </c>
      <c r="T998" t="s">
        <v>82</v>
      </c>
      <c r="U998" t="s"/>
      <c r="V998" t="s">
        <v>83</v>
      </c>
      <c r="W998" t="s">
        <v>112</v>
      </c>
      <c r="X998" t="s"/>
      <c r="Y998" t="s">
        <v>85</v>
      </c>
      <c r="Z998">
        <f>HYPERLINK("https://hotelmonitor-cachepage.eclerx.com/savepage/tk_15434150405527458_sr_2057.html","info")</f>
        <v/>
      </c>
      <c r="AA998" t="n">
        <v>-1422608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414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1422608</v>
      </c>
      <c r="AZ998" t="s">
        <v>1394</v>
      </c>
      <c r="BA998" t="s"/>
      <c r="BB998" t="n">
        <v>164531</v>
      </c>
      <c r="BC998" t="n">
        <v>13.32508</v>
      </c>
      <c r="BD998" t="n">
        <v>52.50877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1399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253</v>
      </c>
      <c r="L999" t="s">
        <v>76</v>
      </c>
      <c r="M999" t="s"/>
      <c r="N999" t="s">
        <v>183</v>
      </c>
      <c r="O999" t="s">
        <v>78</v>
      </c>
      <c r="P999" t="s">
        <v>1399</v>
      </c>
      <c r="Q999" t="s"/>
      <c r="R999" t="s">
        <v>159</v>
      </c>
      <c r="S999" t="s">
        <v>1400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HYPERLINK("https://hotelmonitor-cachepage.eclerx.com/savepage/tk_15434153133494964_sr_2057.html","info")</f>
        <v/>
      </c>
      <c r="AA999" t="n">
        <v>-4506001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503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4506001</v>
      </c>
      <c r="AZ999" t="s">
        <v>1401</v>
      </c>
      <c r="BA999" t="s"/>
      <c r="BB999" t="n">
        <v>883152</v>
      </c>
      <c r="BC999" t="n">
        <v>13.416867</v>
      </c>
      <c r="BD999" t="n">
        <v>52.502217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1402</v>
      </c>
      <c r="F1000" t="n">
        <v>132865</v>
      </c>
      <c r="G1000" t="s">
        <v>74</v>
      </c>
      <c r="H1000" t="s">
        <v>75</v>
      </c>
      <c r="I1000" t="s"/>
      <c r="J1000" t="s">
        <v>74</v>
      </c>
      <c r="K1000" t="n">
        <v>72</v>
      </c>
      <c r="L1000" t="s">
        <v>76</v>
      </c>
      <c r="M1000" t="s"/>
      <c r="N1000" t="s">
        <v>77</v>
      </c>
      <c r="O1000" t="s">
        <v>78</v>
      </c>
      <c r="P1000" t="s">
        <v>1403</v>
      </c>
      <c r="Q1000" t="s"/>
      <c r="R1000" t="s">
        <v>102</v>
      </c>
      <c r="S1000" t="s">
        <v>604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HYPERLINK("https://hotelmonitor-cachepage.eclerx.com/savepage/tk_1543414909255183_sr_2057.html","info")</f>
        <v/>
      </c>
      <c r="AA1000" t="n">
        <v>54481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370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3037647</v>
      </c>
      <c r="AZ1000" t="s">
        <v>1404</v>
      </c>
      <c r="BA1000" t="s"/>
      <c r="BB1000" t="n">
        <v>74788</v>
      </c>
      <c r="BC1000" t="n">
        <v>13.41636</v>
      </c>
      <c r="BD1000" t="n">
        <v>52.506887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1402</v>
      </c>
      <c r="F1001" t="n">
        <v>132865</v>
      </c>
      <c r="G1001" t="s">
        <v>74</v>
      </c>
      <c r="H1001" t="s">
        <v>75</v>
      </c>
      <c r="I1001" t="s"/>
      <c r="J1001" t="s">
        <v>74</v>
      </c>
      <c r="K1001" t="n">
        <v>89</v>
      </c>
      <c r="L1001" t="s">
        <v>76</v>
      </c>
      <c r="M1001" t="s"/>
      <c r="N1001" t="s">
        <v>93</v>
      </c>
      <c r="O1001" t="s">
        <v>78</v>
      </c>
      <c r="P1001" t="s">
        <v>1403</v>
      </c>
      <c r="Q1001" t="s"/>
      <c r="R1001" t="s">
        <v>102</v>
      </c>
      <c r="S1001" t="s">
        <v>351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HYPERLINK("https://hotelmonitor-cachepage.eclerx.com/savepage/tk_1543414909255183_sr_2057.html","info")</f>
        <v/>
      </c>
      <c r="AA1001" t="n">
        <v>54481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370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3037647</v>
      </c>
      <c r="AZ1001" t="s">
        <v>1404</v>
      </c>
      <c r="BA1001" t="s"/>
      <c r="BB1001" t="n">
        <v>74788</v>
      </c>
      <c r="BC1001" t="n">
        <v>13.41636</v>
      </c>
      <c r="BD1001" t="n">
        <v>52.506887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1402</v>
      </c>
      <c r="F1002" t="n">
        <v>132865</v>
      </c>
      <c r="G1002" t="s">
        <v>74</v>
      </c>
      <c r="H1002" t="s">
        <v>75</v>
      </c>
      <c r="I1002" t="s"/>
      <c r="J1002" t="s">
        <v>74</v>
      </c>
      <c r="K1002" t="n">
        <v>104</v>
      </c>
      <c r="L1002" t="s">
        <v>76</v>
      </c>
      <c r="M1002" t="s"/>
      <c r="N1002" t="s">
        <v>154</v>
      </c>
      <c r="O1002" t="s">
        <v>78</v>
      </c>
      <c r="P1002" t="s">
        <v>1403</v>
      </c>
      <c r="Q1002" t="s"/>
      <c r="R1002" t="s">
        <v>102</v>
      </c>
      <c r="S1002" t="s">
        <v>297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HYPERLINK("https://hotelmonitor-cachepage.eclerx.com/savepage/tk_1543414909255183_sr_2057.html","info")</f>
        <v/>
      </c>
      <c r="AA1002" t="n">
        <v>54481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370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3037647</v>
      </c>
      <c r="AZ1002" t="s">
        <v>1404</v>
      </c>
      <c r="BA1002" t="s"/>
      <c r="BB1002" t="n">
        <v>74788</v>
      </c>
      <c r="BC1002" t="n">
        <v>13.41636</v>
      </c>
      <c r="BD1002" t="n">
        <v>52.506887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1405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152</v>
      </c>
      <c r="L1003" t="s">
        <v>76</v>
      </c>
      <c r="M1003" t="s"/>
      <c r="N1003" t="s">
        <v>183</v>
      </c>
      <c r="O1003" t="s">
        <v>78</v>
      </c>
      <c r="P1003" t="s">
        <v>1405</v>
      </c>
      <c r="Q1003" t="s"/>
      <c r="R1003" t="s">
        <v>80</v>
      </c>
      <c r="S1003" t="s">
        <v>1406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HYPERLINK("https://hotelmonitor-cachepage.eclerx.com/savepage/tk_1543414391767081_sr_2057.html","info")</f>
        <v/>
      </c>
      <c r="AA1003" t="n">
        <v>-6796548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201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6796548</v>
      </c>
      <c r="AZ1003" t="s">
        <v>1407</v>
      </c>
      <c r="BA1003" t="s"/>
      <c r="BB1003" t="n">
        <v>538488</v>
      </c>
      <c r="BC1003" t="n">
        <v>13.3222</v>
      </c>
      <c r="BD1003" t="n">
        <v>52.5046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1408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111</v>
      </c>
      <c r="L1004" t="s">
        <v>76</v>
      </c>
      <c r="M1004" t="s"/>
      <c r="N1004" t="s">
        <v>93</v>
      </c>
      <c r="O1004" t="s">
        <v>78</v>
      </c>
      <c r="P1004" t="s">
        <v>1408</v>
      </c>
      <c r="Q1004" t="s"/>
      <c r="R1004" t="s">
        <v>80</v>
      </c>
      <c r="S1004" t="s">
        <v>685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HYPERLINK("https://hotelmonitor-cachepage.eclerx.com/savepage/tk_15434145984645753_sr_2057.html","info")</f>
        <v/>
      </c>
      <c r="AA1004" t="n">
        <v>-5868096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268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5868096</v>
      </c>
      <c r="AZ1004" t="s">
        <v>1409</v>
      </c>
      <c r="BA1004" t="s"/>
      <c r="BB1004" t="n">
        <v>931422</v>
      </c>
      <c r="BC1004" t="n">
        <v>13.301138</v>
      </c>
      <c r="BD1004" t="n">
        <v>52.429398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1410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73.5</v>
      </c>
      <c r="L1005" t="s">
        <v>76</v>
      </c>
      <c r="M1005" t="s"/>
      <c r="N1005" t="s">
        <v>183</v>
      </c>
      <c r="O1005" t="s">
        <v>78</v>
      </c>
      <c r="P1005" t="s">
        <v>1410</v>
      </c>
      <c r="Q1005" t="s"/>
      <c r="R1005" t="s">
        <v>180</v>
      </c>
      <c r="S1005" t="s">
        <v>1411</v>
      </c>
      <c r="T1005" t="s">
        <v>82</v>
      </c>
      <c r="U1005" t="s"/>
      <c r="V1005" t="s">
        <v>83</v>
      </c>
      <c r="W1005" t="s">
        <v>112</v>
      </c>
      <c r="X1005" t="s"/>
      <c r="Y1005" t="s">
        <v>85</v>
      </c>
      <c r="Z1005">
        <f>HYPERLINK("https://hotelmonitor-cachepage.eclerx.com/savepage/tk_1543414958843889_sr_2057.html","info")</f>
        <v/>
      </c>
      <c r="AA1005" t="n">
        <v>-6796501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386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6796501</v>
      </c>
      <c r="AZ1005" t="s">
        <v>1412</v>
      </c>
      <c r="BA1005" t="s"/>
      <c r="BB1005" t="n">
        <v>143167</v>
      </c>
      <c r="BC1005" t="n">
        <v>13.300663</v>
      </c>
      <c r="BD1005" t="n">
        <v>52.438953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1413</v>
      </c>
      <c r="F1006" t="n">
        <v>4580613</v>
      </c>
      <c r="G1006" t="s">
        <v>74</v>
      </c>
      <c r="H1006" t="s">
        <v>75</v>
      </c>
      <c r="I1006" t="s"/>
      <c r="J1006" t="s">
        <v>74</v>
      </c>
      <c r="K1006" t="n">
        <v>103.1</v>
      </c>
      <c r="L1006" t="s">
        <v>76</v>
      </c>
      <c r="M1006" t="s"/>
      <c r="N1006" t="s">
        <v>77</v>
      </c>
      <c r="O1006" t="s">
        <v>78</v>
      </c>
      <c r="P1006" t="s">
        <v>1414</v>
      </c>
      <c r="Q1006" t="s"/>
      <c r="R1006" t="s">
        <v>80</v>
      </c>
      <c r="S1006" t="s">
        <v>1415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HYPERLINK("https://hotelmonitor-cachepage.eclerx.com/savepage/tk_15434147526010282_sr_2057.html","info")</f>
        <v/>
      </c>
      <c r="AA1006" t="n">
        <v>585622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319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3415341</v>
      </c>
      <c r="AZ1006" t="s">
        <v>1416</v>
      </c>
      <c r="BA1006" t="s"/>
      <c r="BB1006" t="n">
        <v>874870</v>
      </c>
      <c r="BC1006" t="n">
        <v>13.400057</v>
      </c>
      <c r="BD1006" t="n">
        <v>52.499345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1413</v>
      </c>
      <c r="F1007" t="n">
        <v>4580613</v>
      </c>
      <c r="G1007" t="s">
        <v>74</v>
      </c>
      <c r="H1007" t="s">
        <v>75</v>
      </c>
      <c r="I1007" t="s"/>
      <c r="J1007" t="s">
        <v>74</v>
      </c>
      <c r="K1007" t="n">
        <v>114</v>
      </c>
      <c r="L1007" t="s">
        <v>76</v>
      </c>
      <c r="M1007" t="s"/>
      <c r="N1007" t="s">
        <v>183</v>
      </c>
      <c r="O1007" t="s">
        <v>78</v>
      </c>
      <c r="P1007" t="s">
        <v>1414</v>
      </c>
      <c r="Q1007" t="s"/>
      <c r="R1007" t="s">
        <v>80</v>
      </c>
      <c r="S1007" t="s">
        <v>910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HYPERLINK("https://hotelmonitor-cachepage.eclerx.com/savepage/tk_15434147526010282_sr_2057.html","info")</f>
        <v/>
      </c>
      <c r="AA1007" t="n">
        <v>585622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319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3415341</v>
      </c>
      <c r="AZ1007" t="s">
        <v>1416</v>
      </c>
      <c r="BA1007" t="s"/>
      <c r="BB1007" t="n">
        <v>874870</v>
      </c>
      <c r="BC1007" t="n">
        <v>13.400057</v>
      </c>
      <c r="BD1007" t="n">
        <v>52.499345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1413</v>
      </c>
      <c r="F1008" t="n">
        <v>4580613</v>
      </c>
      <c r="G1008" t="s">
        <v>74</v>
      </c>
      <c r="H1008" t="s">
        <v>75</v>
      </c>
      <c r="I1008" t="s"/>
      <c r="J1008" t="s">
        <v>74</v>
      </c>
      <c r="K1008" t="n">
        <v>124</v>
      </c>
      <c r="L1008" t="s">
        <v>76</v>
      </c>
      <c r="M1008" t="s"/>
      <c r="N1008" t="s">
        <v>374</v>
      </c>
      <c r="O1008" t="s">
        <v>78</v>
      </c>
      <c r="P1008" t="s">
        <v>1414</v>
      </c>
      <c r="Q1008" t="s"/>
      <c r="R1008" t="s">
        <v>80</v>
      </c>
      <c r="S1008" t="s">
        <v>859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HYPERLINK("https://hotelmonitor-cachepage.eclerx.com/savepage/tk_15434147526010282_sr_2057.html","info")</f>
        <v/>
      </c>
      <c r="AA1008" t="n">
        <v>585622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319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3415341</v>
      </c>
      <c r="AZ1008" t="s">
        <v>1416</v>
      </c>
      <c r="BA1008" t="s"/>
      <c r="BB1008" t="n">
        <v>874870</v>
      </c>
      <c r="BC1008" t="n">
        <v>13.400057</v>
      </c>
      <c r="BD1008" t="n">
        <v>52.499345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1413</v>
      </c>
      <c r="F1009" t="n">
        <v>4580613</v>
      </c>
      <c r="G1009" t="s">
        <v>74</v>
      </c>
      <c r="H1009" t="s">
        <v>75</v>
      </c>
      <c r="I1009" t="s"/>
      <c r="J1009" t="s">
        <v>74</v>
      </c>
      <c r="K1009" t="n">
        <v>134</v>
      </c>
      <c r="L1009" t="s">
        <v>76</v>
      </c>
      <c r="M1009" t="s"/>
      <c r="N1009" t="s">
        <v>217</v>
      </c>
      <c r="O1009" t="s">
        <v>78</v>
      </c>
      <c r="P1009" t="s">
        <v>1414</v>
      </c>
      <c r="Q1009" t="s"/>
      <c r="R1009" t="s">
        <v>80</v>
      </c>
      <c r="S1009" t="s">
        <v>478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HYPERLINK("https://hotelmonitor-cachepage.eclerx.com/savepage/tk_15434147526010282_sr_2057.html","info")</f>
        <v/>
      </c>
      <c r="AA1009" t="n">
        <v>585622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319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3415341</v>
      </c>
      <c r="AZ1009" t="s">
        <v>1416</v>
      </c>
      <c r="BA1009" t="s"/>
      <c r="BB1009" t="n">
        <v>874870</v>
      </c>
      <c r="BC1009" t="n">
        <v>13.400057</v>
      </c>
      <c r="BD1009" t="n">
        <v>52.499345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1417</v>
      </c>
      <c r="F1010" t="n">
        <v>150565</v>
      </c>
      <c r="G1010" t="s">
        <v>74</v>
      </c>
      <c r="H1010" t="s">
        <v>75</v>
      </c>
      <c r="I1010" t="s"/>
      <c r="J1010" t="s">
        <v>74</v>
      </c>
      <c r="K1010" t="n">
        <v>70</v>
      </c>
      <c r="L1010" t="s">
        <v>76</v>
      </c>
      <c r="M1010" t="s"/>
      <c r="N1010" t="s">
        <v>77</v>
      </c>
      <c r="O1010" t="s">
        <v>78</v>
      </c>
      <c r="P1010" t="s">
        <v>1418</v>
      </c>
      <c r="Q1010" t="s"/>
      <c r="R1010" t="s">
        <v>80</v>
      </c>
      <c r="S1010" t="s">
        <v>355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HYPERLINK("https://hotelmonitor-cachepage.eclerx.com/savepage/tk_1543414786730037_sr_2057.html","info")</f>
        <v/>
      </c>
      <c r="AA1010" t="n">
        <v>65361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330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230964</v>
      </c>
      <c r="AZ1010" t="s">
        <v>1419</v>
      </c>
      <c r="BA1010" t="s"/>
      <c r="BB1010" t="n">
        <v>78191</v>
      </c>
      <c r="BC1010" t="n">
        <v>13.330629</v>
      </c>
      <c r="BD1010" t="n">
        <v>52.488627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1417</v>
      </c>
      <c r="F1011" t="n">
        <v>150565</v>
      </c>
      <c r="G1011" t="s">
        <v>74</v>
      </c>
      <c r="H1011" t="s">
        <v>75</v>
      </c>
      <c r="I1011" t="s"/>
      <c r="J1011" t="s">
        <v>74</v>
      </c>
      <c r="K1011" t="n">
        <v>80</v>
      </c>
      <c r="L1011" t="s">
        <v>76</v>
      </c>
      <c r="M1011" t="s"/>
      <c r="N1011" t="s">
        <v>93</v>
      </c>
      <c r="O1011" t="s">
        <v>78</v>
      </c>
      <c r="P1011" t="s">
        <v>1418</v>
      </c>
      <c r="Q1011" t="s"/>
      <c r="R1011" t="s">
        <v>80</v>
      </c>
      <c r="S1011" t="s">
        <v>247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HYPERLINK("https://hotelmonitor-cachepage.eclerx.com/savepage/tk_1543414786730037_sr_2057.html","info")</f>
        <v/>
      </c>
      <c r="AA1011" t="n">
        <v>65361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330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230964</v>
      </c>
      <c r="AZ1011" t="s">
        <v>1419</v>
      </c>
      <c r="BA1011" t="s"/>
      <c r="BB1011" t="n">
        <v>78191</v>
      </c>
      <c r="BC1011" t="n">
        <v>13.330629</v>
      </c>
      <c r="BD1011" t="n">
        <v>52.488627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1417</v>
      </c>
      <c r="F1012" t="n">
        <v>150565</v>
      </c>
      <c r="G1012" t="s">
        <v>74</v>
      </c>
      <c r="H1012" t="s">
        <v>75</v>
      </c>
      <c r="I1012" t="s"/>
      <c r="J1012" t="s">
        <v>74</v>
      </c>
      <c r="K1012" t="n">
        <v>105</v>
      </c>
      <c r="L1012" t="s">
        <v>76</v>
      </c>
      <c r="M1012" t="s"/>
      <c r="N1012" t="s">
        <v>95</v>
      </c>
      <c r="O1012" t="s">
        <v>78</v>
      </c>
      <c r="P1012" t="s">
        <v>1418</v>
      </c>
      <c r="Q1012" t="s"/>
      <c r="R1012" t="s">
        <v>80</v>
      </c>
      <c r="S1012" t="s">
        <v>590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HYPERLINK("https://hotelmonitor-cachepage.eclerx.com/savepage/tk_1543414786730037_sr_2057.html","info")</f>
        <v/>
      </c>
      <c r="AA1012" t="n">
        <v>65361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330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230964</v>
      </c>
      <c r="AZ1012" t="s">
        <v>1419</v>
      </c>
      <c r="BA1012" t="s"/>
      <c r="BB1012" t="n">
        <v>78191</v>
      </c>
      <c r="BC1012" t="n">
        <v>13.330629</v>
      </c>
      <c r="BD1012" t="n">
        <v>52.488627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1420</v>
      </c>
      <c r="F1013" t="n">
        <v>2650398</v>
      </c>
      <c r="G1013" t="s">
        <v>74</v>
      </c>
      <c r="H1013" t="s">
        <v>75</v>
      </c>
      <c r="I1013" t="s"/>
      <c r="J1013" t="s">
        <v>74</v>
      </c>
      <c r="K1013" t="n">
        <v>91.84999999999999</v>
      </c>
      <c r="L1013" t="s">
        <v>76</v>
      </c>
      <c r="M1013" t="s"/>
      <c r="N1013" t="s">
        <v>77</v>
      </c>
      <c r="O1013" t="s">
        <v>78</v>
      </c>
      <c r="P1013" t="s">
        <v>1421</v>
      </c>
      <c r="Q1013" t="s"/>
      <c r="R1013" t="s">
        <v>80</v>
      </c>
      <c r="S1013" t="s">
        <v>1422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HYPERLINK("https://hotelmonitor-cachepage.eclerx.com/savepage/tk_1543415093239304_sr_2057.html","info")</f>
        <v/>
      </c>
      <c r="AA1013" t="n">
        <v>273541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431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2071547</v>
      </c>
      <c r="AZ1013" t="s"/>
      <c r="BA1013" t="s"/>
      <c r="BB1013" t="n">
        <v>547180</v>
      </c>
      <c r="BC1013" t="n">
        <v>13.30466</v>
      </c>
      <c r="BD1013" t="n">
        <v>52.51221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1420</v>
      </c>
      <c r="F1014" t="n">
        <v>2650398</v>
      </c>
      <c r="G1014" t="s">
        <v>74</v>
      </c>
      <c r="H1014" t="s">
        <v>75</v>
      </c>
      <c r="I1014" t="s"/>
      <c r="J1014" t="s">
        <v>74</v>
      </c>
      <c r="K1014" t="n">
        <v>101.5</v>
      </c>
      <c r="L1014" t="s">
        <v>76</v>
      </c>
      <c r="M1014" t="s"/>
      <c r="N1014" t="s">
        <v>93</v>
      </c>
      <c r="O1014" t="s">
        <v>78</v>
      </c>
      <c r="P1014" t="s">
        <v>1421</v>
      </c>
      <c r="Q1014" t="s"/>
      <c r="R1014" t="s">
        <v>80</v>
      </c>
      <c r="S1014" t="s">
        <v>237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HYPERLINK("https://hotelmonitor-cachepage.eclerx.com/savepage/tk_1543415093239304_sr_2057.html","info")</f>
        <v/>
      </c>
      <c r="AA1014" t="n">
        <v>273541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431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2071547</v>
      </c>
      <c r="AZ1014" t="s"/>
      <c r="BA1014" t="s"/>
      <c r="BB1014" t="n">
        <v>547180</v>
      </c>
      <c r="BC1014" t="n">
        <v>13.30466</v>
      </c>
      <c r="BD1014" t="n">
        <v>52.51221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1420</v>
      </c>
      <c r="F1015" t="n">
        <v>2650398</v>
      </c>
      <c r="G1015" t="s">
        <v>74</v>
      </c>
      <c r="H1015" t="s">
        <v>75</v>
      </c>
      <c r="I1015" t="s"/>
      <c r="J1015" t="s">
        <v>74</v>
      </c>
      <c r="K1015" t="n">
        <v>109</v>
      </c>
      <c r="L1015" t="s">
        <v>76</v>
      </c>
      <c r="M1015" t="s"/>
      <c r="N1015" t="s">
        <v>154</v>
      </c>
      <c r="O1015" t="s">
        <v>78</v>
      </c>
      <c r="P1015" t="s">
        <v>1421</v>
      </c>
      <c r="Q1015" t="s"/>
      <c r="R1015" t="s">
        <v>80</v>
      </c>
      <c r="S1015" t="s">
        <v>196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HYPERLINK("https://hotelmonitor-cachepage.eclerx.com/savepage/tk_1543415093239304_sr_2057.html","info")</f>
        <v/>
      </c>
      <c r="AA1015" t="n">
        <v>273541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431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2071547</v>
      </c>
      <c r="AZ1015" t="s"/>
      <c r="BA1015" t="s"/>
      <c r="BB1015" t="n">
        <v>547180</v>
      </c>
      <c r="BC1015" t="n">
        <v>13.30466</v>
      </c>
      <c r="BD1015" t="n">
        <v>52.51221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1420</v>
      </c>
      <c r="F1016" t="n">
        <v>2650398</v>
      </c>
      <c r="G1016" t="s">
        <v>74</v>
      </c>
      <c r="H1016" t="s">
        <v>75</v>
      </c>
      <c r="I1016" t="s"/>
      <c r="J1016" t="s">
        <v>74</v>
      </c>
      <c r="K1016" t="n">
        <v>116.5</v>
      </c>
      <c r="L1016" t="s">
        <v>76</v>
      </c>
      <c r="M1016" t="s"/>
      <c r="N1016" t="s">
        <v>95</v>
      </c>
      <c r="O1016" t="s">
        <v>78</v>
      </c>
      <c r="P1016" t="s">
        <v>1421</v>
      </c>
      <c r="Q1016" t="s"/>
      <c r="R1016" t="s">
        <v>80</v>
      </c>
      <c r="S1016" t="s">
        <v>1423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HYPERLINK("https://hotelmonitor-cachepage.eclerx.com/savepage/tk_1543415093239304_sr_2057.html","info")</f>
        <v/>
      </c>
      <c r="AA1016" t="n">
        <v>273541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431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2071547</v>
      </c>
      <c r="AZ1016" t="s"/>
      <c r="BA1016" t="s"/>
      <c r="BB1016" t="n">
        <v>547180</v>
      </c>
      <c r="BC1016" t="n">
        <v>13.30466</v>
      </c>
      <c r="BD1016" t="n">
        <v>52.51221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1420</v>
      </c>
      <c r="F1017" t="n">
        <v>2650398</v>
      </c>
      <c r="G1017" t="s">
        <v>74</v>
      </c>
      <c r="H1017" t="s">
        <v>75</v>
      </c>
      <c r="I1017" t="s"/>
      <c r="J1017" t="s">
        <v>74</v>
      </c>
      <c r="K1017" t="n">
        <v>121.5</v>
      </c>
      <c r="L1017" t="s">
        <v>76</v>
      </c>
      <c r="M1017" t="s"/>
      <c r="N1017" t="s">
        <v>1424</v>
      </c>
      <c r="O1017" t="s">
        <v>78</v>
      </c>
      <c r="P1017" t="s">
        <v>1421</v>
      </c>
      <c r="Q1017" t="s"/>
      <c r="R1017" t="s">
        <v>80</v>
      </c>
      <c r="S1017" t="s">
        <v>1425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HYPERLINK("https://hotelmonitor-cachepage.eclerx.com/savepage/tk_1543415093239304_sr_2057.html","info")</f>
        <v/>
      </c>
      <c r="AA1017" t="n">
        <v>273541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431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2071547</v>
      </c>
      <c r="AZ1017" t="s"/>
      <c r="BA1017" t="s"/>
      <c r="BB1017" t="n">
        <v>547180</v>
      </c>
      <c r="BC1017" t="n">
        <v>13.30466</v>
      </c>
      <c r="BD1017" t="n">
        <v>52.51221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1426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56.05</v>
      </c>
      <c r="L1018" t="s">
        <v>76</v>
      </c>
      <c r="M1018" t="s"/>
      <c r="N1018" t="s">
        <v>77</v>
      </c>
      <c r="O1018" t="s">
        <v>78</v>
      </c>
      <c r="P1018" t="s">
        <v>1426</v>
      </c>
      <c r="Q1018" t="s"/>
      <c r="R1018" t="s">
        <v>102</v>
      </c>
      <c r="S1018" t="s">
        <v>291</v>
      </c>
      <c r="T1018" t="s">
        <v>82</v>
      </c>
      <c r="U1018" t="s"/>
      <c r="V1018" t="s">
        <v>83</v>
      </c>
      <c r="W1018" t="s">
        <v>112</v>
      </c>
      <c r="X1018" t="s"/>
      <c r="Y1018" t="s">
        <v>85</v>
      </c>
      <c r="Z1018">
        <f>HYPERLINK("https://hotelmonitor-cachepage.eclerx.com/savepage/tk_15434151886956027_sr_2057.html","info")</f>
        <v/>
      </c>
      <c r="AA1018" t="n">
        <v>-6796585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463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6796585</v>
      </c>
      <c r="AZ1018" t="s">
        <v>1427</v>
      </c>
      <c r="BA1018" t="s"/>
      <c r="BB1018" t="n">
        <v>18828</v>
      </c>
      <c r="BC1018" t="n">
        <v>13.309936</v>
      </c>
      <c r="BD1018" t="n">
        <v>52.495028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1426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59</v>
      </c>
      <c r="L1019" t="s">
        <v>76</v>
      </c>
      <c r="M1019" t="s"/>
      <c r="N1019" t="s">
        <v>183</v>
      </c>
      <c r="O1019" t="s">
        <v>78</v>
      </c>
      <c r="P1019" t="s">
        <v>1426</v>
      </c>
      <c r="Q1019" t="s"/>
      <c r="R1019" t="s">
        <v>102</v>
      </c>
      <c r="S1019" t="s">
        <v>294</v>
      </c>
      <c r="T1019" t="s">
        <v>82</v>
      </c>
      <c r="U1019" t="s"/>
      <c r="V1019" t="s">
        <v>83</v>
      </c>
      <c r="W1019" t="s">
        <v>112</v>
      </c>
      <c r="X1019" t="s"/>
      <c r="Y1019" t="s">
        <v>85</v>
      </c>
      <c r="Z1019">
        <f>HYPERLINK("https://hotelmonitor-cachepage.eclerx.com/savepage/tk_15434151886956027_sr_2057.html","info")</f>
        <v/>
      </c>
      <c r="AA1019" t="n">
        <v>-6796585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463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6796585</v>
      </c>
      <c r="AZ1019" t="s">
        <v>1427</v>
      </c>
      <c r="BA1019" t="s"/>
      <c r="BB1019" t="n">
        <v>18828</v>
      </c>
      <c r="BC1019" t="n">
        <v>13.309936</v>
      </c>
      <c r="BD1019" t="n">
        <v>52.495028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1428</v>
      </c>
      <c r="F1020" t="n">
        <v>578572</v>
      </c>
      <c r="G1020" t="s">
        <v>74</v>
      </c>
      <c r="H1020" t="s">
        <v>75</v>
      </c>
      <c r="I1020" t="s"/>
      <c r="J1020" t="s">
        <v>74</v>
      </c>
      <c r="K1020" t="n">
        <v>106.4</v>
      </c>
      <c r="L1020" t="s">
        <v>76</v>
      </c>
      <c r="M1020" t="s"/>
      <c r="N1020" t="s">
        <v>612</v>
      </c>
      <c r="O1020" t="s">
        <v>78</v>
      </c>
      <c r="P1020" t="s">
        <v>1429</v>
      </c>
      <c r="Q1020" t="s"/>
      <c r="R1020" t="s">
        <v>159</v>
      </c>
      <c r="S1020" t="s">
        <v>1430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HYPERLINK("https://hotelmonitor-cachepage.eclerx.com/savepage/tk_1543415217823148_sr_2057.html","info")</f>
        <v/>
      </c>
      <c r="AA1020" t="n">
        <v>133703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473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1302939</v>
      </c>
      <c r="AZ1020" t="s">
        <v>1431</v>
      </c>
      <c r="BA1020" t="s"/>
      <c r="BB1020" t="n">
        <v>5896</v>
      </c>
      <c r="BC1020" t="n">
        <v>13.320662</v>
      </c>
      <c r="BD1020" t="n">
        <v>52.505766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1428</v>
      </c>
      <c r="F1021" t="n">
        <v>578572</v>
      </c>
      <c r="G1021" t="s">
        <v>74</v>
      </c>
      <c r="H1021" t="s">
        <v>75</v>
      </c>
      <c r="I1021" t="s"/>
      <c r="J1021" t="s">
        <v>74</v>
      </c>
      <c r="K1021" t="n">
        <v>130.05</v>
      </c>
      <c r="L1021" t="s">
        <v>76</v>
      </c>
      <c r="M1021" t="s"/>
      <c r="N1021" t="s">
        <v>468</v>
      </c>
      <c r="O1021" t="s">
        <v>78</v>
      </c>
      <c r="P1021" t="s">
        <v>1429</v>
      </c>
      <c r="Q1021" t="s"/>
      <c r="R1021" t="s">
        <v>159</v>
      </c>
      <c r="S1021" t="s">
        <v>1432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HYPERLINK("https://hotelmonitor-cachepage.eclerx.com/savepage/tk_1543415217823148_sr_2057.html","info")</f>
        <v/>
      </c>
      <c r="AA1021" t="n">
        <v>133703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473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1302939</v>
      </c>
      <c r="AZ1021" t="s">
        <v>1431</v>
      </c>
      <c r="BA1021" t="s"/>
      <c r="BB1021" t="n">
        <v>5896</v>
      </c>
      <c r="BC1021" t="n">
        <v>13.320662</v>
      </c>
      <c r="BD1021" t="n">
        <v>52.505766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1428</v>
      </c>
      <c r="F1022" t="n">
        <v>578572</v>
      </c>
      <c r="G1022" t="s">
        <v>74</v>
      </c>
      <c r="H1022" t="s">
        <v>75</v>
      </c>
      <c r="I1022" t="s"/>
      <c r="J1022" t="s">
        <v>74</v>
      </c>
      <c r="K1022" t="n">
        <v>153</v>
      </c>
      <c r="L1022" t="s">
        <v>76</v>
      </c>
      <c r="M1022" t="s"/>
      <c r="N1022" t="s">
        <v>217</v>
      </c>
      <c r="O1022" t="s">
        <v>78</v>
      </c>
      <c r="P1022" t="s">
        <v>1429</v>
      </c>
      <c r="Q1022" t="s"/>
      <c r="R1022" t="s">
        <v>159</v>
      </c>
      <c r="S1022" t="s">
        <v>809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HYPERLINK("https://hotelmonitor-cachepage.eclerx.com/savepage/tk_1543415217823148_sr_2057.html","info")</f>
        <v/>
      </c>
      <c r="AA1022" t="n">
        <v>133703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473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1302939</v>
      </c>
      <c r="AZ1022" t="s">
        <v>1431</v>
      </c>
      <c r="BA1022" t="s"/>
      <c r="BB1022" t="n">
        <v>5896</v>
      </c>
      <c r="BC1022" t="n">
        <v>13.320662</v>
      </c>
      <c r="BD1022" t="n">
        <v>52.505766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1428</v>
      </c>
      <c r="F1023" t="n">
        <v>578572</v>
      </c>
      <c r="G1023" t="s">
        <v>74</v>
      </c>
      <c r="H1023" t="s">
        <v>75</v>
      </c>
      <c r="I1023" t="s"/>
      <c r="J1023" t="s">
        <v>74</v>
      </c>
      <c r="K1023" t="n">
        <v>189</v>
      </c>
      <c r="L1023" t="s">
        <v>76</v>
      </c>
      <c r="M1023" t="s"/>
      <c r="N1023" t="s">
        <v>468</v>
      </c>
      <c r="O1023" t="s">
        <v>78</v>
      </c>
      <c r="P1023" t="s">
        <v>1429</v>
      </c>
      <c r="Q1023" t="s"/>
      <c r="R1023" t="s">
        <v>159</v>
      </c>
      <c r="S1023" t="s">
        <v>259</v>
      </c>
      <c r="T1023" t="s">
        <v>82</v>
      </c>
      <c r="U1023" t="s"/>
      <c r="V1023" t="s">
        <v>83</v>
      </c>
      <c r="W1023" t="s">
        <v>112</v>
      </c>
      <c r="X1023" t="s"/>
      <c r="Y1023" t="s">
        <v>85</v>
      </c>
      <c r="Z1023">
        <f>HYPERLINK("https://hotelmonitor-cachepage.eclerx.com/savepage/tk_1543415217823148_sr_2057.html","info")</f>
        <v/>
      </c>
      <c r="AA1023" t="n">
        <v>133703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473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1302939</v>
      </c>
      <c r="AZ1023" t="s">
        <v>1431</v>
      </c>
      <c r="BA1023" t="s"/>
      <c r="BB1023" t="n">
        <v>5896</v>
      </c>
      <c r="BC1023" t="n">
        <v>13.320662</v>
      </c>
      <c r="BD1023" t="n">
        <v>52.505766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1433</v>
      </c>
      <c r="F1024" t="n">
        <v>5009313</v>
      </c>
      <c r="G1024" t="s">
        <v>74</v>
      </c>
      <c r="H1024" t="s">
        <v>75</v>
      </c>
      <c r="I1024" t="s"/>
      <c r="J1024" t="s">
        <v>74</v>
      </c>
      <c r="K1024" t="n">
        <v>74.25</v>
      </c>
      <c r="L1024" t="s">
        <v>76</v>
      </c>
      <c r="M1024" t="s"/>
      <c r="N1024" t="s">
        <v>1434</v>
      </c>
      <c r="O1024" t="s">
        <v>78</v>
      </c>
      <c r="P1024" t="s">
        <v>1435</v>
      </c>
      <c r="Q1024" t="s"/>
      <c r="R1024" t="s">
        <v>418</v>
      </c>
      <c r="S1024" t="s">
        <v>1436</v>
      </c>
      <c r="T1024" t="s">
        <v>82</v>
      </c>
      <c r="U1024" t="s"/>
      <c r="V1024" t="s">
        <v>83</v>
      </c>
      <c r="W1024" t="s">
        <v>112</v>
      </c>
      <c r="X1024" t="s"/>
      <c r="Y1024" t="s">
        <v>85</v>
      </c>
      <c r="Z1024">
        <f>HYPERLINK("https://hotelmonitor-cachepage.eclerx.com/savepage/tk_15434141214499726_sr_2057.html","info")</f>
        <v/>
      </c>
      <c r="AA1024" t="n">
        <v>614361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111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4481113</v>
      </c>
      <c r="AZ1024" t="s">
        <v>1437</v>
      </c>
      <c r="BA1024" t="s"/>
      <c r="BB1024" t="n">
        <v>879615</v>
      </c>
      <c r="BC1024" t="n">
        <v>13.411867</v>
      </c>
      <c r="BD1024" t="n">
        <v>52.516063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1433</v>
      </c>
      <c r="F1025" t="n">
        <v>5009313</v>
      </c>
      <c r="G1025" t="s">
        <v>74</v>
      </c>
      <c r="H1025" t="s">
        <v>75</v>
      </c>
      <c r="I1025" t="s"/>
      <c r="J1025" t="s">
        <v>74</v>
      </c>
      <c r="K1025" t="n">
        <v>99</v>
      </c>
      <c r="L1025" t="s">
        <v>76</v>
      </c>
      <c r="M1025" t="s"/>
      <c r="N1025" t="s">
        <v>1438</v>
      </c>
      <c r="O1025" t="s">
        <v>78</v>
      </c>
      <c r="P1025" t="s">
        <v>1435</v>
      </c>
      <c r="Q1025" t="s"/>
      <c r="R1025" t="s">
        <v>418</v>
      </c>
      <c r="S1025" t="s">
        <v>280</v>
      </c>
      <c r="T1025" t="s">
        <v>82</v>
      </c>
      <c r="U1025" t="s"/>
      <c r="V1025" t="s">
        <v>83</v>
      </c>
      <c r="W1025" t="s">
        <v>112</v>
      </c>
      <c r="X1025" t="s"/>
      <c r="Y1025" t="s">
        <v>85</v>
      </c>
      <c r="Z1025">
        <f>HYPERLINK("https://hotelmonitor-cachepage.eclerx.com/savepage/tk_15434141214499726_sr_2057.html","info")</f>
        <v/>
      </c>
      <c r="AA1025" t="n">
        <v>614361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111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4481113</v>
      </c>
      <c r="AZ1025" t="s">
        <v>1437</v>
      </c>
      <c r="BA1025" t="s"/>
      <c r="BB1025" t="n">
        <v>879615</v>
      </c>
      <c r="BC1025" t="n">
        <v>13.411867</v>
      </c>
      <c r="BD1025" t="n">
        <v>52.516063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1433</v>
      </c>
      <c r="F1026" t="n">
        <v>5009313</v>
      </c>
      <c r="G1026" t="s">
        <v>74</v>
      </c>
      <c r="H1026" t="s">
        <v>75</v>
      </c>
      <c r="I1026" t="s"/>
      <c r="J1026" t="s">
        <v>74</v>
      </c>
      <c r="K1026" t="n">
        <v>74.25</v>
      </c>
      <c r="L1026" t="s">
        <v>76</v>
      </c>
      <c r="M1026" t="s"/>
      <c r="N1026" t="s">
        <v>1439</v>
      </c>
      <c r="O1026" t="s">
        <v>78</v>
      </c>
      <c r="P1026" t="s">
        <v>1435</v>
      </c>
      <c r="Q1026" t="s"/>
      <c r="R1026" t="s">
        <v>418</v>
      </c>
      <c r="S1026" t="s">
        <v>1436</v>
      </c>
      <c r="T1026" t="s">
        <v>82</v>
      </c>
      <c r="U1026" t="s"/>
      <c r="V1026" t="s">
        <v>83</v>
      </c>
      <c r="W1026" t="s">
        <v>112</v>
      </c>
      <c r="X1026" t="s"/>
      <c r="Y1026" t="s">
        <v>85</v>
      </c>
      <c r="Z1026">
        <f>HYPERLINK("https://hotelmonitor-cachepage.eclerx.com/savepage/tk_15434141214499726_sr_2057.html","info")</f>
        <v/>
      </c>
      <c r="AA1026" t="n">
        <v>614361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111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4481113</v>
      </c>
      <c r="AZ1026" t="s">
        <v>1437</v>
      </c>
      <c r="BA1026" t="s"/>
      <c r="BB1026" t="n">
        <v>879615</v>
      </c>
      <c r="BC1026" t="n">
        <v>13.411867</v>
      </c>
      <c r="BD1026" t="n">
        <v>52.516063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1433</v>
      </c>
      <c r="F1027" t="n">
        <v>5009313</v>
      </c>
      <c r="G1027" t="s">
        <v>74</v>
      </c>
      <c r="H1027" t="s">
        <v>75</v>
      </c>
      <c r="I1027" t="s"/>
      <c r="J1027" t="s">
        <v>74</v>
      </c>
      <c r="K1027" t="n">
        <v>74.25</v>
      </c>
      <c r="L1027" t="s">
        <v>76</v>
      </c>
      <c r="M1027" t="s"/>
      <c r="N1027" t="s">
        <v>1440</v>
      </c>
      <c r="O1027" t="s">
        <v>78</v>
      </c>
      <c r="P1027" t="s">
        <v>1435</v>
      </c>
      <c r="Q1027" t="s"/>
      <c r="R1027" t="s">
        <v>418</v>
      </c>
      <c r="S1027" t="s">
        <v>1436</v>
      </c>
      <c r="T1027" t="s">
        <v>82</v>
      </c>
      <c r="U1027" t="s"/>
      <c r="V1027" t="s">
        <v>83</v>
      </c>
      <c r="W1027" t="s">
        <v>112</v>
      </c>
      <c r="X1027" t="s"/>
      <c r="Y1027" t="s">
        <v>85</v>
      </c>
      <c r="Z1027">
        <f>HYPERLINK("https://hotelmonitor-cachepage.eclerx.com/savepage/tk_15434141214499726_sr_2057.html","info")</f>
        <v/>
      </c>
      <c r="AA1027" t="n">
        <v>614361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111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4481113</v>
      </c>
      <c r="AZ1027" t="s">
        <v>1437</v>
      </c>
      <c r="BA1027" t="s"/>
      <c r="BB1027" t="n">
        <v>879615</v>
      </c>
      <c r="BC1027" t="n">
        <v>13.411867</v>
      </c>
      <c r="BD1027" t="n">
        <v>52.516063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1433</v>
      </c>
      <c r="F1028" t="n">
        <v>5009313</v>
      </c>
      <c r="G1028" t="s">
        <v>74</v>
      </c>
      <c r="H1028" t="s">
        <v>75</v>
      </c>
      <c r="I1028" t="s"/>
      <c r="J1028" t="s">
        <v>74</v>
      </c>
      <c r="K1028" t="n">
        <v>74.25</v>
      </c>
      <c r="L1028" t="s">
        <v>76</v>
      </c>
      <c r="M1028" t="s"/>
      <c r="N1028" t="s">
        <v>1441</v>
      </c>
      <c r="O1028" t="s">
        <v>78</v>
      </c>
      <c r="P1028" t="s">
        <v>1435</v>
      </c>
      <c r="Q1028" t="s"/>
      <c r="R1028" t="s">
        <v>418</v>
      </c>
      <c r="S1028" t="s">
        <v>1436</v>
      </c>
      <c r="T1028" t="s">
        <v>82</v>
      </c>
      <c r="U1028" t="s"/>
      <c r="V1028" t="s">
        <v>83</v>
      </c>
      <c r="W1028" t="s">
        <v>112</v>
      </c>
      <c r="X1028" t="s"/>
      <c r="Y1028" t="s">
        <v>85</v>
      </c>
      <c r="Z1028">
        <f>HYPERLINK("https://hotelmonitor-cachepage.eclerx.com/savepage/tk_15434141214499726_sr_2057.html","info")</f>
        <v/>
      </c>
      <c r="AA1028" t="n">
        <v>614361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111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4481113</v>
      </c>
      <c r="AZ1028" t="s">
        <v>1437</v>
      </c>
      <c r="BA1028" t="s"/>
      <c r="BB1028" t="n">
        <v>879615</v>
      </c>
      <c r="BC1028" t="n">
        <v>13.411867</v>
      </c>
      <c r="BD1028" t="n">
        <v>52.516063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1433</v>
      </c>
      <c r="F1029" t="n">
        <v>5009313</v>
      </c>
      <c r="G1029" t="s">
        <v>74</v>
      </c>
      <c r="H1029" t="s">
        <v>75</v>
      </c>
      <c r="I1029" t="s"/>
      <c r="J1029" t="s">
        <v>74</v>
      </c>
      <c r="K1029" t="n">
        <v>74.25</v>
      </c>
      <c r="L1029" t="s">
        <v>76</v>
      </c>
      <c r="M1029" t="s"/>
      <c r="N1029" t="s">
        <v>1442</v>
      </c>
      <c r="O1029" t="s">
        <v>78</v>
      </c>
      <c r="P1029" t="s">
        <v>1435</v>
      </c>
      <c r="Q1029" t="s"/>
      <c r="R1029" t="s">
        <v>418</v>
      </c>
      <c r="S1029" t="s">
        <v>1436</v>
      </c>
      <c r="T1029" t="s">
        <v>82</v>
      </c>
      <c r="U1029" t="s"/>
      <c r="V1029" t="s">
        <v>83</v>
      </c>
      <c r="W1029" t="s">
        <v>112</v>
      </c>
      <c r="X1029" t="s"/>
      <c r="Y1029" t="s">
        <v>85</v>
      </c>
      <c r="Z1029">
        <f>HYPERLINK("https://hotelmonitor-cachepage.eclerx.com/savepage/tk_15434141214499726_sr_2057.html","info")</f>
        <v/>
      </c>
      <c r="AA1029" t="n">
        <v>614361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111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4481113</v>
      </c>
      <c r="AZ1029" t="s">
        <v>1437</v>
      </c>
      <c r="BA1029" t="s"/>
      <c r="BB1029" t="n">
        <v>879615</v>
      </c>
      <c r="BC1029" t="n">
        <v>13.411867</v>
      </c>
      <c r="BD1029" t="n">
        <v>52.516063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1433</v>
      </c>
      <c r="F1030" t="n">
        <v>5009313</v>
      </c>
      <c r="G1030" t="s">
        <v>74</v>
      </c>
      <c r="H1030" t="s">
        <v>75</v>
      </c>
      <c r="I1030" t="s"/>
      <c r="J1030" t="s">
        <v>74</v>
      </c>
      <c r="K1030" t="n">
        <v>90</v>
      </c>
      <c r="L1030" t="s">
        <v>76</v>
      </c>
      <c r="M1030" t="s"/>
      <c r="N1030" t="s">
        <v>1438</v>
      </c>
      <c r="O1030" t="s">
        <v>78</v>
      </c>
      <c r="P1030" t="s">
        <v>1435</v>
      </c>
      <c r="Q1030" t="s"/>
      <c r="R1030" t="s">
        <v>418</v>
      </c>
      <c r="S1030" t="s">
        <v>623</v>
      </c>
      <c r="T1030" t="s">
        <v>82</v>
      </c>
      <c r="U1030" t="s"/>
      <c r="V1030" t="s">
        <v>83</v>
      </c>
      <c r="W1030" t="s">
        <v>112</v>
      </c>
      <c r="X1030" t="s"/>
      <c r="Y1030" t="s">
        <v>85</v>
      </c>
      <c r="Z1030">
        <f>HYPERLINK("https://hotelmonitor-cachepage.eclerx.com/savepage/tk_15434141214499726_sr_2057.html","info")</f>
        <v/>
      </c>
      <c r="AA1030" t="n">
        <v>614361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111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4481113</v>
      </c>
      <c r="AZ1030" t="s">
        <v>1437</v>
      </c>
      <c r="BA1030" t="s"/>
      <c r="BB1030" t="n">
        <v>879615</v>
      </c>
      <c r="BC1030" t="n">
        <v>13.411867</v>
      </c>
      <c r="BD1030" t="n">
        <v>52.516063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1433</v>
      </c>
      <c r="F1031" t="n">
        <v>5009313</v>
      </c>
      <c r="G1031" t="s">
        <v>74</v>
      </c>
      <c r="H1031" t="s">
        <v>75</v>
      </c>
      <c r="I1031" t="s"/>
      <c r="J1031" t="s">
        <v>74</v>
      </c>
      <c r="K1031" t="n">
        <v>90</v>
      </c>
      <c r="L1031" t="s">
        <v>76</v>
      </c>
      <c r="M1031" t="s"/>
      <c r="N1031" t="s">
        <v>1439</v>
      </c>
      <c r="O1031" t="s">
        <v>78</v>
      </c>
      <c r="P1031" t="s">
        <v>1435</v>
      </c>
      <c r="Q1031" t="s"/>
      <c r="R1031" t="s">
        <v>418</v>
      </c>
      <c r="S1031" t="s">
        <v>623</v>
      </c>
      <c r="T1031" t="s">
        <v>82</v>
      </c>
      <c r="U1031" t="s"/>
      <c r="V1031" t="s">
        <v>83</v>
      </c>
      <c r="W1031" t="s">
        <v>112</v>
      </c>
      <c r="X1031" t="s"/>
      <c r="Y1031" t="s">
        <v>85</v>
      </c>
      <c r="Z1031">
        <f>HYPERLINK("https://hotelmonitor-cachepage.eclerx.com/savepage/tk_15434141214499726_sr_2057.html","info")</f>
        <v/>
      </c>
      <c r="AA1031" t="n">
        <v>614361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111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4481113</v>
      </c>
      <c r="AZ1031" t="s">
        <v>1437</v>
      </c>
      <c r="BA1031" t="s"/>
      <c r="BB1031" t="n">
        <v>879615</v>
      </c>
      <c r="BC1031" t="n">
        <v>13.411867</v>
      </c>
      <c r="BD1031" t="n">
        <v>52.516063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1433</v>
      </c>
      <c r="F1032" t="n">
        <v>5009313</v>
      </c>
      <c r="G1032" t="s">
        <v>74</v>
      </c>
      <c r="H1032" t="s">
        <v>75</v>
      </c>
      <c r="I1032" t="s"/>
      <c r="J1032" t="s">
        <v>74</v>
      </c>
      <c r="K1032" t="n">
        <v>90</v>
      </c>
      <c r="L1032" t="s">
        <v>76</v>
      </c>
      <c r="M1032" t="s"/>
      <c r="N1032" t="s">
        <v>1440</v>
      </c>
      <c r="O1032" t="s">
        <v>78</v>
      </c>
      <c r="P1032" t="s">
        <v>1435</v>
      </c>
      <c r="Q1032" t="s"/>
      <c r="R1032" t="s">
        <v>418</v>
      </c>
      <c r="S1032" t="s">
        <v>623</v>
      </c>
      <c r="T1032" t="s">
        <v>82</v>
      </c>
      <c r="U1032" t="s"/>
      <c r="V1032" t="s">
        <v>83</v>
      </c>
      <c r="W1032" t="s">
        <v>112</v>
      </c>
      <c r="X1032" t="s"/>
      <c r="Y1032" t="s">
        <v>85</v>
      </c>
      <c r="Z1032">
        <f>HYPERLINK("https://hotelmonitor-cachepage.eclerx.com/savepage/tk_15434141214499726_sr_2057.html","info")</f>
        <v/>
      </c>
      <c r="AA1032" t="n">
        <v>614361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111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4481113</v>
      </c>
      <c r="AZ1032" t="s">
        <v>1437</v>
      </c>
      <c r="BA1032" t="s"/>
      <c r="BB1032" t="n">
        <v>879615</v>
      </c>
      <c r="BC1032" t="n">
        <v>13.411867</v>
      </c>
      <c r="BD1032" t="n">
        <v>52.516063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1433</v>
      </c>
      <c r="F1033" t="n">
        <v>5009313</v>
      </c>
      <c r="G1033" t="s">
        <v>74</v>
      </c>
      <c r="H1033" t="s">
        <v>75</v>
      </c>
      <c r="I1033" t="s"/>
      <c r="J1033" t="s">
        <v>74</v>
      </c>
      <c r="K1033" t="n">
        <v>90</v>
      </c>
      <c r="L1033" t="s">
        <v>76</v>
      </c>
      <c r="M1033" t="s"/>
      <c r="N1033" t="s">
        <v>1441</v>
      </c>
      <c r="O1033" t="s">
        <v>78</v>
      </c>
      <c r="P1033" t="s">
        <v>1435</v>
      </c>
      <c r="Q1033" t="s"/>
      <c r="R1033" t="s">
        <v>418</v>
      </c>
      <c r="S1033" t="s">
        <v>623</v>
      </c>
      <c r="T1033" t="s">
        <v>82</v>
      </c>
      <c r="U1033" t="s"/>
      <c r="V1033" t="s">
        <v>83</v>
      </c>
      <c r="W1033" t="s">
        <v>112</v>
      </c>
      <c r="X1033" t="s"/>
      <c r="Y1033" t="s">
        <v>85</v>
      </c>
      <c r="Z1033">
        <f>HYPERLINK("https://hotelmonitor-cachepage.eclerx.com/savepage/tk_15434141214499726_sr_2057.html","info")</f>
        <v/>
      </c>
      <c r="AA1033" t="n">
        <v>614361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/>
      <c r="AP1033" t="n">
        <v>111</v>
      </c>
      <c r="AQ1033" t="s">
        <v>89</v>
      </c>
      <c r="AR1033" t="s"/>
      <c r="AS1033" t="s"/>
      <c r="AT1033" t="s">
        <v>90</v>
      </c>
      <c r="AU1033" t="s"/>
      <c r="AV1033" t="s"/>
      <c r="AW1033" t="s"/>
      <c r="AX1033" t="s"/>
      <c r="AY1033" t="n">
        <v>4481113</v>
      </c>
      <c r="AZ1033" t="s">
        <v>1437</v>
      </c>
      <c r="BA1033" t="s"/>
      <c r="BB1033" t="n">
        <v>879615</v>
      </c>
      <c r="BC1033" t="n">
        <v>13.411867</v>
      </c>
      <c r="BD1033" t="n">
        <v>52.516063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1433</v>
      </c>
      <c r="F1034" t="n">
        <v>5009313</v>
      </c>
      <c r="G1034" t="s">
        <v>74</v>
      </c>
      <c r="H1034" t="s">
        <v>75</v>
      </c>
      <c r="I1034" t="s"/>
      <c r="J1034" t="s">
        <v>74</v>
      </c>
      <c r="K1034" t="n">
        <v>90</v>
      </c>
      <c r="L1034" t="s">
        <v>76</v>
      </c>
      <c r="M1034" t="s"/>
      <c r="N1034" t="s">
        <v>1442</v>
      </c>
      <c r="O1034" t="s">
        <v>78</v>
      </c>
      <c r="P1034" t="s">
        <v>1435</v>
      </c>
      <c r="Q1034" t="s"/>
      <c r="R1034" t="s">
        <v>418</v>
      </c>
      <c r="S1034" t="s">
        <v>623</v>
      </c>
      <c r="T1034" t="s">
        <v>82</v>
      </c>
      <c r="U1034" t="s"/>
      <c r="V1034" t="s">
        <v>83</v>
      </c>
      <c r="W1034" t="s">
        <v>112</v>
      </c>
      <c r="X1034" t="s"/>
      <c r="Y1034" t="s">
        <v>85</v>
      </c>
      <c r="Z1034">
        <f>HYPERLINK("https://hotelmonitor-cachepage.eclerx.com/savepage/tk_15434141214499726_sr_2057.html","info")</f>
        <v/>
      </c>
      <c r="AA1034" t="n">
        <v>614361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/>
      <c r="AP1034" t="n">
        <v>111</v>
      </c>
      <c r="AQ1034" t="s">
        <v>89</v>
      </c>
      <c r="AR1034" t="s"/>
      <c r="AS1034" t="s"/>
      <c r="AT1034" t="s">
        <v>90</v>
      </c>
      <c r="AU1034" t="s"/>
      <c r="AV1034" t="s"/>
      <c r="AW1034" t="s"/>
      <c r="AX1034" t="s"/>
      <c r="AY1034" t="n">
        <v>4481113</v>
      </c>
      <c r="AZ1034" t="s">
        <v>1437</v>
      </c>
      <c r="BA1034" t="s"/>
      <c r="BB1034" t="n">
        <v>879615</v>
      </c>
      <c r="BC1034" t="n">
        <v>13.411867</v>
      </c>
      <c r="BD1034" t="n">
        <v>52.516063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1433</v>
      </c>
      <c r="F1035" t="n">
        <v>5009313</v>
      </c>
      <c r="G1035" t="s">
        <v>74</v>
      </c>
      <c r="H1035" t="s">
        <v>75</v>
      </c>
      <c r="I1035" t="s"/>
      <c r="J1035" t="s">
        <v>74</v>
      </c>
      <c r="K1035" t="n">
        <v>99</v>
      </c>
      <c r="L1035" t="s">
        <v>76</v>
      </c>
      <c r="M1035" t="s"/>
      <c r="N1035" t="s">
        <v>1439</v>
      </c>
      <c r="O1035" t="s">
        <v>78</v>
      </c>
      <c r="P1035" t="s">
        <v>1435</v>
      </c>
      <c r="Q1035" t="s"/>
      <c r="R1035" t="s">
        <v>418</v>
      </c>
      <c r="S1035" t="s">
        <v>280</v>
      </c>
      <c r="T1035" t="s">
        <v>82</v>
      </c>
      <c r="U1035" t="s"/>
      <c r="V1035" t="s">
        <v>83</v>
      </c>
      <c r="W1035" t="s">
        <v>112</v>
      </c>
      <c r="X1035" t="s"/>
      <c r="Y1035" t="s">
        <v>85</v>
      </c>
      <c r="Z1035">
        <f>HYPERLINK("https://hotelmonitor-cachepage.eclerx.com/savepage/tk_15434141214499726_sr_2057.html","info")</f>
        <v/>
      </c>
      <c r="AA1035" t="n">
        <v>614361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/>
      <c r="AP1035" t="n">
        <v>111</v>
      </c>
      <c r="AQ1035" t="s">
        <v>89</v>
      </c>
      <c r="AR1035" t="s"/>
      <c r="AS1035" t="s"/>
      <c r="AT1035" t="s">
        <v>90</v>
      </c>
      <c r="AU1035" t="s"/>
      <c r="AV1035" t="s"/>
      <c r="AW1035" t="s"/>
      <c r="AX1035" t="s"/>
      <c r="AY1035" t="n">
        <v>4481113</v>
      </c>
      <c r="AZ1035" t="s">
        <v>1437</v>
      </c>
      <c r="BA1035" t="s"/>
      <c r="BB1035" t="n">
        <v>879615</v>
      </c>
      <c r="BC1035" t="n">
        <v>13.411867</v>
      </c>
      <c r="BD1035" t="n">
        <v>52.516063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1433</v>
      </c>
      <c r="F1036" t="n">
        <v>5009313</v>
      </c>
      <c r="G1036" t="s">
        <v>74</v>
      </c>
      <c r="H1036" t="s">
        <v>75</v>
      </c>
      <c r="I1036" t="s"/>
      <c r="J1036" t="s">
        <v>74</v>
      </c>
      <c r="K1036" t="n">
        <v>99</v>
      </c>
      <c r="L1036" t="s">
        <v>76</v>
      </c>
      <c r="M1036" t="s"/>
      <c r="N1036" t="s">
        <v>1440</v>
      </c>
      <c r="O1036" t="s">
        <v>78</v>
      </c>
      <c r="P1036" t="s">
        <v>1435</v>
      </c>
      <c r="Q1036" t="s"/>
      <c r="R1036" t="s">
        <v>418</v>
      </c>
      <c r="S1036" t="s">
        <v>280</v>
      </c>
      <c r="T1036" t="s">
        <v>82</v>
      </c>
      <c r="U1036" t="s"/>
      <c r="V1036" t="s">
        <v>83</v>
      </c>
      <c r="W1036" t="s">
        <v>112</v>
      </c>
      <c r="X1036" t="s"/>
      <c r="Y1036" t="s">
        <v>85</v>
      </c>
      <c r="Z1036">
        <f>HYPERLINK("https://hotelmonitor-cachepage.eclerx.com/savepage/tk_15434141214499726_sr_2057.html","info")</f>
        <v/>
      </c>
      <c r="AA1036" t="n">
        <v>614361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/>
      <c r="AP1036" t="n">
        <v>111</v>
      </c>
      <c r="AQ1036" t="s">
        <v>89</v>
      </c>
      <c r="AR1036" t="s"/>
      <c r="AS1036" t="s"/>
      <c r="AT1036" t="s">
        <v>90</v>
      </c>
      <c r="AU1036" t="s"/>
      <c r="AV1036" t="s"/>
      <c r="AW1036" t="s"/>
      <c r="AX1036" t="s"/>
      <c r="AY1036" t="n">
        <v>4481113</v>
      </c>
      <c r="AZ1036" t="s">
        <v>1437</v>
      </c>
      <c r="BA1036" t="s"/>
      <c r="BB1036" t="n">
        <v>879615</v>
      </c>
      <c r="BC1036" t="n">
        <v>13.411867</v>
      </c>
      <c r="BD1036" t="n">
        <v>52.516063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1433</v>
      </c>
      <c r="F1037" t="n">
        <v>5009313</v>
      </c>
      <c r="G1037" t="s">
        <v>74</v>
      </c>
      <c r="H1037" t="s">
        <v>75</v>
      </c>
      <c r="I1037" t="s"/>
      <c r="J1037" t="s">
        <v>74</v>
      </c>
      <c r="K1037" t="n">
        <v>99</v>
      </c>
      <c r="L1037" t="s">
        <v>76</v>
      </c>
      <c r="M1037" t="s"/>
      <c r="N1037" t="s">
        <v>1441</v>
      </c>
      <c r="O1037" t="s">
        <v>78</v>
      </c>
      <c r="P1037" t="s">
        <v>1435</v>
      </c>
      <c r="Q1037" t="s"/>
      <c r="R1037" t="s">
        <v>418</v>
      </c>
      <c r="S1037" t="s">
        <v>280</v>
      </c>
      <c r="T1037" t="s">
        <v>82</v>
      </c>
      <c r="U1037" t="s"/>
      <c r="V1037" t="s">
        <v>83</v>
      </c>
      <c r="W1037" t="s">
        <v>112</v>
      </c>
      <c r="X1037" t="s"/>
      <c r="Y1037" t="s">
        <v>85</v>
      </c>
      <c r="Z1037">
        <f>HYPERLINK("https://hotelmonitor-cachepage.eclerx.com/savepage/tk_15434141214499726_sr_2057.html","info")</f>
        <v/>
      </c>
      <c r="AA1037" t="n">
        <v>614361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/>
      <c r="AP1037" t="n">
        <v>111</v>
      </c>
      <c r="AQ1037" t="s">
        <v>89</v>
      </c>
      <c r="AR1037" t="s"/>
      <c r="AS1037" t="s"/>
      <c r="AT1037" t="s">
        <v>90</v>
      </c>
      <c r="AU1037" t="s"/>
      <c r="AV1037" t="s"/>
      <c r="AW1037" t="s"/>
      <c r="AX1037" t="s"/>
      <c r="AY1037" t="n">
        <v>4481113</v>
      </c>
      <c r="AZ1037" t="s">
        <v>1437</v>
      </c>
      <c r="BA1037" t="s"/>
      <c r="BB1037" t="n">
        <v>879615</v>
      </c>
      <c r="BC1037" t="n">
        <v>13.411867</v>
      </c>
      <c r="BD1037" t="n">
        <v>52.516063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1433</v>
      </c>
      <c r="F1038" t="n">
        <v>5009313</v>
      </c>
      <c r="G1038" t="s">
        <v>74</v>
      </c>
      <c r="H1038" t="s">
        <v>75</v>
      </c>
      <c r="I1038" t="s"/>
      <c r="J1038" t="s">
        <v>74</v>
      </c>
      <c r="K1038" t="n">
        <v>99</v>
      </c>
      <c r="L1038" t="s">
        <v>76</v>
      </c>
      <c r="M1038" t="s"/>
      <c r="N1038" t="s">
        <v>1442</v>
      </c>
      <c r="O1038" t="s">
        <v>78</v>
      </c>
      <c r="P1038" t="s">
        <v>1435</v>
      </c>
      <c r="Q1038" t="s"/>
      <c r="R1038" t="s">
        <v>418</v>
      </c>
      <c r="S1038" t="s">
        <v>280</v>
      </c>
      <c r="T1038" t="s">
        <v>82</v>
      </c>
      <c r="U1038" t="s"/>
      <c r="V1038" t="s">
        <v>83</v>
      </c>
      <c r="W1038" t="s">
        <v>112</v>
      </c>
      <c r="X1038" t="s"/>
      <c r="Y1038" t="s">
        <v>85</v>
      </c>
      <c r="Z1038">
        <f>HYPERLINK("https://hotelmonitor-cachepage.eclerx.com/savepage/tk_15434141214499726_sr_2057.html","info")</f>
        <v/>
      </c>
      <c r="AA1038" t="n">
        <v>614361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/>
      <c r="AP1038" t="n">
        <v>111</v>
      </c>
      <c r="AQ1038" t="s">
        <v>89</v>
      </c>
      <c r="AR1038" t="s"/>
      <c r="AS1038" t="s"/>
      <c r="AT1038" t="s">
        <v>90</v>
      </c>
      <c r="AU1038" t="s"/>
      <c r="AV1038" t="s"/>
      <c r="AW1038" t="s"/>
      <c r="AX1038" t="s"/>
      <c r="AY1038" t="n">
        <v>4481113</v>
      </c>
      <c r="AZ1038" t="s">
        <v>1437</v>
      </c>
      <c r="BA1038" t="s"/>
      <c r="BB1038" t="n">
        <v>879615</v>
      </c>
      <c r="BC1038" t="n">
        <v>13.411867</v>
      </c>
      <c r="BD1038" t="n">
        <v>52.516063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1443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79</v>
      </c>
      <c r="L1039" t="s">
        <v>76</v>
      </c>
      <c r="M1039" t="s"/>
      <c r="N1039" t="s">
        <v>183</v>
      </c>
      <c r="O1039" t="s">
        <v>78</v>
      </c>
      <c r="P1039" t="s">
        <v>1443</v>
      </c>
      <c r="Q1039" t="s"/>
      <c r="R1039" t="s">
        <v>180</v>
      </c>
      <c r="S1039" t="s">
        <v>231</v>
      </c>
      <c r="T1039" t="s">
        <v>82</v>
      </c>
      <c r="U1039" t="s"/>
      <c r="V1039" t="s">
        <v>83</v>
      </c>
      <c r="W1039" t="s">
        <v>112</v>
      </c>
      <c r="X1039" t="s"/>
      <c r="Y1039" t="s">
        <v>85</v>
      </c>
      <c r="Z1039">
        <f>HYPERLINK("https://hotelmonitor-cachepage.eclerx.com/savepage/tk_15434145538131683_sr_2057.html","info")</f>
        <v/>
      </c>
      <c r="AA1039" t="n">
        <v>-3423338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/>
      <c r="AP1039" t="n">
        <v>253</v>
      </c>
      <c r="AQ1039" t="s">
        <v>89</v>
      </c>
      <c r="AR1039" t="s"/>
      <c r="AS1039" t="s"/>
      <c r="AT1039" t="s">
        <v>90</v>
      </c>
      <c r="AU1039" t="s"/>
      <c r="AV1039" t="s"/>
      <c r="AW1039" t="s"/>
      <c r="AX1039" t="s"/>
      <c r="AY1039" t="n">
        <v>3423338</v>
      </c>
      <c r="AZ1039" t="s">
        <v>1444</v>
      </c>
      <c r="BA1039" t="s"/>
      <c r="BB1039" t="n">
        <v>254390</v>
      </c>
      <c r="BC1039" t="n">
        <v>13.337036</v>
      </c>
      <c r="BD1039" t="n">
        <v>52.500675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1445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94</v>
      </c>
      <c r="L1040" t="s">
        <v>76</v>
      </c>
      <c r="M1040" t="s"/>
      <c r="N1040" t="s">
        <v>93</v>
      </c>
      <c r="O1040" t="s">
        <v>78</v>
      </c>
      <c r="P1040" t="s">
        <v>1445</v>
      </c>
      <c r="Q1040" t="s"/>
      <c r="R1040" t="s">
        <v>102</v>
      </c>
      <c r="S1040" t="s">
        <v>361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HYPERLINK("https://hotelmonitor-cachepage.eclerx.com/savepage/tk_15434138229406145_sr_2057.html","info")</f>
        <v/>
      </c>
      <c r="AA1040" t="n">
        <v>-2071738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/>
      <c r="AP1040" t="n">
        <v>10</v>
      </c>
      <c r="AQ1040" t="s">
        <v>89</v>
      </c>
      <c r="AR1040" t="s"/>
      <c r="AS1040" t="s"/>
      <c r="AT1040" t="s">
        <v>90</v>
      </c>
      <c r="AU1040" t="s"/>
      <c r="AV1040" t="s"/>
      <c r="AW1040" t="s"/>
      <c r="AX1040" t="s"/>
      <c r="AY1040" t="n">
        <v>2071738</v>
      </c>
      <c r="AZ1040" t="s">
        <v>1446</v>
      </c>
      <c r="BA1040" t="s"/>
      <c r="BB1040" t="n">
        <v>66303</v>
      </c>
      <c r="BC1040" t="n">
        <v>13.47423</v>
      </c>
      <c r="BD1040" t="n">
        <v>52.61019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1445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110</v>
      </c>
      <c r="L1041" t="s">
        <v>76</v>
      </c>
      <c r="M1041" t="s"/>
      <c r="N1041" t="s">
        <v>95</v>
      </c>
      <c r="O1041" t="s">
        <v>78</v>
      </c>
      <c r="P1041" t="s">
        <v>1445</v>
      </c>
      <c r="Q1041" t="s"/>
      <c r="R1041" t="s">
        <v>102</v>
      </c>
      <c r="S1041" t="s">
        <v>372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HYPERLINK("https://hotelmonitor-cachepage.eclerx.com/savepage/tk_15434138229406145_sr_2057.html","info")</f>
        <v/>
      </c>
      <c r="AA1041" t="n">
        <v>-2071738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/>
      <c r="AP1041" t="n">
        <v>10</v>
      </c>
      <c r="AQ1041" t="s">
        <v>89</v>
      </c>
      <c r="AR1041" t="s"/>
      <c r="AS1041" t="s"/>
      <c r="AT1041" t="s">
        <v>90</v>
      </c>
      <c r="AU1041" t="s"/>
      <c r="AV1041" t="s"/>
      <c r="AW1041" t="s"/>
      <c r="AX1041" t="s"/>
      <c r="AY1041" t="n">
        <v>2071738</v>
      </c>
      <c r="AZ1041" t="s">
        <v>1446</v>
      </c>
      <c r="BA1041" t="s"/>
      <c r="BB1041" t="n">
        <v>66303</v>
      </c>
      <c r="BC1041" t="n">
        <v>13.47423</v>
      </c>
      <c r="BD1041" t="n">
        <v>52.61019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1447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80</v>
      </c>
      <c r="L1042" t="s">
        <v>76</v>
      </c>
      <c r="M1042" t="s"/>
      <c r="N1042" t="s">
        <v>93</v>
      </c>
      <c r="O1042" t="s">
        <v>78</v>
      </c>
      <c r="P1042" t="s">
        <v>1447</v>
      </c>
      <c r="Q1042" t="s"/>
      <c r="R1042" t="s">
        <v>180</v>
      </c>
      <c r="S1042" t="s">
        <v>247</v>
      </c>
      <c r="T1042" t="s">
        <v>82</v>
      </c>
      <c r="U1042" t="s"/>
      <c r="V1042" t="s">
        <v>83</v>
      </c>
      <c r="W1042" t="s">
        <v>112</v>
      </c>
      <c r="X1042" t="s"/>
      <c r="Y1042" t="s">
        <v>85</v>
      </c>
      <c r="Z1042">
        <f>HYPERLINK("https://hotelmonitor-cachepage.eclerx.com/savepage/tk_15434140869541783_sr_2057.html","info")</f>
        <v/>
      </c>
      <c r="AA1042" t="n">
        <v>-163192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/>
      <c r="AP1042" t="n">
        <v>99</v>
      </c>
      <c r="AQ1042" t="s">
        <v>89</v>
      </c>
      <c r="AR1042" t="s"/>
      <c r="AS1042" t="s"/>
      <c r="AT1042" t="s">
        <v>90</v>
      </c>
      <c r="AU1042" t="s"/>
      <c r="AV1042" t="s"/>
      <c r="AW1042" t="s"/>
      <c r="AX1042" t="s"/>
      <c r="AY1042" t="n">
        <v>163192</v>
      </c>
      <c r="AZ1042" t="s">
        <v>1448</v>
      </c>
      <c r="BA1042" t="s"/>
      <c r="BB1042" t="n">
        <v>2444</v>
      </c>
      <c r="BC1042" t="n">
        <v>13.29556</v>
      </c>
      <c r="BD1042" t="n">
        <v>52.57621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1449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62.95</v>
      </c>
      <c r="L1043" t="s">
        <v>76</v>
      </c>
      <c r="M1043" t="s"/>
      <c r="N1043" t="s">
        <v>93</v>
      </c>
      <c r="O1043" t="s">
        <v>78</v>
      </c>
      <c r="P1043" t="s">
        <v>1449</v>
      </c>
      <c r="Q1043" t="s"/>
      <c r="R1043" t="s">
        <v>102</v>
      </c>
      <c r="S1043" t="s">
        <v>1450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HYPERLINK("https://hotelmonitor-cachepage.eclerx.com/savepage/tk_154341465644072_sr_2057.html","info")</f>
        <v/>
      </c>
      <c r="AA1043" t="n">
        <v>-2071568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/>
      <c r="AP1043" t="n">
        <v>288</v>
      </c>
      <c r="AQ1043" t="s">
        <v>89</v>
      </c>
      <c r="AR1043" t="s"/>
      <c r="AS1043" t="s"/>
      <c r="AT1043" t="s">
        <v>90</v>
      </c>
      <c r="AU1043" t="s"/>
      <c r="AV1043" t="s"/>
      <c r="AW1043" t="s"/>
      <c r="AX1043" t="s"/>
      <c r="AY1043" t="n">
        <v>2071568</v>
      </c>
      <c r="AZ1043" t="s">
        <v>1451</v>
      </c>
      <c r="BA1043" t="s"/>
      <c r="BB1043" t="n">
        <v>588099</v>
      </c>
      <c r="BC1043" t="n">
        <v>13.305142</v>
      </c>
      <c r="BD1043" t="n">
        <v>52.513541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1452</v>
      </c>
      <c r="F1044" t="n">
        <v>5254647</v>
      </c>
      <c r="G1044" t="s">
        <v>74</v>
      </c>
      <c r="H1044" t="s">
        <v>75</v>
      </c>
      <c r="I1044" t="s"/>
      <c r="J1044" t="s">
        <v>74</v>
      </c>
      <c r="K1044" t="n">
        <v>106.21</v>
      </c>
      <c r="L1044" t="s">
        <v>76</v>
      </c>
      <c r="M1044" t="s"/>
      <c r="N1044" t="s">
        <v>77</v>
      </c>
      <c r="O1044" t="s">
        <v>78</v>
      </c>
      <c r="P1044" t="s">
        <v>1453</v>
      </c>
      <c r="Q1044" t="s"/>
      <c r="R1044" t="s">
        <v>80</v>
      </c>
      <c r="S1044" t="s">
        <v>1454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HYPERLINK("https://hotelmonitor-cachepage.eclerx.com/savepage/tk_15434152860246022_sr_2057.html","info")</f>
        <v/>
      </c>
      <c r="AA1044" t="n">
        <v>211010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/>
      <c r="AP1044" t="n">
        <v>495</v>
      </c>
      <c r="AQ1044" t="s">
        <v>89</v>
      </c>
      <c r="AR1044" t="s"/>
      <c r="AS1044" t="s"/>
      <c r="AT1044" t="s">
        <v>90</v>
      </c>
      <c r="AU1044" t="s"/>
      <c r="AV1044" t="s"/>
      <c r="AW1044" t="s"/>
      <c r="AX1044" t="s"/>
      <c r="AY1044" t="n">
        <v>937647</v>
      </c>
      <c r="AZ1044" t="s">
        <v>1455</v>
      </c>
      <c r="BA1044" t="s"/>
      <c r="BB1044" t="n">
        <v>399411</v>
      </c>
      <c r="BC1044" t="n">
        <v>13.397496</v>
      </c>
      <c r="BD1044" t="n">
        <v>52.509834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1452</v>
      </c>
      <c r="F1045" t="n">
        <v>5254647</v>
      </c>
      <c r="G1045" t="s">
        <v>74</v>
      </c>
      <c r="H1045" t="s">
        <v>75</v>
      </c>
      <c r="I1045" t="s"/>
      <c r="J1045" t="s">
        <v>74</v>
      </c>
      <c r="K1045" t="n">
        <v>124.95</v>
      </c>
      <c r="L1045" t="s">
        <v>76</v>
      </c>
      <c r="M1045" t="s"/>
      <c r="N1045" t="s">
        <v>93</v>
      </c>
      <c r="O1045" t="s">
        <v>78</v>
      </c>
      <c r="P1045" t="s">
        <v>1453</v>
      </c>
      <c r="Q1045" t="s"/>
      <c r="R1045" t="s">
        <v>80</v>
      </c>
      <c r="S1045" t="s">
        <v>151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HYPERLINK("https://hotelmonitor-cachepage.eclerx.com/savepage/tk_15434152860246022_sr_2057.html","info")</f>
        <v/>
      </c>
      <c r="AA1045" t="n">
        <v>211010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/>
      <c r="AP1045" t="n">
        <v>495</v>
      </c>
      <c r="AQ1045" t="s">
        <v>89</v>
      </c>
      <c r="AR1045" t="s"/>
      <c r="AS1045" t="s"/>
      <c r="AT1045" t="s">
        <v>90</v>
      </c>
      <c r="AU1045" t="s"/>
      <c r="AV1045" t="s"/>
      <c r="AW1045" t="s"/>
      <c r="AX1045" t="s"/>
      <c r="AY1045" t="n">
        <v>937647</v>
      </c>
      <c r="AZ1045" t="s">
        <v>1455</v>
      </c>
      <c r="BA1045" t="s"/>
      <c r="BB1045" t="n">
        <v>399411</v>
      </c>
      <c r="BC1045" t="n">
        <v>13.397496</v>
      </c>
      <c r="BD1045" t="n">
        <v>52.509834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1452</v>
      </c>
      <c r="F1046" t="n">
        <v>5254647</v>
      </c>
      <c r="G1046" t="s">
        <v>74</v>
      </c>
      <c r="H1046" t="s">
        <v>75</v>
      </c>
      <c r="I1046" t="s"/>
      <c r="J1046" t="s">
        <v>74</v>
      </c>
      <c r="K1046" t="n">
        <v>154.95</v>
      </c>
      <c r="L1046" t="s">
        <v>76</v>
      </c>
      <c r="M1046" t="s"/>
      <c r="N1046" t="s">
        <v>95</v>
      </c>
      <c r="O1046" t="s">
        <v>78</v>
      </c>
      <c r="P1046" t="s">
        <v>1453</v>
      </c>
      <c r="Q1046" t="s"/>
      <c r="R1046" t="s">
        <v>80</v>
      </c>
      <c r="S1046" t="s">
        <v>153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HYPERLINK("https://hotelmonitor-cachepage.eclerx.com/savepage/tk_15434152860246022_sr_2057.html","info")</f>
        <v/>
      </c>
      <c r="AA1046" t="n">
        <v>211010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/>
      <c r="AP1046" t="n">
        <v>495</v>
      </c>
      <c r="AQ1046" t="s">
        <v>89</v>
      </c>
      <c r="AR1046" t="s"/>
      <c r="AS1046" t="s"/>
      <c r="AT1046" t="s">
        <v>90</v>
      </c>
      <c r="AU1046" t="s"/>
      <c r="AV1046" t="s"/>
      <c r="AW1046" t="s"/>
      <c r="AX1046" t="s"/>
      <c r="AY1046" t="n">
        <v>937647</v>
      </c>
      <c r="AZ1046" t="s">
        <v>1455</v>
      </c>
      <c r="BA1046" t="s"/>
      <c r="BB1046" t="n">
        <v>399411</v>
      </c>
      <c r="BC1046" t="n">
        <v>13.397496</v>
      </c>
      <c r="BD1046" t="n">
        <v>52.509834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1452</v>
      </c>
      <c r="F1047" t="n">
        <v>5254647</v>
      </c>
      <c r="G1047" t="s">
        <v>74</v>
      </c>
      <c r="H1047" t="s">
        <v>75</v>
      </c>
      <c r="I1047" t="s"/>
      <c r="J1047" t="s">
        <v>74</v>
      </c>
      <c r="K1047" t="n">
        <v>154.95</v>
      </c>
      <c r="L1047" t="s">
        <v>76</v>
      </c>
      <c r="M1047" t="s"/>
      <c r="N1047" t="s">
        <v>154</v>
      </c>
      <c r="O1047" t="s">
        <v>78</v>
      </c>
      <c r="P1047" t="s">
        <v>1453</v>
      </c>
      <c r="Q1047" t="s"/>
      <c r="R1047" t="s">
        <v>80</v>
      </c>
      <c r="S1047" t="s">
        <v>153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HYPERLINK("https://hotelmonitor-cachepage.eclerx.com/savepage/tk_15434152860246022_sr_2057.html","info")</f>
        <v/>
      </c>
      <c r="AA1047" t="n">
        <v>211010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/>
      <c r="AP1047" t="n">
        <v>495</v>
      </c>
      <c r="AQ1047" t="s">
        <v>89</v>
      </c>
      <c r="AR1047" t="s"/>
      <c r="AS1047" t="s"/>
      <c r="AT1047" t="s">
        <v>90</v>
      </c>
      <c r="AU1047" t="s"/>
      <c r="AV1047" t="s"/>
      <c r="AW1047" t="s"/>
      <c r="AX1047" t="s"/>
      <c r="AY1047" t="n">
        <v>937647</v>
      </c>
      <c r="AZ1047" t="s">
        <v>1455</v>
      </c>
      <c r="BA1047" t="s"/>
      <c r="BB1047" t="n">
        <v>399411</v>
      </c>
      <c r="BC1047" t="n">
        <v>13.397496</v>
      </c>
      <c r="BD1047" t="n">
        <v>52.509834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1452</v>
      </c>
      <c r="F1048" t="n">
        <v>5254647</v>
      </c>
      <c r="G1048" t="s">
        <v>74</v>
      </c>
      <c r="H1048" t="s">
        <v>75</v>
      </c>
      <c r="I1048" t="s"/>
      <c r="J1048" t="s">
        <v>74</v>
      </c>
      <c r="K1048" t="n">
        <v>174.95</v>
      </c>
      <c r="L1048" t="s">
        <v>76</v>
      </c>
      <c r="M1048" t="s"/>
      <c r="N1048" t="s">
        <v>152</v>
      </c>
      <c r="O1048" t="s">
        <v>78</v>
      </c>
      <c r="P1048" t="s">
        <v>1453</v>
      </c>
      <c r="Q1048" t="s"/>
      <c r="R1048" t="s">
        <v>80</v>
      </c>
      <c r="S1048" t="s">
        <v>1456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HYPERLINK("https://hotelmonitor-cachepage.eclerx.com/savepage/tk_15434152860246022_sr_2057.html","info")</f>
        <v/>
      </c>
      <c r="AA1048" t="n">
        <v>211010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/>
      <c r="AP1048" t="n">
        <v>495</v>
      </c>
      <c r="AQ1048" t="s">
        <v>89</v>
      </c>
      <c r="AR1048" t="s"/>
      <c r="AS1048" t="s"/>
      <c r="AT1048" t="s">
        <v>90</v>
      </c>
      <c r="AU1048" t="s"/>
      <c r="AV1048" t="s"/>
      <c r="AW1048" t="s"/>
      <c r="AX1048" t="s"/>
      <c r="AY1048" t="n">
        <v>937647</v>
      </c>
      <c r="AZ1048" t="s">
        <v>1455</v>
      </c>
      <c r="BA1048" t="s"/>
      <c r="BB1048" t="n">
        <v>399411</v>
      </c>
      <c r="BC1048" t="n">
        <v>13.397496</v>
      </c>
      <c r="BD1048" t="n">
        <v>52.509834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1457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55</v>
      </c>
      <c r="L1049" t="s">
        <v>76</v>
      </c>
      <c r="M1049" t="s"/>
      <c r="N1049" t="s">
        <v>183</v>
      </c>
      <c r="O1049" t="s">
        <v>78</v>
      </c>
      <c r="P1049" t="s">
        <v>1457</v>
      </c>
      <c r="Q1049" t="s"/>
      <c r="R1049" t="s">
        <v>471</v>
      </c>
      <c r="S1049" t="s">
        <v>690</v>
      </c>
      <c r="T1049" t="s">
        <v>82</v>
      </c>
      <c r="U1049" t="s"/>
      <c r="V1049" t="s">
        <v>83</v>
      </c>
      <c r="W1049" t="s">
        <v>112</v>
      </c>
      <c r="X1049" t="s"/>
      <c r="Y1049" t="s">
        <v>85</v>
      </c>
      <c r="Z1049">
        <f>HYPERLINK("https://hotelmonitor-cachepage.eclerx.com/savepage/tk_15434153235960717_sr_2057.html","info")</f>
        <v/>
      </c>
      <c r="AA1049" t="n">
        <v>-2071618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/>
      <c r="AP1049" t="n">
        <v>506</v>
      </c>
      <c r="AQ1049" t="s">
        <v>89</v>
      </c>
      <c r="AR1049" t="s"/>
      <c r="AS1049" t="s"/>
      <c r="AT1049" t="s">
        <v>90</v>
      </c>
      <c r="AU1049" t="s"/>
      <c r="AV1049" t="s"/>
      <c r="AW1049" t="s"/>
      <c r="AX1049" t="s"/>
      <c r="AY1049" t="n">
        <v>2071618</v>
      </c>
      <c r="AZ1049" t="s">
        <v>1458</v>
      </c>
      <c r="BA1049" t="s"/>
      <c r="BB1049" t="n">
        <v>391627</v>
      </c>
      <c r="BC1049" t="n">
        <v>13.439026</v>
      </c>
      <c r="BD1049" t="n">
        <v>52.510841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1459</v>
      </c>
      <c r="F1050" t="n">
        <v>3578701</v>
      </c>
      <c r="G1050" t="s">
        <v>74</v>
      </c>
      <c r="H1050" t="s">
        <v>75</v>
      </c>
      <c r="I1050" t="s"/>
      <c r="J1050" t="s">
        <v>74</v>
      </c>
      <c r="K1050" t="n">
        <v>75</v>
      </c>
      <c r="L1050" t="s">
        <v>76</v>
      </c>
      <c r="M1050" t="s"/>
      <c r="N1050" t="s">
        <v>183</v>
      </c>
      <c r="O1050" t="s">
        <v>78</v>
      </c>
      <c r="P1050" t="s">
        <v>1460</v>
      </c>
      <c r="Q1050" t="s"/>
      <c r="R1050" t="s">
        <v>180</v>
      </c>
      <c r="S1050" t="s">
        <v>119</v>
      </c>
      <c r="T1050" t="s">
        <v>82</v>
      </c>
      <c r="U1050" t="s"/>
      <c r="V1050" t="s">
        <v>83</v>
      </c>
      <c r="W1050" t="s">
        <v>112</v>
      </c>
      <c r="X1050" t="s"/>
      <c r="Y1050" t="s">
        <v>85</v>
      </c>
      <c r="Z1050">
        <f>HYPERLINK("https://hotelmonitor-cachepage.eclerx.com/savepage/tk_15434147167385526_sr_2057.html","info")</f>
        <v/>
      </c>
      <c r="AA1050" t="n">
        <v>215963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/>
      <c r="AP1050" t="n">
        <v>307</v>
      </c>
      <c r="AQ1050" t="s">
        <v>89</v>
      </c>
      <c r="AR1050" t="s"/>
      <c r="AS1050" t="s"/>
      <c r="AT1050" t="s">
        <v>90</v>
      </c>
      <c r="AU1050" t="s"/>
      <c r="AV1050" t="s"/>
      <c r="AW1050" t="s"/>
      <c r="AX1050" t="s"/>
      <c r="AY1050" t="n">
        <v>2071752</v>
      </c>
      <c r="AZ1050" t="s">
        <v>1461</v>
      </c>
      <c r="BA1050" t="s"/>
      <c r="BB1050" t="n">
        <v>41942</v>
      </c>
      <c r="BC1050" t="n">
        <v>13.186223</v>
      </c>
      <c r="BD1050" t="n">
        <v>52.538091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1462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73</v>
      </c>
      <c r="L1051" t="s">
        <v>76</v>
      </c>
      <c r="M1051" t="s"/>
      <c r="N1051" t="s">
        <v>77</v>
      </c>
      <c r="O1051" t="s">
        <v>78</v>
      </c>
      <c r="P1051" t="s">
        <v>1462</v>
      </c>
      <c r="Q1051" t="s"/>
      <c r="R1051" t="s">
        <v>80</v>
      </c>
      <c r="S1051" t="s">
        <v>1321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HYPERLINK("https://hotelmonitor-cachepage.eclerx.com/savepage/tk_15434142427041917_sr_2057.html","info")</f>
        <v/>
      </c>
      <c r="AA1051" t="n">
        <v>-6796491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/>
      <c r="AP1051" t="n">
        <v>150</v>
      </c>
      <c r="AQ1051" t="s">
        <v>89</v>
      </c>
      <c r="AR1051" t="s"/>
      <c r="AS1051" t="s"/>
      <c r="AT1051" t="s">
        <v>90</v>
      </c>
      <c r="AU1051" t="s"/>
      <c r="AV1051" t="s"/>
      <c r="AW1051" t="s"/>
      <c r="AX1051" t="s"/>
      <c r="AY1051" t="n">
        <v>6796491</v>
      </c>
      <c r="AZ1051" t="s">
        <v>1463</v>
      </c>
      <c r="BA1051" t="s"/>
      <c r="BB1051" t="n">
        <v>26176</v>
      </c>
      <c r="BC1051" t="n">
        <v>13.520404</v>
      </c>
      <c r="BD1051" t="n">
        <v>52.500535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1462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77</v>
      </c>
      <c r="L1052" t="s">
        <v>76</v>
      </c>
      <c r="M1052" t="s"/>
      <c r="N1052" t="s">
        <v>93</v>
      </c>
      <c r="O1052" t="s">
        <v>78</v>
      </c>
      <c r="P1052" t="s">
        <v>1462</v>
      </c>
      <c r="Q1052" t="s"/>
      <c r="R1052" t="s">
        <v>80</v>
      </c>
      <c r="S1052" t="s">
        <v>901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HYPERLINK("https://hotelmonitor-cachepage.eclerx.com/savepage/tk_15434142427041917_sr_2057.html","info")</f>
        <v/>
      </c>
      <c r="AA1052" t="n">
        <v>-6796491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/>
      <c r="AP1052" t="n">
        <v>150</v>
      </c>
      <c r="AQ1052" t="s">
        <v>89</v>
      </c>
      <c r="AR1052" t="s"/>
      <c r="AS1052" t="s"/>
      <c r="AT1052" t="s">
        <v>90</v>
      </c>
      <c r="AU1052" t="s"/>
      <c r="AV1052" t="s"/>
      <c r="AW1052" t="s"/>
      <c r="AX1052" t="s"/>
      <c r="AY1052" t="n">
        <v>6796491</v>
      </c>
      <c r="AZ1052" t="s">
        <v>1463</v>
      </c>
      <c r="BA1052" t="s"/>
      <c r="BB1052" t="n">
        <v>26176</v>
      </c>
      <c r="BC1052" t="n">
        <v>13.520404</v>
      </c>
      <c r="BD1052" t="n">
        <v>52.500535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1462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87</v>
      </c>
      <c r="L1053" t="s">
        <v>76</v>
      </c>
      <c r="M1053" t="s"/>
      <c r="N1053" t="s">
        <v>97</v>
      </c>
      <c r="O1053" t="s">
        <v>78</v>
      </c>
      <c r="P1053" t="s">
        <v>1462</v>
      </c>
      <c r="Q1053" t="s"/>
      <c r="R1053" t="s">
        <v>80</v>
      </c>
      <c r="S1053" t="s">
        <v>756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HYPERLINK("https://hotelmonitor-cachepage.eclerx.com/savepage/tk_15434142427041917_sr_2057.html","info")</f>
        <v/>
      </c>
      <c r="AA1053" t="n">
        <v>-6796491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/>
      <c r="AP1053" t="n">
        <v>150</v>
      </c>
      <c r="AQ1053" t="s">
        <v>89</v>
      </c>
      <c r="AR1053" t="s"/>
      <c r="AS1053" t="s"/>
      <c r="AT1053" t="s">
        <v>90</v>
      </c>
      <c r="AU1053" t="s"/>
      <c r="AV1053" t="s"/>
      <c r="AW1053" t="s"/>
      <c r="AX1053" t="s"/>
      <c r="AY1053" t="n">
        <v>6796491</v>
      </c>
      <c r="AZ1053" t="s">
        <v>1463</v>
      </c>
      <c r="BA1053" t="s"/>
      <c r="BB1053" t="n">
        <v>26176</v>
      </c>
      <c r="BC1053" t="n">
        <v>13.520404</v>
      </c>
      <c r="BD1053" t="n">
        <v>52.500535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1464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70.15000000000001</v>
      </c>
      <c r="L1054" t="s">
        <v>76</v>
      </c>
      <c r="M1054" t="s"/>
      <c r="N1054" t="s">
        <v>77</v>
      </c>
      <c r="O1054" t="s">
        <v>78</v>
      </c>
      <c r="P1054" t="s">
        <v>1464</v>
      </c>
      <c r="Q1054" t="s"/>
      <c r="R1054" t="s">
        <v>80</v>
      </c>
      <c r="S1054" t="s">
        <v>1465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HYPERLINK("https://hotelmonitor-cachepage.eclerx.com/savepage/tk_15434147348384023_sr_2057.html","info")</f>
        <v/>
      </c>
      <c r="AA1054" t="n">
        <v>-1321471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/>
      <c r="AP1054" t="n">
        <v>313</v>
      </c>
      <c r="AQ1054" t="s">
        <v>89</v>
      </c>
      <c r="AR1054" t="s"/>
      <c r="AS1054" t="s"/>
      <c r="AT1054" t="s">
        <v>90</v>
      </c>
      <c r="AU1054" t="s"/>
      <c r="AV1054" t="s"/>
      <c r="AW1054" t="s"/>
      <c r="AX1054" t="s"/>
      <c r="AY1054" t="n">
        <v>1321471</v>
      </c>
      <c r="AZ1054" t="s">
        <v>1466</v>
      </c>
      <c r="BA1054" t="s"/>
      <c r="BB1054" t="n">
        <v>146589</v>
      </c>
      <c r="BC1054" t="n">
        <v>13.38369</v>
      </c>
      <c r="BD1054" t="n">
        <v>52.53085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1464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82</v>
      </c>
      <c r="L1055" t="s">
        <v>76</v>
      </c>
      <c r="M1055" t="s"/>
      <c r="N1055" t="s">
        <v>93</v>
      </c>
      <c r="O1055" t="s">
        <v>78</v>
      </c>
      <c r="P1055" t="s">
        <v>1464</v>
      </c>
      <c r="Q1055" t="s"/>
      <c r="R1055" t="s">
        <v>80</v>
      </c>
      <c r="S1055" t="s">
        <v>635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HYPERLINK("https://hotelmonitor-cachepage.eclerx.com/savepage/tk_15434147348384023_sr_2057.html","info")</f>
        <v/>
      </c>
      <c r="AA1055" t="n">
        <v>-1321471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/>
      <c r="AP1055" t="n">
        <v>313</v>
      </c>
      <c r="AQ1055" t="s">
        <v>89</v>
      </c>
      <c r="AR1055" t="s"/>
      <c r="AS1055" t="s"/>
      <c r="AT1055" t="s">
        <v>90</v>
      </c>
      <c r="AU1055" t="s"/>
      <c r="AV1055" t="s"/>
      <c r="AW1055" t="s"/>
      <c r="AX1055" t="s"/>
      <c r="AY1055" t="n">
        <v>1321471</v>
      </c>
      <c r="AZ1055" t="s">
        <v>1466</v>
      </c>
      <c r="BA1055" t="s"/>
      <c r="BB1055" t="n">
        <v>146589</v>
      </c>
      <c r="BC1055" t="n">
        <v>13.38369</v>
      </c>
      <c r="BD1055" t="n">
        <v>52.53085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1464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122</v>
      </c>
      <c r="L1056" t="s">
        <v>76</v>
      </c>
      <c r="M1056" t="s"/>
      <c r="N1056" t="s">
        <v>95</v>
      </c>
      <c r="O1056" t="s">
        <v>78</v>
      </c>
      <c r="P1056" t="s">
        <v>1464</v>
      </c>
      <c r="Q1056" t="s"/>
      <c r="R1056" t="s">
        <v>80</v>
      </c>
      <c r="S1056" t="s">
        <v>200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HYPERLINK("https://hotelmonitor-cachepage.eclerx.com/savepage/tk_15434147348384023_sr_2057.html","info")</f>
        <v/>
      </c>
      <c r="AA1056" t="n">
        <v>-1321471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/>
      <c r="AP1056" t="n">
        <v>313</v>
      </c>
      <c r="AQ1056" t="s">
        <v>89</v>
      </c>
      <c r="AR1056" t="s"/>
      <c r="AS1056" t="s"/>
      <c r="AT1056" t="s">
        <v>90</v>
      </c>
      <c r="AU1056" t="s"/>
      <c r="AV1056" t="s"/>
      <c r="AW1056" t="s"/>
      <c r="AX1056" t="s"/>
      <c r="AY1056" t="n">
        <v>1321471</v>
      </c>
      <c r="AZ1056" t="s">
        <v>1466</v>
      </c>
      <c r="BA1056" t="s"/>
      <c r="BB1056" t="n">
        <v>146589</v>
      </c>
      <c r="BC1056" t="n">
        <v>13.38369</v>
      </c>
      <c r="BD1056" t="n">
        <v>52.53085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1464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127.1</v>
      </c>
      <c r="L1057" t="s">
        <v>76</v>
      </c>
      <c r="M1057" t="s"/>
      <c r="N1057" t="s">
        <v>1467</v>
      </c>
      <c r="O1057" t="s">
        <v>78</v>
      </c>
      <c r="P1057" t="s">
        <v>1464</v>
      </c>
      <c r="Q1057" t="s"/>
      <c r="R1057" t="s">
        <v>80</v>
      </c>
      <c r="S1057" t="s">
        <v>1468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HYPERLINK("https://hotelmonitor-cachepage.eclerx.com/savepage/tk_15434147348384023_sr_2057.html","info")</f>
        <v/>
      </c>
      <c r="AA1057" t="n">
        <v>-1321471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/>
      <c r="AP1057" t="n">
        <v>313</v>
      </c>
      <c r="AQ1057" t="s">
        <v>89</v>
      </c>
      <c r="AR1057" t="s"/>
      <c r="AS1057" t="s"/>
      <c r="AT1057" t="s">
        <v>90</v>
      </c>
      <c r="AU1057" t="s"/>
      <c r="AV1057" t="s"/>
      <c r="AW1057" t="s"/>
      <c r="AX1057" t="s"/>
      <c r="AY1057" t="n">
        <v>1321471</v>
      </c>
      <c r="AZ1057" t="s">
        <v>1466</v>
      </c>
      <c r="BA1057" t="s"/>
      <c r="BB1057" t="n">
        <v>146589</v>
      </c>
      <c r="BC1057" t="n">
        <v>13.38369</v>
      </c>
      <c r="BD1057" t="n">
        <v>52.53085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1464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149</v>
      </c>
      <c r="L1058" t="s">
        <v>76</v>
      </c>
      <c r="M1058" t="s"/>
      <c r="N1058" t="s">
        <v>391</v>
      </c>
      <c r="O1058" t="s">
        <v>78</v>
      </c>
      <c r="P1058" t="s">
        <v>1464</v>
      </c>
      <c r="Q1058" t="s"/>
      <c r="R1058" t="s">
        <v>80</v>
      </c>
      <c r="S1058" t="s">
        <v>645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HYPERLINK("https://hotelmonitor-cachepage.eclerx.com/savepage/tk_15434147348384023_sr_2057.html","info")</f>
        <v/>
      </c>
      <c r="AA1058" t="n">
        <v>-1321471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/>
      <c r="AP1058" t="n">
        <v>313</v>
      </c>
      <c r="AQ1058" t="s">
        <v>89</v>
      </c>
      <c r="AR1058" t="s"/>
      <c r="AS1058" t="s"/>
      <c r="AT1058" t="s">
        <v>90</v>
      </c>
      <c r="AU1058" t="s"/>
      <c r="AV1058" t="s"/>
      <c r="AW1058" t="s"/>
      <c r="AX1058" t="s"/>
      <c r="AY1058" t="n">
        <v>1321471</v>
      </c>
      <c r="AZ1058" t="s">
        <v>1466</v>
      </c>
      <c r="BA1058" t="s"/>
      <c r="BB1058" t="n">
        <v>146589</v>
      </c>
      <c r="BC1058" t="n">
        <v>13.38369</v>
      </c>
      <c r="BD1058" t="n">
        <v>52.53085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1464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193</v>
      </c>
      <c r="L1059" t="s">
        <v>76</v>
      </c>
      <c r="M1059" t="s"/>
      <c r="N1059" t="s">
        <v>154</v>
      </c>
      <c r="O1059" t="s">
        <v>78</v>
      </c>
      <c r="P1059" t="s">
        <v>1464</v>
      </c>
      <c r="Q1059" t="s"/>
      <c r="R1059" t="s">
        <v>80</v>
      </c>
      <c r="S1059" t="s">
        <v>1469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HYPERLINK("https://hotelmonitor-cachepage.eclerx.com/savepage/tk_15434147348384023_sr_2057.html","info")</f>
        <v/>
      </c>
      <c r="AA1059" t="n">
        <v>-1321471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/>
      <c r="AP1059" t="n">
        <v>313</v>
      </c>
      <c r="AQ1059" t="s">
        <v>89</v>
      </c>
      <c r="AR1059" t="s"/>
      <c r="AS1059" t="s"/>
      <c r="AT1059" t="s">
        <v>90</v>
      </c>
      <c r="AU1059" t="s"/>
      <c r="AV1059" t="s"/>
      <c r="AW1059" t="s"/>
      <c r="AX1059" t="s"/>
      <c r="AY1059" t="n">
        <v>1321471</v>
      </c>
      <c r="AZ1059" t="s">
        <v>1466</v>
      </c>
      <c r="BA1059" t="s"/>
      <c r="BB1059" t="n">
        <v>146589</v>
      </c>
      <c r="BC1059" t="n">
        <v>13.38369</v>
      </c>
      <c r="BD1059" t="n">
        <v>52.53085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1470</v>
      </c>
      <c r="F1060" t="n">
        <v>3543102</v>
      </c>
      <c r="G1060" t="s">
        <v>74</v>
      </c>
      <c r="H1060" t="s">
        <v>75</v>
      </c>
      <c r="I1060" t="s"/>
      <c r="J1060" t="s">
        <v>74</v>
      </c>
      <c r="K1060" t="n">
        <v>158</v>
      </c>
      <c r="L1060" t="s">
        <v>76</v>
      </c>
      <c r="M1060" t="s"/>
      <c r="N1060" t="s">
        <v>93</v>
      </c>
      <c r="O1060" t="s">
        <v>78</v>
      </c>
      <c r="P1060" t="s">
        <v>1471</v>
      </c>
      <c r="Q1060" t="s"/>
      <c r="R1060" t="s">
        <v>159</v>
      </c>
      <c r="S1060" t="s">
        <v>1398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HYPERLINK("https://hotelmonitor-cachepage.eclerx.com/savepage/tk_15434144673626525_sr_2057.html","info")</f>
        <v/>
      </c>
      <c r="AA1060" t="n">
        <v>558761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/>
      <c r="AP1060" t="n">
        <v>225</v>
      </c>
      <c r="AQ1060" t="s">
        <v>89</v>
      </c>
      <c r="AR1060" t="s"/>
      <c r="AS1060" t="s"/>
      <c r="AT1060" t="s">
        <v>90</v>
      </c>
      <c r="AU1060" t="s"/>
      <c r="AV1060" t="s"/>
      <c r="AW1060" t="s"/>
      <c r="AX1060" t="s"/>
      <c r="AY1060" t="n">
        <v>2071458</v>
      </c>
      <c r="AZ1060" t="s">
        <v>1472</v>
      </c>
      <c r="BA1060" t="s"/>
      <c r="BB1060" t="n">
        <v>407711</v>
      </c>
      <c r="BC1060" t="n">
        <v>13.346037</v>
      </c>
      <c r="BD1060" t="n">
        <v>52.523242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1470</v>
      </c>
      <c r="F1061" t="n">
        <v>3543102</v>
      </c>
      <c r="G1061" t="s">
        <v>74</v>
      </c>
      <c r="H1061" t="s">
        <v>75</v>
      </c>
      <c r="I1061" t="s"/>
      <c r="J1061" t="s">
        <v>74</v>
      </c>
      <c r="K1061" t="n">
        <v>178</v>
      </c>
      <c r="L1061" t="s">
        <v>76</v>
      </c>
      <c r="M1061" t="s"/>
      <c r="N1061" t="s">
        <v>1473</v>
      </c>
      <c r="O1061" t="s">
        <v>78</v>
      </c>
      <c r="P1061" t="s">
        <v>1471</v>
      </c>
      <c r="Q1061" t="s"/>
      <c r="R1061" t="s">
        <v>159</v>
      </c>
      <c r="S1061" t="s">
        <v>1474</v>
      </c>
      <c r="T1061" t="s">
        <v>82</v>
      </c>
      <c r="U1061" t="s"/>
      <c r="V1061" t="s">
        <v>83</v>
      </c>
      <c r="W1061" t="s">
        <v>112</v>
      </c>
      <c r="X1061" t="s"/>
      <c r="Y1061" t="s">
        <v>85</v>
      </c>
      <c r="Z1061">
        <f>HYPERLINK("https://hotelmonitor-cachepage.eclerx.com/savepage/tk_15434144673626525_sr_2057.html","info")</f>
        <v/>
      </c>
      <c r="AA1061" t="n">
        <v>558761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/>
      <c r="AP1061" t="n">
        <v>225</v>
      </c>
      <c r="AQ1061" t="s">
        <v>89</v>
      </c>
      <c r="AR1061" t="s"/>
      <c r="AS1061" t="s"/>
      <c r="AT1061" t="s">
        <v>90</v>
      </c>
      <c r="AU1061" t="s"/>
      <c r="AV1061" t="s"/>
      <c r="AW1061" t="s"/>
      <c r="AX1061" t="s"/>
      <c r="AY1061" t="n">
        <v>2071458</v>
      </c>
      <c r="AZ1061" t="s">
        <v>1472</v>
      </c>
      <c r="BA1061" t="s"/>
      <c r="BB1061" t="n">
        <v>407711</v>
      </c>
      <c r="BC1061" t="n">
        <v>13.346037</v>
      </c>
      <c r="BD1061" t="n">
        <v>52.523242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1470</v>
      </c>
      <c r="F1062" t="n">
        <v>3543102</v>
      </c>
      <c r="G1062" t="s">
        <v>74</v>
      </c>
      <c r="H1062" t="s">
        <v>75</v>
      </c>
      <c r="I1062" t="s"/>
      <c r="J1062" t="s">
        <v>74</v>
      </c>
      <c r="K1062" t="n">
        <v>208</v>
      </c>
      <c r="L1062" t="s">
        <v>76</v>
      </c>
      <c r="M1062" t="s"/>
      <c r="N1062" t="s">
        <v>321</v>
      </c>
      <c r="O1062" t="s">
        <v>78</v>
      </c>
      <c r="P1062" t="s">
        <v>1471</v>
      </c>
      <c r="Q1062" t="s"/>
      <c r="R1062" t="s">
        <v>159</v>
      </c>
      <c r="S1062" t="s">
        <v>1146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HYPERLINK("https://hotelmonitor-cachepage.eclerx.com/savepage/tk_15434144673626525_sr_2057.html","info")</f>
        <v/>
      </c>
      <c r="AA1062" t="n">
        <v>558761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/>
      <c r="AP1062" t="n">
        <v>225</v>
      </c>
      <c r="AQ1062" t="s">
        <v>89</v>
      </c>
      <c r="AR1062" t="s"/>
      <c r="AS1062" t="s"/>
      <c r="AT1062" t="s">
        <v>90</v>
      </c>
      <c r="AU1062" t="s"/>
      <c r="AV1062" t="s"/>
      <c r="AW1062" t="s"/>
      <c r="AX1062" t="s"/>
      <c r="AY1062" t="n">
        <v>2071458</v>
      </c>
      <c r="AZ1062" t="s">
        <v>1472</v>
      </c>
      <c r="BA1062" t="s"/>
      <c r="BB1062" t="n">
        <v>407711</v>
      </c>
      <c r="BC1062" t="n">
        <v>13.346037</v>
      </c>
      <c r="BD1062" t="n">
        <v>52.523242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1470</v>
      </c>
      <c r="F1063" t="n">
        <v>3543102</v>
      </c>
      <c r="G1063" t="s">
        <v>74</v>
      </c>
      <c r="H1063" t="s">
        <v>75</v>
      </c>
      <c r="I1063" t="s"/>
      <c r="J1063" t="s">
        <v>74</v>
      </c>
      <c r="K1063" t="n">
        <v>230</v>
      </c>
      <c r="L1063" t="s">
        <v>76</v>
      </c>
      <c r="M1063" t="s"/>
      <c r="N1063" t="s">
        <v>219</v>
      </c>
      <c r="O1063" t="s">
        <v>78</v>
      </c>
      <c r="P1063" t="s">
        <v>1471</v>
      </c>
      <c r="Q1063" t="s"/>
      <c r="R1063" t="s">
        <v>159</v>
      </c>
      <c r="S1063" t="s">
        <v>959</v>
      </c>
      <c r="T1063" t="s">
        <v>82</v>
      </c>
      <c r="U1063" t="s"/>
      <c r="V1063" t="s">
        <v>83</v>
      </c>
      <c r="W1063" t="s">
        <v>112</v>
      </c>
      <c r="X1063" t="s"/>
      <c r="Y1063" t="s">
        <v>85</v>
      </c>
      <c r="Z1063">
        <f>HYPERLINK("https://hotelmonitor-cachepage.eclerx.com/savepage/tk_15434144673626525_sr_2057.html","info")</f>
        <v/>
      </c>
      <c r="AA1063" t="n">
        <v>558761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/>
      <c r="AP1063" t="n">
        <v>225</v>
      </c>
      <c r="AQ1063" t="s">
        <v>89</v>
      </c>
      <c r="AR1063" t="s"/>
      <c r="AS1063" t="s"/>
      <c r="AT1063" t="s">
        <v>90</v>
      </c>
      <c r="AU1063" t="s"/>
      <c r="AV1063" t="s"/>
      <c r="AW1063" t="s"/>
      <c r="AX1063" t="s"/>
      <c r="AY1063" t="n">
        <v>2071458</v>
      </c>
      <c r="AZ1063" t="s">
        <v>1472</v>
      </c>
      <c r="BA1063" t="s"/>
      <c r="BB1063" t="n">
        <v>407711</v>
      </c>
      <c r="BC1063" t="n">
        <v>13.346037</v>
      </c>
      <c r="BD1063" t="n">
        <v>52.523242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1475</v>
      </c>
      <c r="F1064" t="n">
        <v>529934</v>
      </c>
      <c r="G1064" t="s">
        <v>74</v>
      </c>
      <c r="H1064" t="s">
        <v>75</v>
      </c>
      <c r="I1064" t="s"/>
      <c r="J1064" t="s">
        <v>74</v>
      </c>
      <c r="K1064" t="n">
        <v>216</v>
      </c>
      <c r="L1064" t="s">
        <v>76</v>
      </c>
      <c r="M1064" t="s"/>
      <c r="N1064" t="s">
        <v>1476</v>
      </c>
      <c r="O1064" t="s">
        <v>78</v>
      </c>
      <c r="P1064" t="s">
        <v>1477</v>
      </c>
      <c r="Q1064" t="s"/>
      <c r="R1064" t="s">
        <v>159</v>
      </c>
      <c r="S1064" t="s">
        <v>1478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HYPERLINK("https://hotelmonitor-cachepage.eclerx.com/savepage/tk_15434150656372206_sr_2057.html","info")</f>
        <v/>
      </c>
      <c r="AA1064" t="n">
        <v>9391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/>
      <c r="AP1064" t="n">
        <v>422</v>
      </c>
      <c r="AQ1064" t="s">
        <v>89</v>
      </c>
      <c r="AR1064" t="s"/>
      <c r="AS1064" t="s"/>
      <c r="AT1064" t="s">
        <v>90</v>
      </c>
      <c r="AU1064" t="s"/>
      <c r="AV1064" t="s"/>
      <c r="AW1064" t="s"/>
      <c r="AX1064" t="s"/>
      <c r="AY1064" t="n">
        <v>937995</v>
      </c>
      <c r="AZ1064" t="s">
        <v>1479</v>
      </c>
      <c r="BA1064" t="s"/>
      <c r="BB1064" t="n">
        <v>50938</v>
      </c>
      <c r="BC1064" t="n">
        <v>13.39083</v>
      </c>
      <c r="BD1064" t="n">
        <v>52.51513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1475</v>
      </c>
      <c r="F1065" t="n">
        <v>529934</v>
      </c>
      <c r="G1065" t="s">
        <v>74</v>
      </c>
      <c r="H1065" t="s">
        <v>75</v>
      </c>
      <c r="I1065" t="s"/>
      <c r="J1065" t="s">
        <v>74</v>
      </c>
      <c r="K1065" t="n">
        <v>228</v>
      </c>
      <c r="L1065" t="s">
        <v>76</v>
      </c>
      <c r="M1065" t="s"/>
      <c r="N1065" t="s">
        <v>1330</v>
      </c>
      <c r="O1065" t="s">
        <v>78</v>
      </c>
      <c r="P1065" t="s">
        <v>1477</v>
      </c>
      <c r="Q1065" t="s"/>
      <c r="R1065" t="s">
        <v>159</v>
      </c>
      <c r="S1065" t="s">
        <v>1480</v>
      </c>
      <c r="T1065" t="s">
        <v>82</v>
      </c>
      <c r="U1065" t="s"/>
      <c r="V1065" t="s">
        <v>83</v>
      </c>
      <c r="W1065" t="s">
        <v>112</v>
      </c>
      <c r="X1065" t="s"/>
      <c r="Y1065" t="s">
        <v>85</v>
      </c>
      <c r="Z1065">
        <f>HYPERLINK("https://hotelmonitor-cachepage.eclerx.com/savepage/tk_15434150656372206_sr_2057.html","info")</f>
        <v/>
      </c>
      <c r="AA1065" t="n">
        <v>9391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/>
      <c r="AP1065" t="n">
        <v>422</v>
      </c>
      <c r="AQ1065" t="s">
        <v>89</v>
      </c>
      <c r="AR1065" t="s"/>
      <c r="AS1065" t="s"/>
      <c r="AT1065" t="s">
        <v>90</v>
      </c>
      <c r="AU1065" t="s"/>
      <c r="AV1065" t="s"/>
      <c r="AW1065" t="s"/>
      <c r="AX1065" t="s"/>
      <c r="AY1065" t="n">
        <v>937995</v>
      </c>
      <c r="AZ1065" t="s">
        <v>1479</v>
      </c>
      <c r="BA1065" t="s"/>
      <c r="BB1065" t="n">
        <v>50938</v>
      </c>
      <c r="BC1065" t="n">
        <v>13.39083</v>
      </c>
      <c r="BD1065" t="n">
        <v>52.51513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1475</v>
      </c>
      <c r="F1066" t="n">
        <v>529934</v>
      </c>
      <c r="G1066" t="s">
        <v>74</v>
      </c>
      <c r="H1066" t="s">
        <v>75</v>
      </c>
      <c r="I1066" t="s"/>
      <c r="J1066" t="s">
        <v>74</v>
      </c>
      <c r="K1066" t="n">
        <v>400.5</v>
      </c>
      <c r="L1066" t="s">
        <v>76</v>
      </c>
      <c r="M1066" t="s"/>
      <c r="N1066" t="s">
        <v>882</v>
      </c>
      <c r="O1066" t="s">
        <v>78</v>
      </c>
      <c r="P1066" t="s">
        <v>1477</v>
      </c>
      <c r="Q1066" t="s"/>
      <c r="R1066" t="s">
        <v>159</v>
      </c>
      <c r="S1066" t="s">
        <v>1481</v>
      </c>
      <c r="T1066" t="s">
        <v>82</v>
      </c>
      <c r="U1066" t="s"/>
      <c r="V1066" t="s">
        <v>83</v>
      </c>
      <c r="W1066" t="s">
        <v>112</v>
      </c>
      <c r="X1066" t="s"/>
      <c r="Y1066" t="s">
        <v>85</v>
      </c>
      <c r="Z1066">
        <f>HYPERLINK("https://hotelmonitor-cachepage.eclerx.com/savepage/tk_15434150656372206_sr_2057.html","info")</f>
        <v/>
      </c>
      <c r="AA1066" t="n">
        <v>9391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/>
      <c r="AP1066" t="n">
        <v>422</v>
      </c>
      <c r="AQ1066" t="s">
        <v>89</v>
      </c>
      <c r="AR1066" t="s"/>
      <c r="AS1066" t="s"/>
      <c r="AT1066" t="s">
        <v>90</v>
      </c>
      <c r="AU1066" t="s"/>
      <c r="AV1066" t="s"/>
      <c r="AW1066" t="s"/>
      <c r="AX1066" t="s"/>
      <c r="AY1066" t="n">
        <v>937995</v>
      </c>
      <c r="AZ1066" t="s">
        <v>1479</v>
      </c>
      <c r="BA1066" t="s"/>
      <c r="BB1066" t="n">
        <v>50938</v>
      </c>
      <c r="BC1066" t="n">
        <v>13.39083</v>
      </c>
      <c r="BD1066" t="n">
        <v>52.51513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1482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107.1</v>
      </c>
      <c r="L1067" t="s">
        <v>76</v>
      </c>
      <c r="M1067" t="s"/>
      <c r="N1067" t="s">
        <v>1483</v>
      </c>
      <c r="O1067" t="s">
        <v>78</v>
      </c>
      <c r="P1067" t="s">
        <v>1482</v>
      </c>
      <c r="Q1067" t="s"/>
      <c r="R1067" t="s">
        <v>80</v>
      </c>
      <c r="S1067" t="s">
        <v>592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HYPERLINK("https://hotelmonitor-cachepage.eclerx.com/savepage/tk_15434146617095652_sr_2057.html","info")</f>
        <v/>
      </c>
      <c r="AA1067" t="n">
        <v>-163320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/>
      <c r="AP1067" t="n">
        <v>290</v>
      </c>
      <c r="AQ1067" t="s">
        <v>89</v>
      </c>
      <c r="AR1067" t="s"/>
      <c r="AS1067" t="s"/>
      <c r="AT1067" t="s">
        <v>90</v>
      </c>
      <c r="AU1067" t="s"/>
      <c r="AV1067" t="s"/>
      <c r="AW1067" t="s"/>
      <c r="AX1067" t="s"/>
      <c r="AY1067" t="n">
        <v>163320</v>
      </c>
      <c r="AZ1067" t="s">
        <v>1484</v>
      </c>
      <c r="BA1067" t="s"/>
      <c r="BB1067" t="n">
        <v>70346</v>
      </c>
      <c r="BC1067" t="n">
        <v>13.400939</v>
      </c>
      <c r="BD1067" t="n">
        <v>52.523158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1482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119</v>
      </c>
      <c r="L1068" t="s">
        <v>76</v>
      </c>
      <c r="M1068" t="s"/>
      <c r="N1068" t="s">
        <v>93</v>
      </c>
      <c r="O1068" t="s">
        <v>78</v>
      </c>
      <c r="P1068" t="s">
        <v>1482</v>
      </c>
      <c r="Q1068" t="s"/>
      <c r="R1068" t="s">
        <v>80</v>
      </c>
      <c r="S1068" t="s">
        <v>184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HYPERLINK("https://hotelmonitor-cachepage.eclerx.com/savepage/tk_15434146617095652_sr_2057.html","info")</f>
        <v/>
      </c>
      <c r="AA1068" t="n">
        <v>-163320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/>
      <c r="AP1068" t="n">
        <v>290</v>
      </c>
      <c r="AQ1068" t="s">
        <v>89</v>
      </c>
      <c r="AR1068" t="s"/>
      <c r="AS1068" t="s"/>
      <c r="AT1068" t="s">
        <v>90</v>
      </c>
      <c r="AU1068" t="s"/>
      <c r="AV1068" t="s"/>
      <c r="AW1068" t="s"/>
      <c r="AX1068" t="s"/>
      <c r="AY1068" t="n">
        <v>163320</v>
      </c>
      <c r="AZ1068" t="s">
        <v>1484</v>
      </c>
      <c r="BA1068" t="s"/>
      <c r="BB1068" t="n">
        <v>70346</v>
      </c>
      <c r="BC1068" t="n">
        <v>13.400939</v>
      </c>
      <c r="BD1068" t="n">
        <v>52.523158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1482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139</v>
      </c>
      <c r="L1069" t="s">
        <v>76</v>
      </c>
      <c r="M1069" t="s"/>
      <c r="N1069" t="s">
        <v>95</v>
      </c>
      <c r="O1069" t="s">
        <v>78</v>
      </c>
      <c r="P1069" t="s">
        <v>1482</v>
      </c>
      <c r="Q1069" t="s"/>
      <c r="R1069" t="s">
        <v>80</v>
      </c>
      <c r="S1069" t="s">
        <v>202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HYPERLINK("https://hotelmonitor-cachepage.eclerx.com/savepage/tk_15434146617095652_sr_2057.html","info")</f>
        <v/>
      </c>
      <c r="AA1069" t="n">
        <v>-163320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/>
      <c r="AP1069" t="n">
        <v>290</v>
      </c>
      <c r="AQ1069" t="s">
        <v>89</v>
      </c>
      <c r="AR1069" t="s"/>
      <c r="AS1069" t="s"/>
      <c r="AT1069" t="s">
        <v>90</v>
      </c>
      <c r="AU1069" t="s"/>
      <c r="AV1069" t="s"/>
      <c r="AW1069" t="s"/>
      <c r="AX1069" t="s"/>
      <c r="AY1069" t="n">
        <v>163320</v>
      </c>
      <c r="AZ1069" t="s">
        <v>1484</v>
      </c>
      <c r="BA1069" t="s"/>
      <c r="BB1069" t="n">
        <v>70346</v>
      </c>
      <c r="BC1069" t="n">
        <v>13.400939</v>
      </c>
      <c r="BD1069" t="n">
        <v>52.523158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1485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106</v>
      </c>
      <c r="L1070" t="s">
        <v>76</v>
      </c>
      <c r="M1070" t="s"/>
      <c r="N1070" t="s">
        <v>1486</v>
      </c>
      <c r="O1070" t="s">
        <v>78</v>
      </c>
      <c r="P1070" t="s">
        <v>1485</v>
      </c>
      <c r="Q1070" t="s"/>
      <c r="R1070" t="s">
        <v>80</v>
      </c>
      <c r="S1070" t="s">
        <v>312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HYPERLINK("https://hotelmonitor-cachepage.eclerx.com/savepage/tk_1543414084447879_sr_2057.html","info")</f>
        <v/>
      </c>
      <c r="AA1070" t="n">
        <v>-974871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/>
      <c r="AP1070" t="n">
        <v>98</v>
      </c>
      <c r="AQ1070" t="s">
        <v>89</v>
      </c>
      <c r="AR1070" t="s"/>
      <c r="AS1070" t="s"/>
      <c r="AT1070" t="s">
        <v>90</v>
      </c>
      <c r="AU1070" t="s"/>
      <c r="AV1070" t="s"/>
      <c r="AW1070" t="s"/>
      <c r="AX1070" t="s"/>
      <c r="AY1070" t="n">
        <v>974871</v>
      </c>
      <c r="AZ1070" t="s">
        <v>1487</v>
      </c>
      <c r="BA1070" t="s"/>
      <c r="BB1070" t="n">
        <v>6</v>
      </c>
      <c r="BC1070" t="n">
        <v>13.273297</v>
      </c>
      <c r="BD1070" t="n">
        <v>52.536032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1485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114</v>
      </c>
      <c r="L1071" t="s">
        <v>76</v>
      </c>
      <c r="M1071" t="s"/>
      <c r="N1071" t="s">
        <v>1488</v>
      </c>
      <c r="O1071" t="s">
        <v>78</v>
      </c>
      <c r="P1071" t="s">
        <v>1485</v>
      </c>
      <c r="Q1071" t="s"/>
      <c r="R1071" t="s">
        <v>80</v>
      </c>
      <c r="S1071" t="s">
        <v>910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HYPERLINK("https://hotelmonitor-cachepage.eclerx.com/savepage/tk_1543414084447879_sr_2057.html","info")</f>
        <v/>
      </c>
      <c r="AA1071" t="n">
        <v>-974871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/>
      <c r="AP1071" t="n">
        <v>98</v>
      </c>
      <c r="AQ1071" t="s">
        <v>89</v>
      </c>
      <c r="AR1071" t="s"/>
      <c r="AS1071" t="s"/>
      <c r="AT1071" t="s">
        <v>90</v>
      </c>
      <c r="AU1071" t="s"/>
      <c r="AV1071" t="s"/>
      <c r="AW1071" t="s"/>
      <c r="AX1071" t="s"/>
      <c r="AY1071" t="n">
        <v>974871</v>
      </c>
      <c r="AZ1071" t="s">
        <v>1487</v>
      </c>
      <c r="BA1071" t="s"/>
      <c r="BB1071" t="n">
        <v>6</v>
      </c>
      <c r="BC1071" t="n">
        <v>13.273297</v>
      </c>
      <c r="BD1071" t="n">
        <v>52.536032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1485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106</v>
      </c>
      <c r="L1072" t="s">
        <v>76</v>
      </c>
      <c r="M1072" t="s"/>
      <c r="N1072" t="s">
        <v>624</v>
      </c>
      <c r="O1072" t="s">
        <v>78</v>
      </c>
      <c r="P1072" t="s">
        <v>1485</v>
      </c>
      <c r="Q1072" t="s"/>
      <c r="R1072" t="s">
        <v>80</v>
      </c>
      <c r="S1072" t="s">
        <v>312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HYPERLINK("https://hotelmonitor-cachepage.eclerx.com/savepage/tk_1543414084447879_sr_2057.html","info")</f>
        <v/>
      </c>
      <c r="AA1072" t="n">
        <v>-974871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/>
      <c r="AP1072" t="n">
        <v>98</v>
      </c>
      <c r="AQ1072" t="s">
        <v>89</v>
      </c>
      <c r="AR1072" t="s"/>
      <c r="AS1072" t="s"/>
      <c r="AT1072" t="s">
        <v>90</v>
      </c>
      <c r="AU1072" t="s"/>
      <c r="AV1072" t="s"/>
      <c r="AW1072" t="s"/>
      <c r="AX1072" t="s"/>
      <c r="AY1072" t="n">
        <v>974871</v>
      </c>
      <c r="AZ1072" t="s">
        <v>1487</v>
      </c>
      <c r="BA1072" t="s"/>
      <c r="BB1072" t="n">
        <v>6</v>
      </c>
      <c r="BC1072" t="n">
        <v>13.273297</v>
      </c>
      <c r="BD1072" t="n">
        <v>52.536032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1485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106</v>
      </c>
      <c r="L1073" t="s">
        <v>76</v>
      </c>
      <c r="M1073" t="s"/>
      <c r="N1073" t="s">
        <v>1489</v>
      </c>
      <c r="O1073" t="s">
        <v>78</v>
      </c>
      <c r="P1073" t="s">
        <v>1485</v>
      </c>
      <c r="Q1073" t="s"/>
      <c r="R1073" t="s">
        <v>80</v>
      </c>
      <c r="S1073" t="s">
        <v>312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HYPERLINK("https://hotelmonitor-cachepage.eclerx.com/savepage/tk_1543414084447879_sr_2057.html","info")</f>
        <v/>
      </c>
      <c r="AA1073" t="n">
        <v>-974871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/>
      <c r="AP1073" t="n">
        <v>98</v>
      </c>
      <c r="AQ1073" t="s">
        <v>89</v>
      </c>
      <c r="AR1073" t="s"/>
      <c r="AS1073" t="s"/>
      <c r="AT1073" t="s">
        <v>90</v>
      </c>
      <c r="AU1073" t="s"/>
      <c r="AV1073" t="s"/>
      <c r="AW1073" t="s"/>
      <c r="AX1073" t="s"/>
      <c r="AY1073" t="n">
        <v>974871</v>
      </c>
      <c r="AZ1073" t="s">
        <v>1487</v>
      </c>
      <c r="BA1073" t="s"/>
      <c r="BB1073" t="n">
        <v>6</v>
      </c>
      <c r="BC1073" t="n">
        <v>13.273297</v>
      </c>
      <c r="BD1073" t="n">
        <v>52.536032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1485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106</v>
      </c>
      <c r="L1074" t="s">
        <v>76</v>
      </c>
      <c r="M1074" t="s"/>
      <c r="N1074" t="s">
        <v>624</v>
      </c>
      <c r="O1074" t="s">
        <v>78</v>
      </c>
      <c r="P1074" t="s">
        <v>1485</v>
      </c>
      <c r="Q1074" t="s"/>
      <c r="R1074" t="s">
        <v>80</v>
      </c>
      <c r="S1074" t="s">
        <v>312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HYPERLINK("https://hotelmonitor-cachepage.eclerx.com/savepage/tk_1543414084447879_sr_2057.html","info")</f>
        <v/>
      </c>
      <c r="AA1074" t="n">
        <v>-974871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/>
      <c r="AP1074" t="n">
        <v>98</v>
      </c>
      <c r="AQ1074" t="s">
        <v>89</v>
      </c>
      <c r="AR1074" t="s"/>
      <c r="AS1074" t="s"/>
      <c r="AT1074" t="s">
        <v>90</v>
      </c>
      <c r="AU1074" t="s"/>
      <c r="AV1074" t="s"/>
      <c r="AW1074" t="s"/>
      <c r="AX1074" t="s"/>
      <c r="AY1074" t="n">
        <v>974871</v>
      </c>
      <c r="AZ1074" t="s">
        <v>1487</v>
      </c>
      <c r="BA1074" t="s"/>
      <c r="BB1074" t="n">
        <v>6</v>
      </c>
      <c r="BC1074" t="n">
        <v>13.273297</v>
      </c>
      <c r="BD1074" t="n">
        <v>52.536032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1485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106</v>
      </c>
      <c r="L1075" t="s">
        <v>76</v>
      </c>
      <c r="M1075" t="s"/>
      <c r="N1075" t="s">
        <v>1489</v>
      </c>
      <c r="O1075" t="s">
        <v>78</v>
      </c>
      <c r="P1075" t="s">
        <v>1485</v>
      </c>
      <c r="Q1075" t="s"/>
      <c r="R1075" t="s">
        <v>80</v>
      </c>
      <c r="S1075" t="s">
        <v>312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HYPERLINK("https://hotelmonitor-cachepage.eclerx.com/savepage/tk_1543414084447879_sr_2057.html","info")</f>
        <v/>
      </c>
      <c r="AA1075" t="n">
        <v>-974871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/>
      <c r="AP1075" t="n">
        <v>98</v>
      </c>
      <c r="AQ1075" t="s">
        <v>89</v>
      </c>
      <c r="AR1075" t="s"/>
      <c r="AS1075" t="s"/>
      <c r="AT1075" t="s">
        <v>90</v>
      </c>
      <c r="AU1075" t="s"/>
      <c r="AV1075" t="s"/>
      <c r="AW1075" t="s"/>
      <c r="AX1075" t="s"/>
      <c r="AY1075" t="n">
        <v>974871</v>
      </c>
      <c r="AZ1075" t="s">
        <v>1487</v>
      </c>
      <c r="BA1075" t="s"/>
      <c r="BB1075" t="n">
        <v>6</v>
      </c>
      <c r="BC1075" t="n">
        <v>13.273297</v>
      </c>
      <c r="BD1075" t="n">
        <v>52.536032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1485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106</v>
      </c>
      <c r="L1076" t="s">
        <v>76</v>
      </c>
      <c r="M1076" t="s"/>
      <c r="N1076" t="s">
        <v>624</v>
      </c>
      <c r="O1076" t="s">
        <v>78</v>
      </c>
      <c r="P1076" t="s">
        <v>1485</v>
      </c>
      <c r="Q1076" t="s"/>
      <c r="R1076" t="s">
        <v>80</v>
      </c>
      <c r="S1076" t="s">
        <v>312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HYPERLINK("https://hotelmonitor-cachepage.eclerx.com/savepage/tk_1543414084447879_sr_2057.html","info")</f>
        <v/>
      </c>
      <c r="AA1076" t="n">
        <v>-974871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/>
      <c r="AP1076" t="n">
        <v>98</v>
      </c>
      <c r="AQ1076" t="s">
        <v>89</v>
      </c>
      <c r="AR1076" t="s"/>
      <c r="AS1076" t="s"/>
      <c r="AT1076" t="s">
        <v>90</v>
      </c>
      <c r="AU1076" t="s"/>
      <c r="AV1076" t="s"/>
      <c r="AW1076" t="s"/>
      <c r="AX1076" t="s"/>
      <c r="AY1076" t="n">
        <v>974871</v>
      </c>
      <c r="AZ1076" t="s">
        <v>1487</v>
      </c>
      <c r="BA1076" t="s"/>
      <c r="BB1076" t="n">
        <v>6</v>
      </c>
      <c r="BC1076" t="n">
        <v>13.273297</v>
      </c>
      <c r="BD1076" t="n">
        <v>52.536032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1485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114</v>
      </c>
      <c r="L1077" t="s">
        <v>76</v>
      </c>
      <c r="M1077" t="s"/>
      <c r="N1077" t="s">
        <v>626</v>
      </c>
      <c r="O1077" t="s">
        <v>78</v>
      </c>
      <c r="P1077" t="s">
        <v>1485</v>
      </c>
      <c r="Q1077" t="s"/>
      <c r="R1077" t="s">
        <v>80</v>
      </c>
      <c r="S1077" t="s">
        <v>910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HYPERLINK("https://hotelmonitor-cachepage.eclerx.com/savepage/tk_1543414084447879_sr_2057.html","info")</f>
        <v/>
      </c>
      <c r="AA1077" t="n">
        <v>-974871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/>
      <c r="AP1077" t="n">
        <v>98</v>
      </c>
      <c r="AQ1077" t="s">
        <v>89</v>
      </c>
      <c r="AR1077" t="s"/>
      <c r="AS1077" t="s"/>
      <c r="AT1077" t="s">
        <v>90</v>
      </c>
      <c r="AU1077" t="s"/>
      <c r="AV1077" t="s"/>
      <c r="AW1077" t="s"/>
      <c r="AX1077" t="s"/>
      <c r="AY1077" t="n">
        <v>974871</v>
      </c>
      <c r="AZ1077" t="s">
        <v>1487</v>
      </c>
      <c r="BA1077" t="s"/>
      <c r="BB1077" t="n">
        <v>6</v>
      </c>
      <c r="BC1077" t="n">
        <v>13.273297</v>
      </c>
      <c r="BD1077" t="n">
        <v>52.536032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1485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116</v>
      </c>
      <c r="L1078" t="s">
        <v>76</v>
      </c>
      <c r="M1078" t="s"/>
      <c r="N1078" t="s">
        <v>1490</v>
      </c>
      <c r="O1078" t="s">
        <v>78</v>
      </c>
      <c r="P1078" t="s">
        <v>1485</v>
      </c>
      <c r="Q1078" t="s"/>
      <c r="R1078" t="s">
        <v>80</v>
      </c>
      <c r="S1078" t="s">
        <v>313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HYPERLINK("https://hotelmonitor-cachepage.eclerx.com/savepage/tk_1543414084447879_sr_2057.html","info")</f>
        <v/>
      </c>
      <c r="AA1078" t="n">
        <v>-974871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/>
      <c r="AP1078" t="n">
        <v>98</v>
      </c>
      <c r="AQ1078" t="s">
        <v>89</v>
      </c>
      <c r="AR1078" t="s"/>
      <c r="AS1078" t="s"/>
      <c r="AT1078" t="s">
        <v>90</v>
      </c>
      <c r="AU1078" t="s"/>
      <c r="AV1078" t="s"/>
      <c r="AW1078" t="s"/>
      <c r="AX1078" t="s"/>
      <c r="AY1078" t="n">
        <v>974871</v>
      </c>
      <c r="AZ1078" t="s">
        <v>1487</v>
      </c>
      <c r="BA1078" t="s"/>
      <c r="BB1078" t="n">
        <v>6</v>
      </c>
      <c r="BC1078" t="n">
        <v>13.273297</v>
      </c>
      <c r="BD1078" t="n">
        <v>52.536032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1485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116</v>
      </c>
      <c r="L1079" t="s">
        <v>76</v>
      </c>
      <c r="M1079" t="s"/>
      <c r="N1079" t="s">
        <v>1490</v>
      </c>
      <c r="O1079" t="s">
        <v>78</v>
      </c>
      <c r="P1079" t="s">
        <v>1485</v>
      </c>
      <c r="Q1079" t="s"/>
      <c r="R1079" t="s">
        <v>80</v>
      </c>
      <c r="S1079" t="s">
        <v>313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HYPERLINK("https://hotelmonitor-cachepage.eclerx.com/savepage/tk_1543414084447879_sr_2057.html","info")</f>
        <v/>
      </c>
      <c r="AA1079" t="n">
        <v>-974871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/>
      <c r="AP1079" t="n">
        <v>98</v>
      </c>
      <c r="AQ1079" t="s">
        <v>89</v>
      </c>
      <c r="AR1079" t="s"/>
      <c r="AS1079" t="s"/>
      <c r="AT1079" t="s">
        <v>90</v>
      </c>
      <c r="AU1079" t="s"/>
      <c r="AV1079" t="s"/>
      <c r="AW1079" t="s"/>
      <c r="AX1079" t="s"/>
      <c r="AY1079" t="n">
        <v>974871</v>
      </c>
      <c r="AZ1079" t="s">
        <v>1487</v>
      </c>
      <c r="BA1079" t="s"/>
      <c r="BB1079" t="n">
        <v>6</v>
      </c>
      <c r="BC1079" t="n">
        <v>13.273297</v>
      </c>
      <c r="BD1079" t="n">
        <v>52.536032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1485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116</v>
      </c>
      <c r="L1080" t="s">
        <v>76</v>
      </c>
      <c r="M1080" t="s"/>
      <c r="N1080" t="s">
        <v>1490</v>
      </c>
      <c r="O1080" t="s">
        <v>78</v>
      </c>
      <c r="P1080" t="s">
        <v>1485</v>
      </c>
      <c r="Q1080" t="s"/>
      <c r="R1080" t="s">
        <v>80</v>
      </c>
      <c r="S1080" t="s">
        <v>313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HYPERLINK("https://hotelmonitor-cachepage.eclerx.com/savepage/tk_1543414084447879_sr_2057.html","info")</f>
        <v/>
      </c>
      <c r="AA1080" t="n">
        <v>-974871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/>
      <c r="AP1080" t="n">
        <v>98</v>
      </c>
      <c r="AQ1080" t="s">
        <v>89</v>
      </c>
      <c r="AR1080" t="s"/>
      <c r="AS1080" t="s"/>
      <c r="AT1080" t="s">
        <v>90</v>
      </c>
      <c r="AU1080" t="s"/>
      <c r="AV1080" t="s"/>
      <c r="AW1080" t="s"/>
      <c r="AX1080" t="s"/>
      <c r="AY1080" t="n">
        <v>974871</v>
      </c>
      <c r="AZ1080" t="s">
        <v>1487</v>
      </c>
      <c r="BA1080" t="s"/>
      <c r="BB1080" t="n">
        <v>6</v>
      </c>
      <c r="BC1080" t="n">
        <v>13.273297</v>
      </c>
      <c r="BD1080" t="n">
        <v>52.536032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1485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124</v>
      </c>
      <c r="L1081" t="s">
        <v>76</v>
      </c>
      <c r="M1081" t="s"/>
      <c r="N1081" t="s">
        <v>1491</v>
      </c>
      <c r="O1081" t="s">
        <v>78</v>
      </c>
      <c r="P1081" t="s">
        <v>1485</v>
      </c>
      <c r="Q1081" t="s"/>
      <c r="R1081" t="s">
        <v>80</v>
      </c>
      <c r="S1081" t="s">
        <v>859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HYPERLINK("https://hotelmonitor-cachepage.eclerx.com/savepage/tk_1543414084447879_sr_2057.html","info")</f>
        <v/>
      </c>
      <c r="AA1081" t="n">
        <v>-974871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/>
      <c r="AP1081" t="n">
        <v>98</v>
      </c>
      <c r="AQ1081" t="s">
        <v>89</v>
      </c>
      <c r="AR1081" t="s"/>
      <c r="AS1081" t="s"/>
      <c r="AT1081" t="s">
        <v>90</v>
      </c>
      <c r="AU1081" t="s"/>
      <c r="AV1081" t="s"/>
      <c r="AW1081" t="s"/>
      <c r="AX1081" t="s"/>
      <c r="AY1081" t="n">
        <v>974871</v>
      </c>
      <c r="AZ1081" t="s">
        <v>1487</v>
      </c>
      <c r="BA1081" t="s"/>
      <c r="BB1081" t="n">
        <v>6</v>
      </c>
      <c r="BC1081" t="n">
        <v>13.273297</v>
      </c>
      <c r="BD1081" t="n">
        <v>52.536032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1485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131</v>
      </c>
      <c r="L1082" t="s">
        <v>76</v>
      </c>
      <c r="M1082" t="s"/>
      <c r="N1082" t="s">
        <v>1492</v>
      </c>
      <c r="O1082" t="s">
        <v>78</v>
      </c>
      <c r="P1082" t="s">
        <v>1485</v>
      </c>
      <c r="Q1082" t="s"/>
      <c r="R1082" t="s">
        <v>80</v>
      </c>
      <c r="S1082" t="s">
        <v>673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HYPERLINK("https://hotelmonitor-cachepage.eclerx.com/savepage/tk_1543414084447879_sr_2057.html","info")</f>
        <v/>
      </c>
      <c r="AA1082" t="n">
        <v>-974871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/>
      <c r="AP1082" t="n">
        <v>98</v>
      </c>
      <c r="AQ1082" t="s">
        <v>89</v>
      </c>
      <c r="AR1082" t="s"/>
      <c r="AS1082" t="s"/>
      <c r="AT1082" t="s">
        <v>90</v>
      </c>
      <c r="AU1082" t="s"/>
      <c r="AV1082" t="s"/>
      <c r="AW1082" t="s"/>
      <c r="AX1082" t="s"/>
      <c r="AY1082" t="n">
        <v>974871</v>
      </c>
      <c r="AZ1082" t="s">
        <v>1487</v>
      </c>
      <c r="BA1082" t="s"/>
      <c r="BB1082" t="n">
        <v>6</v>
      </c>
      <c r="BC1082" t="n">
        <v>13.273297</v>
      </c>
      <c r="BD1082" t="n">
        <v>52.536032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1485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131</v>
      </c>
      <c r="L1083" t="s">
        <v>76</v>
      </c>
      <c r="M1083" t="s"/>
      <c r="N1083" t="s">
        <v>1492</v>
      </c>
      <c r="O1083" t="s">
        <v>78</v>
      </c>
      <c r="P1083" t="s">
        <v>1485</v>
      </c>
      <c r="Q1083" t="s"/>
      <c r="R1083" t="s">
        <v>80</v>
      </c>
      <c r="S1083" t="s">
        <v>673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HYPERLINK("https://hotelmonitor-cachepage.eclerx.com/savepage/tk_1543414084447879_sr_2057.html","info")</f>
        <v/>
      </c>
      <c r="AA1083" t="n">
        <v>-974871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/>
      <c r="AP1083" t="n">
        <v>98</v>
      </c>
      <c r="AQ1083" t="s">
        <v>89</v>
      </c>
      <c r="AR1083" t="s"/>
      <c r="AS1083" t="s"/>
      <c r="AT1083" t="s">
        <v>90</v>
      </c>
      <c r="AU1083" t="s"/>
      <c r="AV1083" t="s"/>
      <c r="AW1083" t="s"/>
      <c r="AX1083" t="s"/>
      <c r="AY1083" t="n">
        <v>974871</v>
      </c>
      <c r="AZ1083" t="s">
        <v>1487</v>
      </c>
      <c r="BA1083" t="s"/>
      <c r="BB1083" t="n">
        <v>6</v>
      </c>
      <c r="BC1083" t="n">
        <v>13.273297</v>
      </c>
      <c r="BD1083" t="n">
        <v>52.536032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1485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131</v>
      </c>
      <c r="L1084" t="s">
        <v>76</v>
      </c>
      <c r="M1084" t="s"/>
      <c r="N1084" t="s">
        <v>1492</v>
      </c>
      <c r="O1084" t="s">
        <v>78</v>
      </c>
      <c r="P1084" t="s">
        <v>1485</v>
      </c>
      <c r="Q1084" t="s"/>
      <c r="R1084" t="s">
        <v>80</v>
      </c>
      <c r="S1084" t="s">
        <v>673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HYPERLINK("https://hotelmonitor-cachepage.eclerx.com/savepage/tk_1543414084447879_sr_2057.html","info")</f>
        <v/>
      </c>
      <c r="AA1084" t="n">
        <v>-974871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/>
      <c r="AP1084" t="n">
        <v>98</v>
      </c>
      <c r="AQ1084" t="s">
        <v>89</v>
      </c>
      <c r="AR1084" t="s"/>
      <c r="AS1084" t="s"/>
      <c r="AT1084" t="s">
        <v>90</v>
      </c>
      <c r="AU1084" t="s"/>
      <c r="AV1084" t="s"/>
      <c r="AW1084" t="s"/>
      <c r="AX1084" t="s"/>
      <c r="AY1084" t="n">
        <v>974871</v>
      </c>
      <c r="AZ1084" t="s">
        <v>1487</v>
      </c>
      <c r="BA1084" t="s"/>
      <c r="BB1084" t="n">
        <v>6</v>
      </c>
      <c r="BC1084" t="n">
        <v>13.273297</v>
      </c>
      <c r="BD1084" t="n">
        <v>52.536032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1485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138</v>
      </c>
      <c r="L1085" t="s">
        <v>76</v>
      </c>
      <c r="M1085" t="s"/>
      <c r="N1085" t="s">
        <v>1489</v>
      </c>
      <c r="O1085" t="s">
        <v>78</v>
      </c>
      <c r="P1085" t="s">
        <v>1485</v>
      </c>
      <c r="Q1085" t="s"/>
      <c r="R1085" t="s">
        <v>80</v>
      </c>
      <c r="S1085" t="s">
        <v>144</v>
      </c>
      <c r="T1085" t="s">
        <v>82</v>
      </c>
      <c r="U1085" t="s"/>
      <c r="V1085" t="s">
        <v>83</v>
      </c>
      <c r="W1085" t="s">
        <v>112</v>
      </c>
      <c r="X1085" t="s"/>
      <c r="Y1085" t="s">
        <v>85</v>
      </c>
      <c r="Z1085">
        <f>HYPERLINK("https://hotelmonitor-cachepage.eclerx.com/savepage/tk_1543414084447879_sr_2057.html","info")</f>
        <v/>
      </c>
      <c r="AA1085" t="n">
        <v>-974871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/>
      <c r="AP1085" t="n">
        <v>98</v>
      </c>
      <c r="AQ1085" t="s">
        <v>89</v>
      </c>
      <c r="AR1085" t="s"/>
      <c r="AS1085" t="s"/>
      <c r="AT1085" t="s">
        <v>90</v>
      </c>
      <c r="AU1085" t="s"/>
      <c r="AV1085" t="s"/>
      <c r="AW1085" t="s"/>
      <c r="AX1085" t="s"/>
      <c r="AY1085" t="n">
        <v>974871</v>
      </c>
      <c r="AZ1085" t="s">
        <v>1487</v>
      </c>
      <c r="BA1085" t="s"/>
      <c r="BB1085" t="n">
        <v>6</v>
      </c>
      <c r="BC1085" t="n">
        <v>13.273297</v>
      </c>
      <c r="BD1085" t="n">
        <v>52.536032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1485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138</v>
      </c>
      <c r="L1086" t="s">
        <v>76</v>
      </c>
      <c r="M1086" t="s"/>
      <c r="N1086" t="s">
        <v>624</v>
      </c>
      <c r="O1086" t="s">
        <v>78</v>
      </c>
      <c r="P1086" t="s">
        <v>1485</v>
      </c>
      <c r="Q1086" t="s"/>
      <c r="R1086" t="s">
        <v>80</v>
      </c>
      <c r="S1086" t="s">
        <v>144</v>
      </c>
      <c r="T1086" t="s">
        <v>82</v>
      </c>
      <c r="U1086" t="s"/>
      <c r="V1086" t="s">
        <v>83</v>
      </c>
      <c r="W1086" t="s">
        <v>112</v>
      </c>
      <c r="X1086" t="s"/>
      <c r="Y1086" t="s">
        <v>85</v>
      </c>
      <c r="Z1086">
        <f>HYPERLINK("https://hotelmonitor-cachepage.eclerx.com/savepage/tk_1543414084447879_sr_2057.html","info")</f>
        <v/>
      </c>
      <c r="AA1086" t="n">
        <v>-974871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/>
      <c r="AP1086" t="n">
        <v>98</v>
      </c>
      <c r="AQ1086" t="s">
        <v>89</v>
      </c>
      <c r="AR1086" t="s"/>
      <c r="AS1086" t="s"/>
      <c r="AT1086" t="s">
        <v>90</v>
      </c>
      <c r="AU1086" t="s"/>
      <c r="AV1086" t="s"/>
      <c r="AW1086" t="s"/>
      <c r="AX1086" t="s"/>
      <c r="AY1086" t="n">
        <v>974871</v>
      </c>
      <c r="AZ1086" t="s">
        <v>1487</v>
      </c>
      <c r="BA1086" t="s"/>
      <c r="BB1086" t="n">
        <v>6</v>
      </c>
      <c r="BC1086" t="n">
        <v>13.273297</v>
      </c>
      <c r="BD1086" t="n">
        <v>52.536032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1485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138</v>
      </c>
      <c r="L1087" t="s">
        <v>76</v>
      </c>
      <c r="M1087" t="s"/>
      <c r="N1087" t="s">
        <v>1489</v>
      </c>
      <c r="O1087" t="s">
        <v>78</v>
      </c>
      <c r="P1087" t="s">
        <v>1485</v>
      </c>
      <c r="Q1087" t="s"/>
      <c r="R1087" t="s">
        <v>80</v>
      </c>
      <c r="S1087" t="s">
        <v>144</v>
      </c>
      <c r="T1087" t="s">
        <v>82</v>
      </c>
      <c r="U1087" t="s"/>
      <c r="V1087" t="s">
        <v>83</v>
      </c>
      <c r="W1087" t="s">
        <v>112</v>
      </c>
      <c r="X1087" t="s"/>
      <c r="Y1087" t="s">
        <v>85</v>
      </c>
      <c r="Z1087">
        <f>HYPERLINK("https://hotelmonitor-cachepage.eclerx.com/savepage/tk_1543414084447879_sr_2057.html","info")</f>
        <v/>
      </c>
      <c r="AA1087" t="n">
        <v>-974871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/>
      <c r="AP1087" t="n">
        <v>98</v>
      </c>
      <c r="AQ1087" t="s">
        <v>89</v>
      </c>
      <c r="AR1087" t="s"/>
      <c r="AS1087" t="s"/>
      <c r="AT1087" t="s">
        <v>90</v>
      </c>
      <c r="AU1087" t="s"/>
      <c r="AV1087" t="s"/>
      <c r="AW1087" t="s"/>
      <c r="AX1087" t="s"/>
      <c r="AY1087" t="n">
        <v>974871</v>
      </c>
      <c r="AZ1087" t="s">
        <v>1487</v>
      </c>
      <c r="BA1087" t="s"/>
      <c r="BB1087" t="n">
        <v>6</v>
      </c>
      <c r="BC1087" t="n">
        <v>13.273297</v>
      </c>
      <c r="BD1087" t="n">
        <v>52.536032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1485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138</v>
      </c>
      <c r="L1088" t="s">
        <v>76</v>
      </c>
      <c r="M1088" t="s"/>
      <c r="N1088" t="s">
        <v>624</v>
      </c>
      <c r="O1088" t="s">
        <v>78</v>
      </c>
      <c r="P1088" t="s">
        <v>1485</v>
      </c>
      <c r="Q1088" t="s"/>
      <c r="R1088" t="s">
        <v>80</v>
      </c>
      <c r="S1088" t="s">
        <v>144</v>
      </c>
      <c r="T1088" t="s">
        <v>82</v>
      </c>
      <c r="U1088" t="s"/>
      <c r="V1088" t="s">
        <v>83</v>
      </c>
      <c r="W1088" t="s">
        <v>112</v>
      </c>
      <c r="X1088" t="s"/>
      <c r="Y1088" t="s">
        <v>85</v>
      </c>
      <c r="Z1088">
        <f>HYPERLINK("https://hotelmonitor-cachepage.eclerx.com/savepage/tk_1543414084447879_sr_2057.html","info")</f>
        <v/>
      </c>
      <c r="AA1088" t="n">
        <v>-974871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/>
      <c r="AP1088" t="n">
        <v>98</v>
      </c>
      <c r="AQ1088" t="s">
        <v>89</v>
      </c>
      <c r="AR1088" t="s"/>
      <c r="AS1088" t="s"/>
      <c r="AT1088" t="s">
        <v>90</v>
      </c>
      <c r="AU1088" t="s"/>
      <c r="AV1088" t="s"/>
      <c r="AW1088" t="s"/>
      <c r="AX1088" t="s"/>
      <c r="AY1088" t="n">
        <v>974871</v>
      </c>
      <c r="AZ1088" t="s">
        <v>1487</v>
      </c>
      <c r="BA1088" t="s"/>
      <c r="BB1088" t="n">
        <v>6</v>
      </c>
      <c r="BC1088" t="n">
        <v>13.273297</v>
      </c>
      <c r="BD1088" t="n">
        <v>52.536032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1485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139</v>
      </c>
      <c r="L1089" t="s">
        <v>76</v>
      </c>
      <c r="M1089" t="s"/>
      <c r="N1089" t="s">
        <v>1493</v>
      </c>
      <c r="O1089" t="s">
        <v>78</v>
      </c>
      <c r="P1089" t="s">
        <v>1485</v>
      </c>
      <c r="Q1089" t="s"/>
      <c r="R1089" t="s">
        <v>80</v>
      </c>
      <c r="S1089" t="s">
        <v>202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HYPERLINK("https://hotelmonitor-cachepage.eclerx.com/savepage/tk_1543414084447879_sr_2057.html","info")</f>
        <v/>
      </c>
      <c r="AA1089" t="n">
        <v>-974871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/>
      <c r="AP1089" t="n">
        <v>98</v>
      </c>
      <c r="AQ1089" t="s">
        <v>89</v>
      </c>
      <c r="AR1089" t="s"/>
      <c r="AS1089" t="s"/>
      <c r="AT1089" t="s">
        <v>90</v>
      </c>
      <c r="AU1089" t="s"/>
      <c r="AV1089" t="s"/>
      <c r="AW1089" t="s"/>
      <c r="AX1089" t="s"/>
      <c r="AY1089" t="n">
        <v>974871</v>
      </c>
      <c r="AZ1089" t="s">
        <v>1487</v>
      </c>
      <c r="BA1089" t="s"/>
      <c r="BB1089" t="n">
        <v>6</v>
      </c>
      <c r="BC1089" t="n">
        <v>13.273297</v>
      </c>
      <c r="BD1089" t="n">
        <v>52.536032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1494</v>
      </c>
      <c r="F1090" t="n">
        <v>2204321</v>
      </c>
      <c r="G1090" t="s">
        <v>74</v>
      </c>
      <c r="H1090" t="s">
        <v>75</v>
      </c>
      <c r="I1090" t="s"/>
      <c r="J1090" t="s">
        <v>74</v>
      </c>
      <c r="K1090" t="n">
        <v>69</v>
      </c>
      <c r="L1090" t="s">
        <v>76</v>
      </c>
      <c r="M1090" t="s"/>
      <c r="N1090" t="s">
        <v>618</v>
      </c>
      <c r="O1090" t="s">
        <v>78</v>
      </c>
      <c r="P1090" t="s">
        <v>1495</v>
      </c>
      <c r="Q1090" t="s"/>
      <c r="R1090" t="s">
        <v>180</v>
      </c>
      <c r="S1090" t="s">
        <v>967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HYPERLINK("https://hotelmonitor-cachepage.eclerx.com/savepage/tk_1543413914338345_sr_2057.html","info")</f>
        <v/>
      </c>
      <c r="AA1090" t="n">
        <v>228048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/>
      <c r="AP1090" t="n">
        <v>41</v>
      </c>
      <c r="AQ1090" t="s">
        <v>89</v>
      </c>
      <c r="AR1090" t="s"/>
      <c r="AS1090" t="s"/>
      <c r="AT1090" t="s">
        <v>90</v>
      </c>
      <c r="AU1090" t="s"/>
      <c r="AV1090" t="s"/>
      <c r="AW1090" t="s"/>
      <c r="AX1090" t="s"/>
      <c r="AY1090" t="n">
        <v>2071481</v>
      </c>
      <c r="AZ1090" t="s">
        <v>1496</v>
      </c>
      <c r="BA1090" t="s"/>
      <c r="BB1090" t="n">
        <v>64003</v>
      </c>
      <c r="BC1090" t="n">
        <v>13.38457</v>
      </c>
      <c r="BD1090" t="n">
        <v>52.50438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1494</v>
      </c>
      <c r="F1091" t="n">
        <v>2204321</v>
      </c>
      <c r="G1091" t="s">
        <v>74</v>
      </c>
      <c r="H1091" t="s">
        <v>75</v>
      </c>
      <c r="I1091" t="s"/>
      <c r="J1091" t="s">
        <v>74</v>
      </c>
      <c r="K1091" t="n">
        <v>76</v>
      </c>
      <c r="L1091" t="s">
        <v>76</v>
      </c>
      <c r="M1091" t="s"/>
      <c r="N1091" t="s">
        <v>622</v>
      </c>
      <c r="O1091" t="s">
        <v>78</v>
      </c>
      <c r="P1091" t="s">
        <v>1495</v>
      </c>
      <c r="Q1091" t="s"/>
      <c r="R1091" t="s">
        <v>180</v>
      </c>
      <c r="S1091" t="s">
        <v>633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HYPERLINK("https://hotelmonitor-cachepage.eclerx.com/savepage/tk_1543413914338345_sr_2057.html","info")</f>
        <v/>
      </c>
      <c r="AA1091" t="n">
        <v>228048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/>
      <c r="AP1091" t="n">
        <v>41</v>
      </c>
      <c r="AQ1091" t="s">
        <v>89</v>
      </c>
      <c r="AR1091" t="s"/>
      <c r="AS1091" t="s"/>
      <c r="AT1091" t="s">
        <v>90</v>
      </c>
      <c r="AU1091" t="s"/>
      <c r="AV1091" t="s"/>
      <c r="AW1091" t="s"/>
      <c r="AX1091" t="s"/>
      <c r="AY1091" t="n">
        <v>2071481</v>
      </c>
      <c r="AZ1091" t="s">
        <v>1496</v>
      </c>
      <c r="BA1091" t="s"/>
      <c r="BB1091" t="n">
        <v>64003</v>
      </c>
      <c r="BC1091" t="n">
        <v>13.38457</v>
      </c>
      <c r="BD1091" t="n">
        <v>52.50438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1494</v>
      </c>
      <c r="F1092" t="n">
        <v>2204321</v>
      </c>
      <c r="G1092" t="s">
        <v>74</v>
      </c>
      <c r="H1092" t="s">
        <v>75</v>
      </c>
      <c r="I1092" t="s"/>
      <c r="J1092" t="s">
        <v>74</v>
      </c>
      <c r="K1092" t="n">
        <v>69</v>
      </c>
      <c r="L1092" t="s">
        <v>76</v>
      </c>
      <c r="M1092" t="s"/>
      <c r="N1092" t="s">
        <v>1497</v>
      </c>
      <c r="O1092" t="s">
        <v>78</v>
      </c>
      <c r="P1092" t="s">
        <v>1495</v>
      </c>
      <c r="Q1092" t="s"/>
      <c r="R1092" t="s">
        <v>180</v>
      </c>
      <c r="S1092" t="s">
        <v>967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HYPERLINK("https://hotelmonitor-cachepage.eclerx.com/savepage/tk_1543413914338345_sr_2057.html","info")</f>
        <v/>
      </c>
      <c r="AA1092" t="n">
        <v>228048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/>
      <c r="AP1092" t="n">
        <v>41</v>
      </c>
      <c r="AQ1092" t="s">
        <v>89</v>
      </c>
      <c r="AR1092" t="s"/>
      <c r="AS1092" t="s"/>
      <c r="AT1092" t="s">
        <v>90</v>
      </c>
      <c r="AU1092" t="s"/>
      <c r="AV1092" t="s"/>
      <c r="AW1092" t="s"/>
      <c r="AX1092" t="s"/>
      <c r="AY1092" t="n">
        <v>2071481</v>
      </c>
      <c r="AZ1092" t="s">
        <v>1496</v>
      </c>
      <c r="BA1092" t="s"/>
      <c r="BB1092" t="n">
        <v>64003</v>
      </c>
      <c r="BC1092" t="n">
        <v>13.38457</v>
      </c>
      <c r="BD1092" t="n">
        <v>52.50438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1494</v>
      </c>
      <c r="F1093" t="n">
        <v>2204321</v>
      </c>
      <c r="G1093" t="s">
        <v>74</v>
      </c>
      <c r="H1093" t="s">
        <v>75</v>
      </c>
      <c r="I1093" t="s"/>
      <c r="J1093" t="s">
        <v>74</v>
      </c>
      <c r="K1093" t="n">
        <v>69</v>
      </c>
      <c r="L1093" t="s">
        <v>76</v>
      </c>
      <c r="M1093" t="s"/>
      <c r="N1093" t="s">
        <v>244</v>
      </c>
      <c r="O1093" t="s">
        <v>78</v>
      </c>
      <c r="P1093" t="s">
        <v>1495</v>
      </c>
      <c r="Q1093" t="s"/>
      <c r="R1093" t="s">
        <v>180</v>
      </c>
      <c r="S1093" t="s">
        <v>967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HYPERLINK("https://hotelmonitor-cachepage.eclerx.com/savepage/tk_1543413914338345_sr_2057.html","info")</f>
        <v/>
      </c>
      <c r="AA1093" t="n">
        <v>228048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/>
      <c r="AP1093" t="n">
        <v>41</v>
      </c>
      <c r="AQ1093" t="s">
        <v>89</v>
      </c>
      <c r="AR1093" t="s"/>
      <c r="AS1093" t="s"/>
      <c r="AT1093" t="s">
        <v>90</v>
      </c>
      <c r="AU1093" t="s"/>
      <c r="AV1093" t="s"/>
      <c r="AW1093" t="s"/>
      <c r="AX1093" t="s"/>
      <c r="AY1093" t="n">
        <v>2071481</v>
      </c>
      <c r="AZ1093" t="s">
        <v>1496</v>
      </c>
      <c r="BA1093" t="s"/>
      <c r="BB1093" t="n">
        <v>64003</v>
      </c>
      <c r="BC1093" t="n">
        <v>13.38457</v>
      </c>
      <c r="BD1093" t="n">
        <v>52.50438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1494</v>
      </c>
      <c r="F1094" t="n">
        <v>2204321</v>
      </c>
      <c r="G1094" t="s">
        <v>74</v>
      </c>
      <c r="H1094" t="s">
        <v>75</v>
      </c>
      <c r="I1094" t="s"/>
      <c r="J1094" t="s">
        <v>74</v>
      </c>
      <c r="K1094" t="n">
        <v>69</v>
      </c>
      <c r="L1094" t="s">
        <v>76</v>
      </c>
      <c r="M1094" t="s"/>
      <c r="N1094" t="s">
        <v>625</v>
      </c>
      <c r="O1094" t="s">
        <v>78</v>
      </c>
      <c r="P1094" t="s">
        <v>1495</v>
      </c>
      <c r="Q1094" t="s"/>
      <c r="R1094" t="s">
        <v>180</v>
      </c>
      <c r="S1094" t="s">
        <v>967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HYPERLINK("https://hotelmonitor-cachepage.eclerx.com/savepage/tk_1543413914338345_sr_2057.html","info")</f>
        <v/>
      </c>
      <c r="AA1094" t="n">
        <v>228048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/>
      <c r="AP1094" t="n">
        <v>41</v>
      </c>
      <c r="AQ1094" t="s">
        <v>89</v>
      </c>
      <c r="AR1094" t="s"/>
      <c r="AS1094" t="s"/>
      <c r="AT1094" t="s">
        <v>90</v>
      </c>
      <c r="AU1094" t="s"/>
      <c r="AV1094" t="s"/>
      <c r="AW1094" t="s"/>
      <c r="AX1094" t="s"/>
      <c r="AY1094" t="n">
        <v>2071481</v>
      </c>
      <c r="AZ1094" t="s">
        <v>1496</v>
      </c>
      <c r="BA1094" t="s"/>
      <c r="BB1094" t="n">
        <v>64003</v>
      </c>
      <c r="BC1094" t="n">
        <v>13.38457</v>
      </c>
      <c r="BD1094" t="n">
        <v>52.50438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1494</v>
      </c>
      <c r="F1095" t="n">
        <v>2204321</v>
      </c>
      <c r="G1095" t="s">
        <v>74</v>
      </c>
      <c r="H1095" t="s">
        <v>75</v>
      </c>
      <c r="I1095" t="s"/>
      <c r="J1095" t="s">
        <v>74</v>
      </c>
      <c r="K1095" t="n">
        <v>69</v>
      </c>
      <c r="L1095" t="s">
        <v>76</v>
      </c>
      <c r="M1095" t="s"/>
      <c r="N1095" t="s">
        <v>1497</v>
      </c>
      <c r="O1095" t="s">
        <v>78</v>
      </c>
      <c r="P1095" t="s">
        <v>1495</v>
      </c>
      <c r="Q1095" t="s"/>
      <c r="R1095" t="s">
        <v>180</v>
      </c>
      <c r="S1095" t="s">
        <v>967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HYPERLINK("https://hotelmonitor-cachepage.eclerx.com/savepage/tk_1543413914338345_sr_2057.html","info")</f>
        <v/>
      </c>
      <c r="AA1095" t="n">
        <v>228048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/>
      <c r="AP1095" t="n">
        <v>41</v>
      </c>
      <c r="AQ1095" t="s">
        <v>89</v>
      </c>
      <c r="AR1095" t="s"/>
      <c r="AS1095" t="s"/>
      <c r="AT1095" t="s">
        <v>90</v>
      </c>
      <c r="AU1095" t="s"/>
      <c r="AV1095" t="s"/>
      <c r="AW1095" t="s"/>
      <c r="AX1095" t="s"/>
      <c r="AY1095" t="n">
        <v>2071481</v>
      </c>
      <c r="AZ1095" t="s">
        <v>1496</v>
      </c>
      <c r="BA1095" t="s"/>
      <c r="BB1095" t="n">
        <v>64003</v>
      </c>
      <c r="BC1095" t="n">
        <v>13.38457</v>
      </c>
      <c r="BD1095" t="n">
        <v>52.50438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1494</v>
      </c>
      <c r="F1096" t="n">
        <v>2204321</v>
      </c>
      <c r="G1096" t="s">
        <v>74</v>
      </c>
      <c r="H1096" t="s">
        <v>75</v>
      </c>
      <c r="I1096" t="s"/>
      <c r="J1096" t="s">
        <v>74</v>
      </c>
      <c r="K1096" t="n">
        <v>69</v>
      </c>
      <c r="L1096" t="s">
        <v>76</v>
      </c>
      <c r="M1096" t="s"/>
      <c r="N1096" t="s">
        <v>244</v>
      </c>
      <c r="O1096" t="s">
        <v>78</v>
      </c>
      <c r="P1096" t="s">
        <v>1495</v>
      </c>
      <c r="Q1096" t="s"/>
      <c r="R1096" t="s">
        <v>180</v>
      </c>
      <c r="S1096" t="s">
        <v>967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HYPERLINK("https://hotelmonitor-cachepage.eclerx.com/savepage/tk_1543413914338345_sr_2057.html","info")</f>
        <v/>
      </c>
      <c r="AA1096" t="n">
        <v>228048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/>
      <c r="AP1096" t="n">
        <v>41</v>
      </c>
      <c r="AQ1096" t="s">
        <v>89</v>
      </c>
      <c r="AR1096" t="s"/>
      <c r="AS1096" t="s"/>
      <c r="AT1096" t="s">
        <v>90</v>
      </c>
      <c r="AU1096" t="s"/>
      <c r="AV1096" t="s"/>
      <c r="AW1096" t="s"/>
      <c r="AX1096" t="s"/>
      <c r="AY1096" t="n">
        <v>2071481</v>
      </c>
      <c r="AZ1096" t="s">
        <v>1496</v>
      </c>
      <c r="BA1096" t="s"/>
      <c r="BB1096" t="n">
        <v>64003</v>
      </c>
      <c r="BC1096" t="n">
        <v>13.38457</v>
      </c>
      <c r="BD1096" t="n">
        <v>52.50438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1494</v>
      </c>
      <c r="F1097" t="n">
        <v>2204321</v>
      </c>
      <c r="G1097" t="s">
        <v>74</v>
      </c>
      <c r="H1097" t="s">
        <v>75</v>
      </c>
      <c r="I1097" t="s"/>
      <c r="J1097" t="s">
        <v>74</v>
      </c>
      <c r="K1097" t="n">
        <v>76</v>
      </c>
      <c r="L1097" t="s">
        <v>76</v>
      </c>
      <c r="M1097" t="s"/>
      <c r="N1097" t="s">
        <v>1498</v>
      </c>
      <c r="O1097" t="s">
        <v>78</v>
      </c>
      <c r="P1097" t="s">
        <v>1495</v>
      </c>
      <c r="Q1097" t="s"/>
      <c r="R1097" t="s">
        <v>180</v>
      </c>
      <c r="S1097" t="s">
        <v>633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HYPERLINK("https://hotelmonitor-cachepage.eclerx.com/savepage/tk_1543413914338345_sr_2057.html","info")</f>
        <v/>
      </c>
      <c r="AA1097" t="n">
        <v>228048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/>
      <c r="AP1097" t="n">
        <v>41</v>
      </c>
      <c r="AQ1097" t="s">
        <v>89</v>
      </c>
      <c r="AR1097" t="s"/>
      <c r="AS1097" t="s"/>
      <c r="AT1097" t="s">
        <v>90</v>
      </c>
      <c r="AU1097" t="s"/>
      <c r="AV1097" t="s"/>
      <c r="AW1097" t="s"/>
      <c r="AX1097" t="s"/>
      <c r="AY1097" t="n">
        <v>2071481</v>
      </c>
      <c r="AZ1097" t="s">
        <v>1496</v>
      </c>
      <c r="BA1097" t="s"/>
      <c r="BB1097" t="n">
        <v>64003</v>
      </c>
      <c r="BC1097" t="n">
        <v>13.38457</v>
      </c>
      <c r="BD1097" t="n">
        <v>52.50438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1494</v>
      </c>
      <c r="F1098" t="n">
        <v>2204321</v>
      </c>
      <c r="G1098" t="s">
        <v>74</v>
      </c>
      <c r="H1098" t="s">
        <v>75</v>
      </c>
      <c r="I1098" t="s"/>
      <c r="J1098" t="s">
        <v>74</v>
      </c>
      <c r="K1098" t="n">
        <v>76</v>
      </c>
      <c r="L1098" t="s">
        <v>76</v>
      </c>
      <c r="M1098" t="s"/>
      <c r="N1098" t="s">
        <v>245</v>
      </c>
      <c r="O1098" t="s">
        <v>78</v>
      </c>
      <c r="P1098" t="s">
        <v>1495</v>
      </c>
      <c r="Q1098" t="s"/>
      <c r="R1098" t="s">
        <v>180</v>
      </c>
      <c r="S1098" t="s">
        <v>633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HYPERLINK("https://hotelmonitor-cachepage.eclerx.com/savepage/tk_1543413914338345_sr_2057.html","info")</f>
        <v/>
      </c>
      <c r="AA1098" t="n">
        <v>228048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/>
      <c r="AP1098" t="n">
        <v>41</v>
      </c>
      <c r="AQ1098" t="s">
        <v>89</v>
      </c>
      <c r="AR1098" t="s"/>
      <c r="AS1098" t="s"/>
      <c r="AT1098" t="s">
        <v>90</v>
      </c>
      <c r="AU1098" t="s"/>
      <c r="AV1098" t="s"/>
      <c r="AW1098" t="s"/>
      <c r="AX1098" t="s"/>
      <c r="AY1098" t="n">
        <v>2071481</v>
      </c>
      <c r="AZ1098" t="s">
        <v>1496</v>
      </c>
      <c r="BA1098" t="s"/>
      <c r="BB1098" t="n">
        <v>64003</v>
      </c>
      <c r="BC1098" t="n">
        <v>13.38457</v>
      </c>
      <c r="BD1098" t="n">
        <v>52.50438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1494</v>
      </c>
      <c r="F1099" t="n">
        <v>2204321</v>
      </c>
      <c r="G1099" t="s">
        <v>74</v>
      </c>
      <c r="H1099" t="s">
        <v>75</v>
      </c>
      <c r="I1099" t="s"/>
      <c r="J1099" t="s">
        <v>74</v>
      </c>
      <c r="K1099" t="n">
        <v>87</v>
      </c>
      <c r="L1099" t="s">
        <v>76</v>
      </c>
      <c r="M1099" t="s"/>
      <c r="N1099" t="s">
        <v>625</v>
      </c>
      <c r="O1099" t="s">
        <v>78</v>
      </c>
      <c r="P1099" t="s">
        <v>1495</v>
      </c>
      <c r="Q1099" t="s"/>
      <c r="R1099" t="s">
        <v>180</v>
      </c>
      <c r="S1099" t="s">
        <v>756</v>
      </c>
      <c r="T1099" t="s">
        <v>82</v>
      </c>
      <c r="U1099" t="s"/>
      <c r="V1099" t="s">
        <v>83</v>
      </c>
      <c r="W1099" t="s">
        <v>112</v>
      </c>
      <c r="X1099" t="s"/>
      <c r="Y1099" t="s">
        <v>85</v>
      </c>
      <c r="Z1099">
        <f>HYPERLINK("https://hotelmonitor-cachepage.eclerx.com/savepage/tk_1543413914338345_sr_2057.html","info")</f>
        <v/>
      </c>
      <c r="AA1099" t="n">
        <v>228048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/>
      <c r="AP1099" t="n">
        <v>41</v>
      </c>
      <c r="AQ1099" t="s">
        <v>89</v>
      </c>
      <c r="AR1099" t="s"/>
      <c r="AS1099" t="s"/>
      <c r="AT1099" t="s">
        <v>90</v>
      </c>
      <c r="AU1099" t="s"/>
      <c r="AV1099" t="s"/>
      <c r="AW1099" t="s"/>
      <c r="AX1099" t="s"/>
      <c r="AY1099" t="n">
        <v>2071481</v>
      </c>
      <c r="AZ1099" t="s">
        <v>1496</v>
      </c>
      <c r="BA1099" t="s"/>
      <c r="BB1099" t="n">
        <v>64003</v>
      </c>
      <c r="BC1099" t="n">
        <v>13.38457</v>
      </c>
      <c r="BD1099" t="n">
        <v>52.50438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1494</v>
      </c>
      <c r="F1100" t="n">
        <v>2204321</v>
      </c>
      <c r="G1100" t="s">
        <v>74</v>
      </c>
      <c r="H1100" t="s">
        <v>75</v>
      </c>
      <c r="I1100" t="s"/>
      <c r="J1100" t="s">
        <v>74</v>
      </c>
      <c r="K1100" t="n">
        <v>87</v>
      </c>
      <c r="L1100" t="s">
        <v>76</v>
      </c>
      <c r="M1100" t="s"/>
      <c r="N1100" t="s">
        <v>1497</v>
      </c>
      <c r="O1100" t="s">
        <v>78</v>
      </c>
      <c r="P1100" t="s">
        <v>1495</v>
      </c>
      <c r="Q1100" t="s"/>
      <c r="R1100" t="s">
        <v>180</v>
      </c>
      <c r="S1100" t="s">
        <v>756</v>
      </c>
      <c r="T1100" t="s">
        <v>82</v>
      </c>
      <c r="U1100" t="s"/>
      <c r="V1100" t="s">
        <v>83</v>
      </c>
      <c r="W1100" t="s">
        <v>112</v>
      </c>
      <c r="X1100" t="s"/>
      <c r="Y1100" t="s">
        <v>85</v>
      </c>
      <c r="Z1100">
        <f>HYPERLINK("https://hotelmonitor-cachepage.eclerx.com/savepage/tk_1543413914338345_sr_2057.html","info")</f>
        <v/>
      </c>
      <c r="AA1100" t="n">
        <v>228048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/>
      <c r="AP1100" t="n">
        <v>41</v>
      </c>
      <c r="AQ1100" t="s">
        <v>89</v>
      </c>
      <c r="AR1100" t="s"/>
      <c r="AS1100" t="s"/>
      <c r="AT1100" t="s">
        <v>90</v>
      </c>
      <c r="AU1100" t="s"/>
      <c r="AV1100" t="s"/>
      <c r="AW1100" t="s"/>
      <c r="AX1100" t="s"/>
      <c r="AY1100" t="n">
        <v>2071481</v>
      </c>
      <c r="AZ1100" t="s">
        <v>1496</v>
      </c>
      <c r="BA1100" t="s"/>
      <c r="BB1100" t="n">
        <v>64003</v>
      </c>
      <c r="BC1100" t="n">
        <v>13.38457</v>
      </c>
      <c r="BD1100" t="n">
        <v>52.50438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1494</v>
      </c>
      <c r="F1101" t="n">
        <v>2204321</v>
      </c>
      <c r="G1101" t="s">
        <v>74</v>
      </c>
      <c r="H1101" t="s">
        <v>75</v>
      </c>
      <c r="I1101" t="s"/>
      <c r="J1101" t="s">
        <v>74</v>
      </c>
      <c r="K1101" t="n">
        <v>87</v>
      </c>
      <c r="L1101" t="s">
        <v>76</v>
      </c>
      <c r="M1101" t="s"/>
      <c r="N1101" t="s">
        <v>244</v>
      </c>
      <c r="O1101" t="s">
        <v>78</v>
      </c>
      <c r="P1101" t="s">
        <v>1495</v>
      </c>
      <c r="Q1101" t="s"/>
      <c r="R1101" t="s">
        <v>180</v>
      </c>
      <c r="S1101" t="s">
        <v>756</v>
      </c>
      <c r="T1101" t="s">
        <v>82</v>
      </c>
      <c r="U1101" t="s"/>
      <c r="V1101" t="s">
        <v>83</v>
      </c>
      <c r="W1101" t="s">
        <v>112</v>
      </c>
      <c r="X1101" t="s"/>
      <c r="Y1101" t="s">
        <v>85</v>
      </c>
      <c r="Z1101">
        <f>HYPERLINK("https://hotelmonitor-cachepage.eclerx.com/savepage/tk_1543413914338345_sr_2057.html","info")</f>
        <v/>
      </c>
      <c r="AA1101" t="n">
        <v>228048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/>
      <c r="AP1101" t="n">
        <v>41</v>
      </c>
      <c r="AQ1101" t="s">
        <v>89</v>
      </c>
      <c r="AR1101" t="s"/>
      <c r="AS1101" t="s"/>
      <c r="AT1101" t="s">
        <v>90</v>
      </c>
      <c r="AU1101" t="s"/>
      <c r="AV1101" t="s"/>
      <c r="AW1101" t="s"/>
      <c r="AX1101" t="s"/>
      <c r="AY1101" t="n">
        <v>2071481</v>
      </c>
      <c r="AZ1101" t="s">
        <v>1496</v>
      </c>
      <c r="BA1101" t="s"/>
      <c r="BB1101" t="n">
        <v>64003</v>
      </c>
      <c r="BC1101" t="n">
        <v>13.38457</v>
      </c>
      <c r="BD1101" t="n">
        <v>52.50438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1494</v>
      </c>
      <c r="F1102" t="n">
        <v>2204321</v>
      </c>
      <c r="G1102" t="s">
        <v>74</v>
      </c>
      <c r="H1102" t="s">
        <v>75</v>
      </c>
      <c r="I1102" t="s"/>
      <c r="J1102" t="s">
        <v>74</v>
      </c>
      <c r="K1102" t="n">
        <v>98</v>
      </c>
      <c r="L1102" t="s">
        <v>76</v>
      </c>
      <c r="M1102" t="s"/>
      <c r="N1102" t="s">
        <v>622</v>
      </c>
      <c r="O1102" t="s">
        <v>78</v>
      </c>
      <c r="P1102" t="s">
        <v>1495</v>
      </c>
      <c r="Q1102" t="s"/>
      <c r="R1102" t="s">
        <v>180</v>
      </c>
      <c r="S1102" t="s">
        <v>467</v>
      </c>
      <c r="T1102" t="s">
        <v>82</v>
      </c>
      <c r="U1102" t="s"/>
      <c r="V1102" t="s">
        <v>83</v>
      </c>
      <c r="W1102" t="s">
        <v>112</v>
      </c>
      <c r="X1102" t="s"/>
      <c r="Y1102" t="s">
        <v>85</v>
      </c>
      <c r="Z1102">
        <f>HYPERLINK("https://hotelmonitor-cachepage.eclerx.com/savepage/tk_1543413914338345_sr_2057.html","info")</f>
        <v/>
      </c>
      <c r="AA1102" t="n">
        <v>228048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/>
      <c r="AP1102" t="n">
        <v>41</v>
      </c>
      <c r="AQ1102" t="s">
        <v>89</v>
      </c>
      <c r="AR1102" t="s"/>
      <c r="AS1102" t="s"/>
      <c r="AT1102" t="s">
        <v>90</v>
      </c>
      <c r="AU1102" t="s"/>
      <c r="AV1102" t="s"/>
      <c r="AW1102" t="s"/>
      <c r="AX1102" t="s"/>
      <c r="AY1102" t="n">
        <v>2071481</v>
      </c>
      <c r="AZ1102" t="s">
        <v>1496</v>
      </c>
      <c r="BA1102" t="s"/>
      <c r="BB1102" t="n">
        <v>64003</v>
      </c>
      <c r="BC1102" t="n">
        <v>13.38457</v>
      </c>
      <c r="BD1102" t="n">
        <v>52.50438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1494</v>
      </c>
      <c r="F1103" t="n">
        <v>2204321</v>
      </c>
      <c r="G1103" t="s">
        <v>74</v>
      </c>
      <c r="H1103" t="s">
        <v>75</v>
      </c>
      <c r="I1103" t="s"/>
      <c r="J1103" t="s">
        <v>74</v>
      </c>
      <c r="K1103" t="n">
        <v>98</v>
      </c>
      <c r="L1103" t="s">
        <v>76</v>
      </c>
      <c r="M1103" t="s"/>
      <c r="N1103" t="s">
        <v>1498</v>
      </c>
      <c r="O1103" t="s">
        <v>78</v>
      </c>
      <c r="P1103" t="s">
        <v>1495</v>
      </c>
      <c r="Q1103" t="s"/>
      <c r="R1103" t="s">
        <v>180</v>
      </c>
      <c r="S1103" t="s">
        <v>467</v>
      </c>
      <c r="T1103" t="s">
        <v>82</v>
      </c>
      <c r="U1103" t="s"/>
      <c r="V1103" t="s">
        <v>83</v>
      </c>
      <c r="W1103" t="s">
        <v>112</v>
      </c>
      <c r="X1103" t="s"/>
      <c r="Y1103" t="s">
        <v>85</v>
      </c>
      <c r="Z1103">
        <f>HYPERLINK("https://hotelmonitor-cachepage.eclerx.com/savepage/tk_1543413914338345_sr_2057.html","info")</f>
        <v/>
      </c>
      <c r="AA1103" t="n">
        <v>228048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/>
      <c r="AP1103" t="n">
        <v>41</v>
      </c>
      <c r="AQ1103" t="s">
        <v>89</v>
      </c>
      <c r="AR1103" t="s"/>
      <c r="AS1103" t="s"/>
      <c r="AT1103" t="s">
        <v>90</v>
      </c>
      <c r="AU1103" t="s"/>
      <c r="AV1103" t="s"/>
      <c r="AW1103" t="s"/>
      <c r="AX1103" t="s"/>
      <c r="AY1103" t="n">
        <v>2071481</v>
      </c>
      <c r="AZ1103" t="s">
        <v>1496</v>
      </c>
      <c r="BA1103" t="s"/>
      <c r="BB1103" t="n">
        <v>64003</v>
      </c>
      <c r="BC1103" t="n">
        <v>13.38457</v>
      </c>
      <c r="BD1103" t="n">
        <v>52.50438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1494</v>
      </c>
      <c r="F1104" t="n">
        <v>2204321</v>
      </c>
      <c r="G1104" t="s">
        <v>74</v>
      </c>
      <c r="H1104" t="s">
        <v>75</v>
      </c>
      <c r="I1104" t="s"/>
      <c r="J1104" t="s">
        <v>74</v>
      </c>
      <c r="K1104" t="n">
        <v>98</v>
      </c>
      <c r="L1104" t="s">
        <v>76</v>
      </c>
      <c r="M1104" t="s"/>
      <c r="N1104" t="s">
        <v>245</v>
      </c>
      <c r="O1104" t="s">
        <v>78</v>
      </c>
      <c r="P1104" t="s">
        <v>1495</v>
      </c>
      <c r="Q1104" t="s"/>
      <c r="R1104" t="s">
        <v>180</v>
      </c>
      <c r="S1104" t="s">
        <v>467</v>
      </c>
      <c r="T1104" t="s">
        <v>82</v>
      </c>
      <c r="U1104" t="s"/>
      <c r="V1104" t="s">
        <v>83</v>
      </c>
      <c r="W1104" t="s">
        <v>112</v>
      </c>
      <c r="X1104" t="s"/>
      <c r="Y1104" t="s">
        <v>85</v>
      </c>
      <c r="Z1104">
        <f>HYPERLINK("https://hotelmonitor-cachepage.eclerx.com/savepage/tk_1543413914338345_sr_2057.html","info")</f>
        <v/>
      </c>
      <c r="AA1104" t="n">
        <v>228048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/>
      <c r="AP1104" t="n">
        <v>41</v>
      </c>
      <c r="AQ1104" t="s">
        <v>89</v>
      </c>
      <c r="AR1104" t="s"/>
      <c r="AS1104" t="s"/>
      <c r="AT1104" t="s">
        <v>90</v>
      </c>
      <c r="AU1104" t="s"/>
      <c r="AV1104" t="s"/>
      <c r="AW1104" t="s"/>
      <c r="AX1104" t="s"/>
      <c r="AY1104" t="n">
        <v>2071481</v>
      </c>
      <c r="AZ1104" t="s">
        <v>1496</v>
      </c>
      <c r="BA1104" t="s"/>
      <c r="BB1104" t="n">
        <v>64003</v>
      </c>
      <c r="BC1104" t="n">
        <v>13.38457</v>
      </c>
      <c r="BD1104" t="n">
        <v>52.50438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1499</v>
      </c>
      <c r="F1105" t="n">
        <v>475178</v>
      </c>
      <c r="G1105" t="s">
        <v>74</v>
      </c>
      <c r="H1105" t="s">
        <v>75</v>
      </c>
      <c r="I1105" t="s"/>
      <c r="J1105" t="s">
        <v>74</v>
      </c>
      <c r="K1105" t="n">
        <v>76.5</v>
      </c>
      <c r="L1105" t="s">
        <v>76</v>
      </c>
      <c r="M1105" t="s"/>
      <c r="N1105" t="s">
        <v>77</v>
      </c>
      <c r="O1105" t="s">
        <v>78</v>
      </c>
      <c r="P1105" t="s">
        <v>1500</v>
      </c>
      <c r="Q1105" t="s"/>
      <c r="R1105" t="s">
        <v>80</v>
      </c>
      <c r="S1105" t="s">
        <v>206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HYPERLINK("https://hotelmonitor-cachepage.eclerx.com/savepage/tk_15434147139417636_sr_2057.html","info")</f>
        <v/>
      </c>
      <c r="AA1105" t="n">
        <v>125959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/>
      <c r="AP1105" t="n">
        <v>306</v>
      </c>
      <c r="AQ1105" t="s">
        <v>89</v>
      </c>
      <c r="AR1105" t="s"/>
      <c r="AS1105" t="s"/>
      <c r="AT1105" t="s">
        <v>90</v>
      </c>
      <c r="AU1105" t="s"/>
      <c r="AV1105" t="s"/>
      <c r="AW1105" t="s"/>
      <c r="AX1105" t="s"/>
      <c r="AY1105" t="n">
        <v>937956</v>
      </c>
      <c r="AZ1105" t="s">
        <v>1501</v>
      </c>
      <c r="BA1105" t="s"/>
      <c r="BB1105" t="n">
        <v>424692</v>
      </c>
      <c r="BC1105" t="n">
        <v>13.3856</v>
      </c>
      <c r="BD1105" t="n">
        <v>52.50166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1499</v>
      </c>
      <c r="F1106" t="n">
        <v>475178</v>
      </c>
      <c r="G1106" t="s">
        <v>74</v>
      </c>
      <c r="H1106" t="s">
        <v>75</v>
      </c>
      <c r="I1106" t="s"/>
      <c r="J1106" t="s">
        <v>74</v>
      </c>
      <c r="K1106" t="n">
        <v>91.5</v>
      </c>
      <c r="L1106" t="s">
        <v>76</v>
      </c>
      <c r="M1106" t="s"/>
      <c r="N1106" t="s">
        <v>93</v>
      </c>
      <c r="O1106" t="s">
        <v>78</v>
      </c>
      <c r="P1106" t="s">
        <v>1500</v>
      </c>
      <c r="Q1106" t="s"/>
      <c r="R1106" t="s">
        <v>80</v>
      </c>
      <c r="S1106" t="s">
        <v>1250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HYPERLINK("https://hotelmonitor-cachepage.eclerx.com/savepage/tk_15434147139417636_sr_2057.html","info")</f>
        <v/>
      </c>
      <c r="AA1106" t="n">
        <v>125959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/>
      <c r="AP1106" t="n">
        <v>306</v>
      </c>
      <c r="AQ1106" t="s">
        <v>89</v>
      </c>
      <c r="AR1106" t="s"/>
      <c r="AS1106" t="s"/>
      <c r="AT1106" t="s">
        <v>90</v>
      </c>
      <c r="AU1106" t="s"/>
      <c r="AV1106" t="s"/>
      <c r="AW1106" t="s"/>
      <c r="AX1106" t="s"/>
      <c r="AY1106" t="n">
        <v>937956</v>
      </c>
      <c r="AZ1106" t="s">
        <v>1501</v>
      </c>
      <c r="BA1106" t="s"/>
      <c r="BB1106" t="n">
        <v>424692</v>
      </c>
      <c r="BC1106" t="n">
        <v>13.3856</v>
      </c>
      <c r="BD1106" t="n">
        <v>52.50166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1502</v>
      </c>
      <c r="F1107" t="n">
        <v>1603082</v>
      </c>
      <c r="G1107" t="s">
        <v>74</v>
      </c>
      <c r="H1107" t="s">
        <v>75</v>
      </c>
      <c r="I1107" t="s"/>
      <c r="J1107" t="s">
        <v>74</v>
      </c>
      <c r="K1107" t="n">
        <v>74</v>
      </c>
      <c r="L1107" t="s">
        <v>76</v>
      </c>
      <c r="M1107" t="s"/>
      <c r="N1107" t="s">
        <v>93</v>
      </c>
      <c r="O1107" t="s">
        <v>78</v>
      </c>
      <c r="P1107" t="s">
        <v>1503</v>
      </c>
      <c r="Q1107" t="s"/>
      <c r="R1107" t="s">
        <v>80</v>
      </c>
      <c r="S1107" t="s">
        <v>564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HYPERLINK("https://hotelmonitor-cachepage.eclerx.com/savepage/tk_15434138970113313_sr_2057.html","info")</f>
        <v/>
      </c>
      <c r="AA1107" t="n">
        <v>201317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/>
      <c r="AP1107" t="n">
        <v>35</v>
      </c>
      <c r="AQ1107" t="s">
        <v>89</v>
      </c>
      <c r="AR1107" t="s"/>
      <c r="AS1107" t="s"/>
      <c r="AT1107" t="s">
        <v>90</v>
      </c>
      <c r="AU1107" t="s"/>
      <c r="AV1107" t="s"/>
      <c r="AW1107" t="s"/>
      <c r="AX1107" t="s"/>
      <c r="AY1107" t="n">
        <v>4056093</v>
      </c>
      <c r="AZ1107" t="s">
        <v>1504</v>
      </c>
      <c r="BA1107" t="s"/>
      <c r="BB1107" t="n">
        <v>46368</v>
      </c>
      <c r="BC1107" t="n">
        <v>13.56974</v>
      </c>
      <c r="BD1107" t="n">
        <v>52.44268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1502</v>
      </c>
      <c r="F1108" t="n">
        <v>1603082</v>
      </c>
      <c r="G1108" t="s">
        <v>74</v>
      </c>
      <c r="H1108" t="s">
        <v>75</v>
      </c>
      <c r="I1108" t="s"/>
      <c r="J1108" t="s">
        <v>74</v>
      </c>
      <c r="K1108" t="n">
        <v>84</v>
      </c>
      <c r="L1108" t="s">
        <v>76</v>
      </c>
      <c r="M1108" t="s"/>
      <c r="N1108" t="s">
        <v>1505</v>
      </c>
      <c r="O1108" t="s">
        <v>78</v>
      </c>
      <c r="P1108" t="s">
        <v>1503</v>
      </c>
      <c r="Q1108" t="s"/>
      <c r="R1108" t="s">
        <v>80</v>
      </c>
      <c r="S1108" t="s">
        <v>232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HYPERLINK("https://hotelmonitor-cachepage.eclerx.com/savepage/tk_15434138970113313_sr_2057.html","info")</f>
        <v/>
      </c>
      <c r="AA1108" t="n">
        <v>201317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/>
      <c r="AP1108" t="n">
        <v>35</v>
      </c>
      <c r="AQ1108" t="s">
        <v>89</v>
      </c>
      <c r="AR1108" t="s"/>
      <c r="AS1108" t="s"/>
      <c r="AT1108" t="s">
        <v>90</v>
      </c>
      <c r="AU1108" t="s"/>
      <c r="AV1108" t="s"/>
      <c r="AW1108" t="s"/>
      <c r="AX1108" t="s"/>
      <c r="AY1108" t="n">
        <v>4056093</v>
      </c>
      <c r="AZ1108" t="s">
        <v>1504</v>
      </c>
      <c r="BA1108" t="s"/>
      <c r="BB1108" t="n">
        <v>46368</v>
      </c>
      <c r="BC1108" t="n">
        <v>13.56974</v>
      </c>
      <c r="BD1108" t="n">
        <v>52.44268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1502</v>
      </c>
      <c r="F1109" t="n">
        <v>1603082</v>
      </c>
      <c r="G1109" t="s">
        <v>74</v>
      </c>
      <c r="H1109" t="s">
        <v>75</v>
      </c>
      <c r="I1109" t="s"/>
      <c r="J1109" t="s">
        <v>74</v>
      </c>
      <c r="K1109" t="n">
        <v>84</v>
      </c>
      <c r="L1109" t="s">
        <v>76</v>
      </c>
      <c r="M1109" t="s"/>
      <c r="N1109" t="s">
        <v>1506</v>
      </c>
      <c r="O1109" t="s">
        <v>78</v>
      </c>
      <c r="P1109" t="s">
        <v>1503</v>
      </c>
      <c r="Q1109" t="s"/>
      <c r="R1109" t="s">
        <v>80</v>
      </c>
      <c r="S1109" t="s">
        <v>232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HYPERLINK("https://hotelmonitor-cachepage.eclerx.com/savepage/tk_15434138970113313_sr_2057.html","info")</f>
        <v/>
      </c>
      <c r="AA1109" t="n">
        <v>201317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/>
      <c r="AP1109" t="n">
        <v>35</v>
      </c>
      <c r="AQ1109" t="s">
        <v>89</v>
      </c>
      <c r="AR1109" t="s"/>
      <c r="AS1109" t="s"/>
      <c r="AT1109" t="s">
        <v>90</v>
      </c>
      <c r="AU1109" t="s"/>
      <c r="AV1109" t="s"/>
      <c r="AW1109" t="s"/>
      <c r="AX1109" t="s"/>
      <c r="AY1109" t="n">
        <v>4056093</v>
      </c>
      <c r="AZ1109" t="s">
        <v>1504</v>
      </c>
      <c r="BA1109" t="s"/>
      <c r="BB1109" t="n">
        <v>46368</v>
      </c>
      <c r="BC1109" t="n">
        <v>13.56974</v>
      </c>
      <c r="BD1109" t="n">
        <v>52.44268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1507</v>
      </c>
      <c r="F1110" t="n">
        <v>265071</v>
      </c>
      <c r="G1110" t="s">
        <v>74</v>
      </c>
      <c r="H1110" t="s">
        <v>75</v>
      </c>
      <c r="I1110" t="s"/>
      <c r="J1110" t="s">
        <v>74</v>
      </c>
      <c r="K1110" t="n">
        <v>168</v>
      </c>
      <c r="L1110" t="s">
        <v>76</v>
      </c>
      <c r="M1110" t="s"/>
      <c r="N1110" t="s">
        <v>77</v>
      </c>
      <c r="O1110" t="s">
        <v>78</v>
      </c>
      <c r="P1110" t="s">
        <v>1507</v>
      </c>
      <c r="Q1110" t="s"/>
      <c r="R1110" t="s">
        <v>80</v>
      </c>
      <c r="S1110" t="s">
        <v>778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HYPERLINK("https://hotelmonitor-cachepage.eclerx.com/savepage/tk_1543414267032249_sr_2057.html","info")</f>
        <v/>
      </c>
      <c r="AA1110" t="n">
        <v>5858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/>
      <c r="AP1110" t="n">
        <v>158</v>
      </c>
      <c r="AQ1110" t="s">
        <v>89</v>
      </c>
      <c r="AR1110" t="s"/>
      <c r="AS1110" t="s"/>
      <c r="AT1110" t="s">
        <v>90</v>
      </c>
      <c r="AU1110" t="s"/>
      <c r="AV1110" t="s"/>
      <c r="AW1110" t="s"/>
      <c r="AX1110" t="s"/>
      <c r="AY1110" t="n">
        <v>1998136</v>
      </c>
      <c r="AZ1110" t="s">
        <v>1508</v>
      </c>
      <c r="BA1110" t="s"/>
      <c r="BB1110" t="n">
        <v>36331</v>
      </c>
      <c r="BC1110" t="n">
        <v>13.459067</v>
      </c>
      <c r="BD1110" t="n">
        <v>52.473593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1507</v>
      </c>
      <c r="F1111" t="n">
        <v>265071</v>
      </c>
      <c r="G1111" t="s">
        <v>74</v>
      </c>
      <c r="H1111" t="s">
        <v>75</v>
      </c>
      <c r="I1111" t="s"/>
      <c r="J1111" t="s">
        <v>74</v>
      </c>
      <c r="K1111" t="n">
        <v>194.25</v>
      </c>
      <c r="L1111" t="s">
        <v>76</v>
      </c>
      <c r="M1111" t="s"/>
      <c r="N1111" t="s">
        <v>217</v>
      </c>
      <c r="O1111" t="s">
        <v>78</v>
      </c>
      <c r="P1111" t="s">
        <v>1507</v>
      </c>
      <c r="Q1111" t="s"/>
      <c r="R1111" t="s">
        <v>80</v>
      </c>
      <c r="S1111" t="s">
        <v>1509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HYPERLINK("https://hotelmonitor-cachepage.eclerx.com/savepage/tk_1543414267032249_sr_2057.html","info")</f>
        <v/>
      </c>
      <c r="AA1111" t="n">
        <v>5858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/>
      <c r="AP1111" t="n">
        <v>158</v>
      </c>
      <c r="AQ1111" t="s">
        <v>89</v>
      </c>
      <c r="AR1111" t="s"/>
      <c r="AS1111" t="s"/>
      <c r="AT1111" t="s">
        <v>90</v>
      </c>
      <c r="AU1111" t="s"/>
      <c r="AV1111" t="s"/>
      <c r="AW1111" t="s"/>
      <c r="AX1111" t="s"/>
      <c r="AY1111" t="n">
        <v>1998136</v>
      </c>
      <c r="AZ1111" t="s">
        <v>1508</v>
      </c>
      <c r="BA1111" t="s"/>
      <c r="BB1111" t="n">
        <v>36331</v>
      </c>
      <c r="BC1111" t="n">
        <v>13.459067</v>
      </c>
      <c r="BD1111" t="n">
        <v>52.473593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1507</v>
      </c>
      <c r="F1112" t="n">
        <v>265071</v>
      </c>
      <c r="G1112" t="s">
        <v>74</v>
      </c>
      <c r="H1112" t="s">
        <v>75</v>
      </c>
      <c r="I1112" t="s"/>
      <c r="J1112" t="s">
        <v>74</v>
      </c>
      <c r="K1112" t="n">
        <v>225.75</v>
      </c>
      <c r="L1112" t="s">
        <v>76</v>
      </c>
      <c r="M1112" t="s"/>
      <c r="N1112" t="s">
        <v>484</v>
      </c>
      <c r="O1112" t="s">
        <v>78</v>
      </c>
      <c r="P1112" t="s">
        <v>1507</v>
      </c>
      <c r="Q1112" t="s"/>
      <c r="R1112" t="s">
        <v>80</v>
      </c>
      <c r="S1112" t="s">
        <v>1510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HYPERLINK("https://hotelmonitor-cachepage.eclerx.com/savepage/tk_1543414267032249_sr_2057.html","info")</f>
        <v/>
      </c>
      <c r="AA1112" t="n">
        <v>5858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/>
      <c r="AP1112" t="n">
        <v>158</v>
      </c>
      <c r="AQ1112" t="s">
        <v>89</v>
      </c>
      <c r="AR1112" t="s"/>
      <c r="AS1112" t="s"/>
      <c r="AT1112" t="s">
        <v>90</v>
      </c>
      <c r="AU1112" t="s"/>
      <c r="AV1112" t="s"/>
      <c r="AW1112" t="s"/>
      <c r="AX1112" t="s"/>
      <c r="AY1112" t="n">
        <v>1998136</v>
      </c>
      <c r="AZ1112" t="s">
        <v>1508</v>
      </c>
      <c r="BA1112" t="s"/>
      <c r="BB1112" t="n">
        <v>36331</v>
      </c>
      <c r="BC1112" t="n">
        <v>13.459067</v>
      </c>
      <c r="BD1112" t="n">
        <v>52.473593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1507</v>
      </c>
      <c r="F1113" t="n">
        <v>265071</v>
      </c>
      <c r="G1113" t="s">
        <v>74</v>
      </c>
      <c r="H1113" t="s">
        <v>75</v>
      </c>
      <c r="I1113" t="s"/>
      <c r="J1113" t="s">
        <v>74</v>
      </c>
      <c r="K1113" t="n">
        <v>246.75</v>
      </c>
      <c r="L1113" t="s">
        <v>76</v>
      </c>
      <c r="M1113" t="s"/>
      <c r="N1113" t="s">
        <v>489</v>
      </c>
      <c r="O1113" t="s">
        <v>78</v>
      </c>
      <c r="P1113" t="s">
        <v>1507</v>
      </c>
      <c r="Q1113" t="s"/>
      <c r="R1113" t="s">
        <v>80</v>
      </c>
      <c r="S1113" t="s">
        <v>266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HYPERLINK("https://hotelmonitor-cachepage.eclerx.com/savepage/tk_1543414267032249_sr_2057.html","info")</f>
        <v/>
      </c>
      <c r="AA1113" t="n">
        <v>5858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/>
      <c r="AP1113" t="n">
        <v>158</v>
      </c>
      <c r="AQ1113" t="s">
        <v>89</v>
      </c>
      <c r="AR1113" t="s"/>
      <c r="AS1113" t="s"/>
      <c r="AT1113" t="s">
        <v>90</v>
      </c>
      <c r="AU1113" t="s"/>
      <c r="AV1113" t="s"/>
      <c r="AW1113" t="s"/>
      <c r="AX1113" t="s"/>
      <c r="AY1113" t="n">
        <v>1998136</v>
      </c>
      <c r="AZ1113" t="s">
        <v>1508</v>
      </c>
      <c r="BA1113" t="s"/>
      <c r="BB1113" t="n">
        <v>36331</v>
      </c>
      <c r="BC1113" t="n">
        <v>13.459067</v>
      </c>
      <c r="BD1113" t="n">
        <v>52.473593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1511</v>
      </c>
      <c r="F1114" t="n">
        <v>5305509</v>
      </c>
      <c r="G1114" t="s">
        <v>74</v>
      </c>
      <c r="H1114" t="s">
        <v>75</v>
      </c>
      <c r="I1114" t="s"/>
      <c r="J1114" t="s">
        <v>74</v>
      </c>
      <c r="K1114" t="n">
        <v>91.2</v>
      </c>
      <c r="L1114" t="s">
        <v>76</v>
      </c>
      <c r="M1114" t="s"/>
      <c r="N1114" t="s">
        <v>1512</v>
      </c>
      <c r="O1114" t="s">
        <v>78</v>
      </c>
      <c r="P1114" t="s">
        <v>1513</v>
      </c>
      <c r="Q1114" t="s"/>
      <c r="R1114" t="s">
        <v>80</v>
      </c>
      <c r="S1114" t="s">
        <v>1514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HYPERLINK("https://hotelmonitor-cachepage.eclerx.com/savepage/tk_15434144407614956_sr_2057.html","info")</f>
        <v/>
      </c>
      <c r="AA1114" t="n">
        <v>52316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/>
      <c r="AP1114" t="n">
        <v>217</v>
      </c>
      <c r="AQ1114" t="s">
        <v>89</v>
      </c>
      <c r="AR1114" t="s"/>
      <c r="AS1114" t="s"/>
      <c r="AT1114" t="s">
        <v>90</v>
      </c>
      <c r="AU1114" t="s"/>
      <c r="AV1114" t="s"/>
      <c r="AW1114" t="s"/>
      <c r="AX1114" t="s"/>
      <c r="AY1114" t="n">
        <v>2071543</v>
      </c>
      <c r="AZ1114" t="s"/>
      <c r="BA1114" t="s"/>
      <c r="BB1114" t="n">
        <v>26668</v>
      </c>
      <c r="BC1114" t="n">
        <v>13.408504</v>
      </c>
      <c r="BD1114" t="n">
        <v>52.512184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1511</v>
      </c>
      <c r="F1115" t="n">
        <v>5305509</v>
      </c>
      <c r="G1115" t="s">
        <v>74</v>
      </c>
      <c r="H1115" t="s">
        <v>75</v>
      </c>
      <c r="I1115" t="s"/>
      <c r="J1115" t="s">
        <v>74</v>
      </c>
      <c r="K1115" t="n">
        <v>120</v>
      </c>
      <c r="L1115" t="s">
        <v>76</v>
      </c>
      <c r="M1115" t="s"/>
      <c r="N1115" t="s">
        <v>1515</v>
      </c>
      <c r="O1115" t="s">
        <v>78</v>
      </c>
      <c r="P1115" t="s">
        <v>1513</v>
      </c>
      <c r="Q1115" t="s"/>
      <c r="R1115" t="s">
        <v>80</v>
      </c>
      <c r="S1115" t="s">
        <v>469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HYPERLINK("https://hotelmonitor-cachepage.eclerx.com/savepage/tk_15434144407614956_sr_2057.html","info")</f>
        <v/>
      </c>
      <c r="AA1115" t="n">
        <v>52316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/>
      <c r="AP1115" t="n">
        <v>217</v>
      </c>
      <c r="AQ1115" t="s">
        <v>89</v>
      </c>
      <c r="AR1115" t="s"/>
      <c r="AS1115" t="s"/>
      <c r="AT1115" t="s">
        <v>90</v>
      </c>
      <c r="AU1115" t="s"/>
      <c r="AV1115" t="s"/>
      <c r="AW1115" t="s"/>
      <c r="AX1115" t="s"/>
      <c r="AY1115" t="n">
        <v>2071543</v>
      </c>
      <c r="AZ1115" t="s"/>
      <c r="BA1115" t="s"/>
      <c r="BB1115" t="n">
        <v>26668</v>
      </c>
      <c r="BC1115" t="n">
        <v>13.408504</v>
      </c>
      <c r="BD1115" t="n">
        <v>52.512184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1516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56</v>
      </c>
      <c r="L1116" t="s">
        <v>76</v>
      </c>
      <c r="M1116" t="s"/>
      <c r="N1116" t="s">
        <v>903</v>
      </c>
      <c r="O1116" t="s">
        <v>78</v>
      </c>
      <c r="P1116" t="s">
        <v>1516</v>
      </c>
      <c r="Q1116" t="s"/>
      <c r="R1116" t="s">
        <v>180</v>
      </c>
      <c r="S1116" t="s">
        <v>936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HYPERLINK("https://hotelmonitor-cachepage.eclerx.com/savepage/tk_15434147922590148_sr_2057.html","info")</f>
        <v/>
      </c>
      <c r="AA1116" t="n">
        <v>-5998666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/>
      <c r="AP1116" t="n">
        <v>332</v>
      </c>
      <c r="AQ1116" t="s">
        <v>89</v>
      </c>
      <c r="AR1116" t="s"/>
      <c r="AS1116" t="s"/>
      <c r="AT1116" t="s">
        <v>90</v>
      </c>
      <c r="AU1116" t="s"/>
      <c r="AV1116" t="s"/>
      <c r="AW1116" t="s"/>
      <c r="AX1116" t="s"/>
      <c r="AY1116" t="n">
        <v>5998666</v>
      </c>
      <c r="AZ1116" t="s">
        <v>1517</v>
      </c>
      <c r="BA1116" t="s"/>
      <c r="BB1116" t="n">
        <v>75916</v>
      </c>
      <c r="BC1116" t="n">
        <v>13.3082</v>
      </c>
      <c r="BD1116" t="n">
        <v>52.49672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1516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80</v>
      </c>
      <c r="L1117" t="s">
        <v>76</v>
      </c>
      <c r="M1117" t="s"/>
      <c r="N1117" t="s">
        <v>93</v>
      </c>
      <c r="O1117" t="s">
        <v>78</v>
      </c>
      <c r="P1117" t="s">
        <v>1516</v>
      </c>
      <c r="Q1117" t="s"/>
      <c r="R1117" t="s">
        <v>180</v>
      </c>
      <c r="S1117" t="s">
        <v>247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HYPERLINK("https://hotelmonitor-cachepage.eclerx.com/savepage/tk_15434147922590148_sr_2057.html","info")</f>
        <v/>
      </c>
      <c r="AA1117" t="n">
        <v>-5998666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/>
      <c r="AP1117" t="n">
        <v>332</v>
      </c>
      <c r="AQ1117" t="s">
        <v>89</v>
      </c>
      <c r="AR1117" t="s"/>
      <c r="AS1117" t="s"/>
      <c r="AT1117" t="s">
        <v>90</v>
      </c>
      <c r="AU1117" t="s"/>
      <c r="AV1117" t="s"/>
      <c r="AW1117" t="s"/>
      <c r="AX1117" t="s"/>
      <c r="AY1117" t="n">
        <v>5998666</v>
      </c>
      <c r="AZ1117" t="s">
        <v>1517</v>
      </c>
      <c r="BA1117" t="s"/>
      <c r="BB1117" t="n">
        <v>75916</v>
      </c>
      <c r="BC1117" t="n">
        <v>13.3082</v>
      </c>
      <c r="BD1117" t="n">
        <v>52.49672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1518</v>
      </c>
      <c r="F1118" t="n">
        <v>1478369</v>
      </c>
      <c r="G1118" t="s">
        <v>74</v>
      </c>
      <c r="H1118" t="s">
        <v>75</v>
      </c>
      <c r="I1118" t="s"/>
      <c r="J1118" t="s">
        <v>74</v>
      </c>
      <c r="K1118" t="n">
        <v>76.5</v>
      </c>
      <c r="L1118" t="s">
        <v>76</v>
      </c>
      <c r="M1118" t="s"/>
      <c r="N1118" t="s">
        <v>77</v>
      </c>
      <c r="O1118" t="s">
        <v>78</v>
      </c>
      <c r="P1118" t="s">
        <v>1519</v>
      </c>
      <c r="Q1118" t="s"/>
      <c r="R1118" t="s">
        <v>102</v>
      </c>
      <c r="S1118" t="s">
        <v>206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HYPERLINK("https://hotelmonitor-cachepage.eclerx.com/savepage/tk_15434148387080858_sr_2057.html","info")</f>
        <v/>
      </c>
      <c r="AA1118" t="n">
        <v>210899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/>
      <c r="AP1118" t="n">
        <v>347</v>
      </c>
      <c r="AQ1118" t="s">
        <v>89</v>
      </c>
      <c r="AR1118" t="s"/>
      <c r="AS1118" t="s"/>
      <c r="AT1118" t="s">
        <v>90</v>
      </c>
      <c r="AU1118" t="s"/>
      <c r="AV1118" t="s"/>
      <c r="AW1118" t="s"/>
      <c r="AX1118" t="s"/>
      <c r="AY1118" t="n">
        <v>937676</v>
      </c>
      <c r="AZ1118" t="s">
        <v>1520</v>
      </c>
      <c r="BA1118" t="s"/>
      <c r="BB1118" t="n">
        <v>424363</v>
      </c>
      <c r="BC1118" t="n">
        <v>13.402684</v>
      </c>
      <c r="BD1118" t="n">
        <v>52.528144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1518</v>
      </c>
      <c r="F1119" t="n">
        <v>1478369</v>
      </c>
      <c r="G1119" t="s">
        <v>74</v>
      </c>
      <c r="H1119" t="s">
        <v>75</v>
      </c>
      <c r="I1119" t="s"/>
      <c r="J1119" t="s">
        <v>74</v>
      </c>
      <c r="K1119" t="n">
        <v>85</v>
      </c>
      <c r="L1119" t="s">
        <v>76</v>
      </c>
      <c r="M1119" t="s"/>
      <c r="N1119" t="s">
        <v>183</v>
      </c>
      <c r="O1119" t="s">
        <v>78</v>
      </c>
      <c r="P1119" t="s">
        <v>1519</v>
      </c>
      <c r="Q1119" t="s"/>
      <c r="R1119" t="s">
        <v>102</v>
      </c>
      <c r="S1119" t="s">
        <v>181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HYPERLINK("https://hotelmonitor-cachepage.eclerx.com/savepage/tk_15434148387080858_sr_2057.html","info")</f>
        <v/>
      </c>
      <c r="AA1119" t="n">
        <v>210899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/>
      <c r="AP1119" t="n">
        <v>347</v>
      </c>
      <c r="AQ1119" t="s">
        <v>89</v>
      </c>
      <c r="AR1119" t="s"/>
      <c r="AS1119" t="s"/>
      <c r="AT1119" t="s">
        <v>90</v>
      </c>
      <c r="AU1119" t="s"/>
      <c r="AV1119" t="s"/>
      <c r="AW1119" t="s"/>
      <c r="AX1119" t="s"/>
      <c r="AY1119" t="n">
        <v>937676</v>
      </c>
      <c r="AZ1119" t="s">
        <v>1520</v>
      </c>
      <c r="BA1119" t="s"/>
      <c r="BB1119" t="n">
        <v>424363</v>
      </c>
      <c r="BC1119" t="n">
        <v>13.402684</v>
      </c>
      <c r="BD1119" t="n">
        <v>52.528144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1518</v>
      </c>
      <c r="F1120" t="n">
        <v>1478369</v>
      </c>
      <c r="G1120" t="s">
        <v>74</v>
      </c>
      <c r="H1120" t="s">
        <v>75</v>
      </c>
      <c r="I1120" t="s"/>
      <c r="J1120" t="s">
        <v>74</v>
      </c>
      <c r="K1120" t="n">
        <v>105</v>
      </c>
      <c r="L1120" t="s">
        <v>76</v>
      </c>
      <c r="M1120" t="s"/>
      <c r="N1120" t="s">
        <v>850</v>
      </c>
      <c r="O1120" t="s">
        <v>78</v>
      </c>
      <c r="P1120" t="s">
        <v>1519</v>
      </c>
      <c r="Q1120" t="s"/>
      <c r="R1120" t="s">
        <v>102</v>
      </c>
      <c r="S1120" t="s">
        <v>590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HYPERLINK("https://hotelmonitor-cachepage.eclerx.com/savepage/tk_15434148387080858_sr_2057.html","info")</f>
        <v/>
      </c>
      <c r="AA1120" t="n">
        <v>210899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/>
      <c r="AP1120" t="n">
        <v>347</v>
      </c>
      <c r="AQ1120" t="s">
        <v>89</v>
      </c>
      <c r="AR1120" t="s"/>
      <c r="AS1120" t="s"/>
      <c r="AT1120" t="s">
        <v>90</v>
      </c>
      <c r="AU1120" t="s"/>
      <c r="AV1120" t="s"/>
      <c r="AW1120" t="s"/>
      <c r="AX1120" t="s"/>
      <c r="AY1120" t="n">
        <v>937676</v>
      </c>
      <c r="AZ1120" t="s">
        <v>1520</v>
      </c>
      <c r="BA1120" t="s"/>
      <c r="BB1120" t="n">
        <v>424363</v>
      </c>
      <c r="BC1120" t="n">
        <v>13.402684</v>
      </c>
      <c r="BD1120" t="n">
        <v>52.528144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1521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99.75</v>
      </c>
      <c r="L1121" t="s">
        <v>76</v>
      </c>
      <c r="M1121" t="s"/>
      <c r="N1121" t="s">
        <v>77</v>
      </c>
      <c r="O1121" t="s">
        <v>78</v>
      </c>
      <c r="P1121" t="s">
        <v>1521</v>
      </c>
      <c r="Q1121" t="s"/>
      <c r="R1121" t="s">
        <v>80</v>
      </c>
      <c r="S1121" t="s">
        <v>1021</v>
      </c>
      <c r="T1121" t="s">
        <v>82</v>
      </c>
      <c r="U1121" t="s"/>
      <c r="V1121" t="s">
        <v>83</v>
      </c>
      <c r="W1121" t="s">
        <v>112</v>
      </c>
      <c r="X1121" t="s"/>
      <c r="Y1121" t="s">
        <v>85</v>
      </c>
      <c r="Z1121">
        <f>HYPERLINK("https://hotelmonitor-cachepage.eclerx.com/savepage/tk_1543415224119873_sr_2057.html","info")</f>
        <v/>
      </c>
      <c r="AA1121" t="n">
        <v>-6796502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/>
      <c r="AP1121" t="n">
        <v>475</v>
      </c>
      <c r="AQ1121" t="s">
        <v>89</v>
      </c>
      <c r="AR1121" t="s"/>
      <c r="AS1121" t="s"/>
      <c r="AT1121" t="s">
        <v>90</v>
      </c>
      <c r="AU1121" t="s"/>
      <c r="AV1121" t="s"/>
      <c r="AW1121" t="s"/>
      <c r="AX1121" t="s"/>
      <c r="AY1121" t="n">
        <v>6796502</v>
      </c>
      <c r="AZ1121" t="s">
        <v>1522</v>
      </c>
      <c r="BA1121" t="s"/>
      <c r="BB1121" t="n">
        <v>145196</v>
      </c>
      <c r="BC1121" t="n">
        <v>13.308832</v>
      </c>
      <c r="BD1121" t="n">
        <v>52.508755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1521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105</v>
      </c>
      <c r="L1122" t="s">
        <v>76</v>
      </c>
      <c r="M1122" t="s"/>
      <c r="N1122" t="s">
        <v>183</v>
      </c>
      <c r="O1122" t="s">
        <v>78</v>
      </c>
      <c r="P1122" t="s">
        <v>1521</v>
      </c>
      <c r="Q1122" t="s"/>
      <c r="R1122" t="s">
        <v>80</v>
      </c>
      <c r="S1122" t="s">
        <v>590</v>
      </c>
      <c r="T1122" t="s">
        <v>82</v>
      </c>
      <c r="U1122" t="s"/>
      <c r="V1122" t="s">
        <v>83</v>
      </c>
      <c r="W1122" t="s">
        <v>112</v>
      </c>
      <c r="X1122" t="s"/>
      <c r="Y1122" t="s">
        <v>85</v>
      </c>
      <c r="Z1122">
        <f>HYPERLINK("https://hotelmonitor-cachepage.eclerx.com/savepage/tk_1543415224119873_sr_2057.html","info")</f>
        <v/>
      </c>
      <c r="AA1122" t="n">
        <v>-6796502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/>
      <c r="AP1122" t="n">
        <v>475</v>
      </c>
      <c r="AQ1122" t="s">
        <v>89</v>
      </c>
      <c r="AR1122" t="s"/>
      <c r="AS1122" t="s"/>
      <c r="AT1122" t="s">
        <v>90</v>
      </c>
      <c r="AU1122" t="s"/>
      <c r="AV1122" t="s"/>
      <c r="AW1122" t="s"/>
      <c r="AX1122" t="s"/>
      <c r="AY1122" t="n">
        <v>6796502</v>
      </c>
      <c r="AZ1122" t="s">
        <v>1522</v>
      </c>
      <c r="BA1122" t="s"/>
      <c r="BB1122" t="n">
        <v>145196</v>
      </c>
      <c r="BC1122" t="n">
        <v>13.308832</v>
      </c>
      <c r="BD1122" t="n">
        <v>52.508755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1521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109.25</v>
      </c>
      <c r="L1123" t="s">
        <v>76</v>
      </c>
      <c r="M1123" t="s"/>
      <c r="N1123" t="s">
        <v>1523</v>
      </c>
      <c r="O1123" t="s">
        <v>78</v>
      </c>
      <c r="P1123" t="s">
        <v>1521</v>
      </c>
      <c r="Q1123" t="s"/>
      <c r="R1123" t="s">
        <v>80</v>
      </c>
      <c r="S1123" t="s">
        <v>1524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HYPERLINK("https://hotelmonitor-cachepage.eclerx.com/savepage/tk_1543415224119873_sr_2057.html","info")</f>
        <v/>
      </c>
      <c r="AA1123" t="n">
        <v>-6796502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/>
      <c r="AP1123" t="n">
        <v>475</v>
      </c>
      <c r="AQ1123" t="s">
        <v>89</v>
      </c>
      <c r="AR1123" t="s"/>
      <c r="AS1123" t="s"/>
      <c r="AT1123" t="s">
        <v>90</v>
      </c>
      <c r="AU1123" t="s"/>
      <c r="AV1123" t="s"/>
      <c r="AW1123" t="s"/>
      <c r="AX1123" t="s"/>
      <c r="AY1123" t="n">
        <v>6796502</v>
      </c>
      <c r="AZ1123" t="s">
        <v>1522</v>
      </c>
      <c r="BA1123" t="s"/>
      <c r="BB1123" t="n">
        <v>145196</v>
      </c>
      <c r="BC1123" t="n">
        <v>13.308832</v>
      </c>
      <c r="BD1123" t="n">
        <v>52.508755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1521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115</v>
      </c>
      <c r="L1124" t="s">
        <v>76</v>
      </c>
      <c r="M1124" t="s"/>
      <c r="N1124" t="s">
        <v>1523</v>
      </c>
      <c r="O1124" t="s">
        <v>78</v>
      </c>
      <c r="P1124" t="s">
        <v>1521</v>
      </c>
      <c r="Q1124" t="s"/>
      <c r="R1124" t="s">
        <v>80</v>
      </c>
      <c r="S1124" t="s">
        <v>122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HYPERLINK("https://hotelmonitor-cachepage.eclerx.com/savepage/tk_1543415224119873_sr_2057.html","info")</f>
        <v/>
      </c>
      <c r="AA1124" t="n">
        <v>-6796502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/>
      <c r="AP1124" t="n">
        <v>475</v>
      </c>
      <c r="AQ1124" t="s">
        <v>89</v>
      </c>
      <c r="AR1124" t="s"/>
      <c r="AS1124" t="s"/>
      <c r="AT1124" t="s">
        <v>90</v>
      </c>
      <c r="AU1124" t="s"/>
      <c r="AV1124" t="s"/>
      <c r="AW1124" t="s"/>
      <c r="AX1124" t="s"/>
      <c r="AY1124" t="n">
        <v>6796502</v>
      </c>
      <c r="AZ1124" t="s">
        <v>1522</v>
      </c>
      <c r="BA1124" t="s"/>
      <c r="BB1124" t="n">
        <v>145196</v>
      </c>
      <c r="BC1124" t="n">
        <v>13.308832</v>
      </c>
      <c r="BD1124" t="n">
        <v>52.508755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1521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137.75</v>
      </c>
      <c r="L1125" t="s">
        <v>76</v>
      </c>
      <c r="M1125" t="s"/>
      <c r="N1125" t="s">
        <v>219</v>
      </c>
      <c r="O1125" t="s">
        <v>78</v>
      </c>
      <c r="P1125" t="s">
        <v>1521</v>
      </c>
      <c r="Q1125" t="s"/>
      <c r="R1125" t="s">
        <v>80</v>
      </c>
      <c r="S1125" t="s">
        <v>1525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HYPERLINK("https://hotelmonitor-cachepage.eclerx.com/savepage/tk_1543415224119873_sr_2057.html","info")</f>
        <v/>
      </c>
      <c r="AA1125" t="n">
        <v>-6796502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/>
      <c r="AP1125" t="n">
        <v>475</v>
      </c>
      <c r="AQ1125" t="s">
        <v>89</v>
      </c>
      <c r="AR1125" t="s"/>
      <c r="AS1125" t="s"/>
      <c r="AT1125" t="s">
        <v>90</v>
      </c>
      <c r="AU1125" t="s"/>
      <c r="AV1125" t="s"/>
      <c r="AW1125" t="s"/>
      <c r="AX1125" t="s"/>
      <c r="AY1125" t="n">
        <v>6796502</v>
      </c>
      <c r="AZ1125" t="s">
        <v>1522</v>
      </c>
      <c r="BA1125" t="s"/>
      <c r="BB1125" t="n">
        <v>145196</v>
      </c>
      <c r="BC1125" t="n">
        <v>13.308832</v>
      </c>
      <c r="BD1125" t="n">
        <v>52.508755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1521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145</v>
      </c>
      <c r="L1126" t="s">
        <v>76</v>
      </c>
      <c r="M1126" t="s"/>
      <c r="N1126" t="s">
        <v>219</v>
      </c>
      <c r="O1126" t="s">
        <v>78</v>
      </c>
      <c r="P1126" t="s">
        <v>1521</v>
      </c>
      <c r="Q1126" t="s"/>
      <c r="R1126" t="s">
        <v>80</v>
      </c>
      <c r="S1126" t="s">
        <v>214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HYPERLINK("https://hotelmonitor-cachepage.eclerx.com/savepage/tk_1543415224119873_sr_2057.html","info")</f>
        <v/>
      </c>
      <c r="AA1126" t="n">
        <v>-6796502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/>
      <c r="AP1126" t="n">
        <v>475</v>
      </c>
      <c r="AQ1126" t="s">
        <v>89</v>
      </c>
      <c r="AR1126" t="s"/>
      <c r="AS1126" t="s"/>
      <c r="AT1126" t="s">
        <v>90</v>
      </c>
      <c r="AU1126" t="s"/>
      <c r="AV1126" t="s"/>
      <c r="AW1126" t="s"/>
      <c r="AX1126" t="s"/>
      <c r="AY1126" t="n">
        <v>6796502</v>
      </c>
      <c r="AZ1126" t="s">
        <v>1522</v>
      </c>
      <c r="BA1126" t="s"/>
      <c r="BB1126" t="n">
        <v>145196</v>
      </c>
      <c r="BC1126" t="n">
        <v>13.308832</v>
      </c>
      <c r="BD1126" t="n">
        <v>52.508755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1526</v>
      </c>
      <c r="F1127" t="n">
        <v>375729</v>
      </c>
      <c r="G1127" t="s">
        <v>74</v>
      </c>
      <c r="H1127" t="s">
        <v>75</v>
      </c>
      <c r="I1127" t="s"/>
      <c r="J1127" t="s">
        <v>74</v>
      </c>
      <c r="K1127" t="n">
        <v>163</v>
      </c>
      <c r="L1127" t="s">
        <v>76</v>
      </c>
      <c r="M1127" t="s"/>
      <c r="N1127" t="s">
        <v>1527</v>
      </c>
      <c r="O1127" t="s">
        <v>78</v>
      </c>
      <c r="P1127" t="s">
        <v>1528</v>
      </c>
      <c r="Q1127" t="s"/>
      <c r="R1127" t="s">
        <v>80</v>
      </c>
      <c r="S1127" t="s">
        <v>676</v>
      </c>
      <c r="T1127" t="s">
        <v>82</v>
      </c>
      <c r="U1127" t="s"/>
      <c r="V1127" t="s">
        <v>83</v>
      </c>
      <c r="W1127" t="s">
        <v>112</v>
      </c>
      <c r="X1127" t="s"/>
      <c r="Y1127" t="s">
        <v>85</v>
      </c>
      <c r="Z1127">
        <f>HYPERLINK("https://hotelmonitor-cachepage.eclerx.com/savepage/tk_1543414541418757_sr_2057.html","info")</f>
        <v/>
      </c>
      <c r="AA1127" t="n">
        <v>8820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/>
      <c r="AP1127" t="n">
        <v>249</v>
      </c>
      <c r="AQ1127" t="s">
        <v>89</v>
      </c>
      <c r="AR1127" t="s"/>
      <c r="AS1127" t="s"/>
      <c r="AT1127" t="s">
        <v>90</v>
      </c>
      <c r="AU1127" t="s"/>
      <c r="AV1127" t="s"/>
      <c r="AW1127" t="s"/>
      <c r="AX1127" t="s"/>
      <c r="AY1127" t="n">
        <v>1694733</v>
      </c>
      <c r="AZ1127" t="s">
        <v>1529</v>
      </c>
      <c r="BA1127" t="s"/>
      <c r="BB1127" t="n">
        <v>145205</v>
      </c>
      <c r="BC1127" t="n">
        <v>13.3802</v>
      </c>
      <c r="BD1127" t="n">
        <v>52.5037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1526</v>
      </c>
      <c r="F1128" t="n">
        <v>375729</v>
      </c>
      <c r="G1128" t="s">
        <v>74</v>
      </c>
      <c r="H1128" t="s">
        <v>75</v>
      </c>
      <c r="I1128" t="s"/>
      <c r="J1128" t="s">
        <v>74</v>
      </c>
      <c r="K1128" t="n">
        <v>163</v>
      </c>
      <c r="L1128" t="s">
        <v>76</v>
      </c>
      <c r="M1128" t="s"/>
      <c r="N1128" t="s">
        <v>1530</v>
      </c>
      <c r="O1128" t="s">
        <v>78</v>
      </c>
      <c r="P1128" t="s">
        <v>1528</v>
      </c>
      <c r="Q1128" t="s"/>
      <c r="R1128" t="s">
        <v>80</v>
      </c>
      <c r="S1128" t="s">
        <v>676</v>
      </c>
      <c r="T1128" t="s">
        <v>82</v>
      </c>
      <c r="U1128" t="s"/>
      <c r="V1128" t="s">
        <v>83</v>
      </c>
      <c r="W1128" t="s">
        <v>112</v>
      </c>
      <c r="X1128" t="s"/>
      <c r="Y1128" t="s">
        <v>85</v>
      </c>
      <c r="Z1128">
        <f>HYPERLINK("https://hotelmonitor-cachepage.eclerx.com/savepage/tk_1543414541418757_sr_2057.html","info")</f>
        <v/>
      </c>
      <c r="AA1128" t="n">
        <v>8820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/>
      <c r="AP1128" t="n">
        <v>249</v>
      </c>
      <c r="AQ1128" t="s">
        <v>89</v>
      </c>
      <c r="AR1128" t="s"/>
      <c r="AS1128" t="s"/>
      <c r="AT1128" t="s">
        <v>90</v>
      </c>
      <c r="AU1128" t="s"/>
      <c r="AV1128" t="s"/>
      <c r="AW1128" t="s"/>
      <c r="AX1128" t="s"/>
      <c r="AY1128" t="n">
        <v>1694733</v>
      </c>
      <c r="AZ1128" t="s">
        <v>1529</v>
      </c>
      <c r="BA1128" t="s"/>
      <c r="BB1128" t="n">
        <v>145205</v>
      </c>
      <c r="BC1128" t="n">
        <v>13.3802</v>
      </c>
      <c r="BD1128" t="n">
        <v>52.5037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1526</v>
      </c>
      <c r="F1129" t="n">
        <v>375729</v>
      </c>
      <c r="G1129" t="s">
        <v>74</v>
      </c>
      <c r="H1129" t="s">
        <v>75</v>
      </c>
      <c r="I1129" t="s"/>
      <c r="J1129" t="s">
        <v>74</v>
      </c>
      <c r="K1129" t="n">
        <v>178</v>
      </c>
      <c r="L1129" t="s">
        <v>76</v>
      </c>
      <c r="M1129" t="s"/>
      <c r="N1129" t="s">
        <v>1531</v>
      </c>
      <c r="O1129" t="s">
        <v>78</v>
      </c>
      <c r="P1129" t="s">
        <v>1528</v>
      </c>
      <c r="Q1129" t="s"/>
      <c r="R1129" t="s">
        <v>80</v>
      </c>
      <c r="S1129" t="s">
        <v>1474</v>
      </c>
      <c r="T1129" t="s">
        <v>82</v>
      </c>
      <c r="U1129" t="s"/>
      <c r="V1129" t="s">
        <v>83</v>
      </c>
      <c r="W1129" t="s">
        <v>112</v>
      </c>
      <c r="X1129" t="s"/>
      <c r="Y1129" t="s">
        <v>85</v>
      </c>
      <c r="Z1129">
        <f>HYPERLINK("https://hotelmonitor-cachepage.eclerx.com/savepage/tk_1543414541418757_sr_2057.html","info")</f>
        <v/>
      </c>
      <c r="AA1129" t="n">
        <v>8820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/>
      <c r="AP1129" t="n">
        <v>249</v>
      </c>
      <c r="AQ1129" t="s">
        <v>89</v>
      </c>
      <c r="AR1129" t="s"/>
      <c r="AS1129" t="s"/>
      <c r="AT1129" t="s">
        <v>90</v>
      </c>
      <c r="AU1129" t="s"/>
      <c r="AV1129" t="s"/>
      <c r="AW1129" t="s"/>
      <c r="AX1129" t="s"/>
      <c r="AY1129" t="n">
        <v>1694733</v>
      </c>
      <c r="AZ1129" t="s">
        <v>1529</v>
      </c>
      <c r="BA1129" t="s"/>
      <c r="BB1129" t="n">
        <v>145205</v>
      </c>
      <c r="BC1129" t="n">
        <v>13.3802</v>
      </c>
      <c r="BD1129" t="n">
        <v>52.5037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1526</v>
      </c>
      <c r="F1130" t="n">
        <v>375729</v>
      </c>
      <c r="G1130" t="s">
        <v>74</v>
      </c>
      <c r="H1130" t="s">
        <v>75</v>
      </c>
      <c r="I1130" t="s"/>
      <c r="J1130" t="s">
        <v>74</v>
      </c>
      <c r="K1130" t="n">
        <v>178</v>
      </c>
      <c r="L1130" t="s">
        <v>76</v>
      </c>
      <c r="M1130" t="s"/>
      <c r="N1130" t="s">
        <v>1532</v>
      </c>
      <c r="O1130" t="s">
        <v>78</v>
      </c>
      <c r="P1130" t="s">
        <v>1528</v>
      </c>
      <c r="Q1130" t="s"/>
      <c r="R1130" t="s">
        <v>80</v>
      </c>
      <c r="S1130" t="s">
        <v>1474</v>
      </c>
      <c r="T1130" t="s">
        <v>82</v>
      </c>
      <c r="U1130" t="s"/>
      <c r="V1130" t="s">
        <v>83</v>
      </c>
      <c r="W1130" t="s">
        <v>112</v>
      </c>
      <c r="X1130" t="s"/>
      <c r="Y1130" t="s">
        <v>85</v>
      </c>
      <c r="Z1130">
        <f>HYPERLINK("https://hotelmonitor-cachepage.eclerx.com/savepage/tk_1543414541418757_sr_2057.html","info")</f>
        <v/>
      </c>
      <c r="AA1130" t="n">
        <v>8820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/>
      <c r="AP1130" t="n">
        <v>249</v>
      </c>
      <c r="AQ1130" t="s">
        <v>89</v>
      </c>
      <c r="AR1130" t="s"/>
      <c r="AS1130" t="s"/>
      <c r="AT1130" t="s">
        <v>90</v>
      </c>
      <c r="AU1130" t="s"/>
      <c r="AV1130" t="s"/>
      <c r="AW1130" t="s"/>
      <c r="AX1130" t="s"/>
      <c r="AY1130" t="n">
        <v>1694733</v>
      </c>
      <c r="AZ1130" t="s">
        <v>1529</v>
      </c>
      <c r="BA1130" t="s"/>
      <c r="BB1130" t="n">
        <v>145205</v>
      </c>
      <c r="BC1130" t="n">
        <v>13.3802</v>
      </c>
      <c r="BD1130" t="n">
        <v>52.5037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1526</v>
      </c>
      <c r="F1131" t="n">
        <v>375729</v>
      </c>
      <c r="G1131" t="s">
        <v>74</v>
      </c>
      <c r="H1131" t="s">
        <v>75</v>
      </c>
      <c r="I1131" t="s"/>
      <c r="J1131" t="s">
        <v>74</v>
      </c>
      <c r="K1131" t="n">
        <v>193</v>
      </c>
      <c r="L1131" t="s">
        <v>76</v>
      </c>
      <c r="M1131" t="s"/>
      <c r="N1131" t="s">
        <v>1533</v>
      </c>
      <c r="O1131" t="s">
        <v>78</v>
      </c>
      <c r="P1131" t="s">
        <v>1528</v>
      </c>
      <c r="Q1131" t="s"/>
      <c r="R1131" t="s">
        <v>80</v>
      </c>
      <c r="S1131" t="s">
        <v>1469</v>
      </c>
      <c r="T1131" t="s">
        <v>82</v>
      </c>
      <c r="U1131" t="s"/>
      <c r="V1131" t="s">
        <v>83</v>
      </c>
      <c r="W1131" t="s">
        <v>112</v>
      </c>
      <c r="X1131" t="s"/>
      <c r="Y1131" t="s">
        <v>85</v>
      </c>
      <c r="Z1131">
        <f>HYPERLINK("https://hotelmonitor-cachepage.eclerx.com/savepage/tk_1543414541418757_sr_2057.html","info")</f>
        <v/>
      </c>
      <c r="AA1131" t="n">
        <v>8820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/>
      <c r="AP1131" t="n">
        <v>249</v>
      </c>
      <c r="AQ1131" t="s">
        <v>89</v>
      </c>
      <c r="AR1131" t="s"/>
      <c r="AS1131" t="s"/>
      <c r="AT1131" t="s">
        <v>90</v>
      </c>
      <c r="AU1131" t="s"/>
      <c r="AV1131" t="s"/>
      <c r="AW1131" t="s"/>
      <c r="AX1131" t="s"/>
      <c r="AY1131" t="n">
        <v>1694733</v>
      </c>
      <c r="AZ1131" t="s">
        <v>1529</v>
      </c>
      <c r="BA1131" t="s"/>
      <c r="BB1131" t="n">
        <v>145205</v>
      </c>
      <c r="BC1131" t="n">
        <v>13.3802</v>
      </c>
      <c r="BD1131" t="n">
        <v>52.5037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1526</v>
      </c>
      <c r="F1132" t="n">
        <v>375729</v>
      </c>
      <c r="G1132" t="s">
        <v>74</v>
      </c>
      <c r="H1132" t="s">
        <v>75</v>
      </c>
      <c r="I1132" t="s"/>
      <c r="J1132" t="s">
        <v>74</v>
      </c>
      <c r="K1132" t="n">
        <v>203</v>
      </c>
      <c r="L1132" t="s">
        <v>76</v>
      </c>
      <c r="M1132" t="s"/>
      <c r="N1132" t="s">
        <v>1534</v>
      </c>
      <c r="O1132" t="s">
        <v>78</v>
      </c>
      <c r="P1132" t="s">
        <v>1528</v>
      </c>
      <c r="Q1132" t="s"/>
      <c r="R1132" t="s">
        <v>80</v>
      </c>
      <c r="S1132" t="s">
        <v>1535</v>
      </c>
      <c r="T1132" t="s">
        <v>82</v>
      </c>
      <c r="U1132" t="s"/>
      <c r="V1132" t="s">
        <v>83</v>
      </c>
      <c r="W1132" t="s">
        <v>112</v>
      </c>
      <c r="X1132" t="s"/>
      <c r="Y1132" t="s">
        <v>85</v>
      </c>
      <c r="Z1132">
        <f>HYPERLINK("https://hotelmonitor-cachepage.eclerx.com/savepage/tk_1543414541418757_sr_2057.html","info")</f>
        <v/>
      </c>
      <c r="AA1132" t="n">
        <v>8820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/>
      <c r="AP1132" t="n">
        <v>249</v>
      </c>
      <c r="AQ1132" t="s">
        <v>89</v>
      </c>
      <c r="AR1132" t="s"/>
      <c r="AS1132" t="s"/>
      <c r="AT1132" t="s">
        <v>90</v>
      </c>
      <c r="AU1132" t="s"/>
      <c r="AV1132" t="s"/>
      <c r="AW1132" t="s"/>
      <c r="AX1132" t="s"/>
      <c r="AY1132" t="n">
        <v>1694733</v>
      </c>
      <c r="AZ1132" t="s">
        <v>1529</v>
      </c>
      <c r="BA1132" t="s"/>
      <c r="BB1132" t="n">
        <v>145205</v>
      </c>
      <c r="BC1132" t="n">
        <v>13.3802</v>
      </c>
      <c r="BD1132" t="n">
        <v>52.5037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1526</v>
      </c>
      <c r="F1133" t="n">
        <v>375729</v>
      </c>
      <c r="G1133" t="s">
        <v>74</v>
      </c>
      <c r="H1133" t="s">
        <v>75</v>
      </c>
      <c r="I1133" t="s"/>
      <c r="J1133" t="s">
        <v>74</v>
      </c>
      <c r="K1133" t="n">
        <v>203</v>
      </c>
      <c r="L1133" t="s">
        <v>76</v>
      </c>
      <c r="M1133" t="s"/>
      <c r="N1133" t="s">
        <v>396</v>
      </c>
      <c r="O1133" t="s">
        <v>78</v>
      </c>
      <c r="P1133" t="s">
        <v>1528</v>
      </c>
      <c r="Q1133" t="s"/>
      <c r="R1133" t="s">
        <v>80</v>
      </c>
      <c r="S1133" t="s">
        <v>1535</v>
      </c>
      <c r="T1133" t="s">
        <v>82</v>
      </c>
      <c r="U1133" t="s"/>
      <c r="V1133" t="s">
        <v>83</v>
      </c>
      <c r="W1133" t="s">
        <v>112</v>
      </c>
      <c r="X1133" t="s"/>
      <c r="Y1133" t="s">
        <v>85</v>
      </c>
      <c r="Z1133">
        <f>HYPERLINK("https://hotelmonitor-cachepage.eclerx.com/savepage/tk_1543414541418757_sr_2057.html","info")</f>
        <v/>
      </c>
      <c r="AA1133" t="n">
        <v>8820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/>
      <c r="AP1133" t="n">
        <v>249</v>
      </c>
      <c r="AQ1133" t="s">
        <v>89</v>
      </c>
      <c r="AR1133" t="s"/>
      <c r="AS1133" t="s"/>
      <c r="AT1133" t="s">
        <v>90</v>
      </c>
      <c r="AU1133" t="s"/>
      <c r="AV1133" t="s"/>
      <c r="AW1133" t="s"/>
      <c r="AX1133" t="s"/>
      <c r="AY1133" t="n">
        <v>1694733</v>
      </c>
      <c r="AZ1133" t="s">
        <v>1529</v>
      </c>
      <c r="BA1133" t="s"/>
      <c r="BB1133" t="n">
        <v>145205</v>
      </c>
      <c r="BC1133" t="n">
        <v>13.3802</v>
      </c>
      <c r="BD1133" t="n">
        <v>52.5037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1526</v>
      </c>
      <c r="F1134" t="n">
        <v>375729</v>
      </c>
      <c r="G1134" t="s">
        <v>74</v>
      </c>
      <c r="H1134" t="s">
        <v>75</v>
      </c>
      <c r="I1134" t="s"/>
      <c r="J1134" t="s">
        <v>74</v>
      </c>
      <c r="K1134" t="n">
        <v>243</v>
      </c>
      <c r="L1134" t="s">
        <v>76</v>
      </c>
      <c r="M1134" t="s"/>
      <c r="N1134" t="s">
        <v>319</v>
      </c>
      <c r="O1134" t="s">
        <v>78</v>
      </c>
      <c r="P1134" t="s">
        <v>1528</v>
      </c>
      <c r="Q1134" t="s"/>
      <c r="R1134" t="s">
        <v>80</v>
      </c>
      <c r="S1134" t="s">
        <v>1536</v>
      </c>
      <c r="T1134" t="s">
        <v>82</v>
      </c>
      <c r="U1134" t="s"/>
      <c r="V1134" t="s">
        <v>83</v>
      </c>
      <c r="W1134" t="s">
        <v>112</v>
      </c>
      <c r="X1134" t="s"/>
      <c r="Y1134" t="s">
        <v>85</v>
      </c>
      <c r="Z1134">
        <f>HYPERLINK("https://hotelmonitor-cachepage.eclerx.com/savepage/tk_1543414541418757_sr_2057.html","info")</f>
        <v/>
      </c>
      <c r="AA1134" t="n">
        <v>8820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/>
      <c r="AP1134" t="n">
        <v>249</v>
      </c>
      <c r="AQ1134" t="s">
        <v>89</v>
      </c>
      <c r="AR1134" t="s"/>
      <c r="AS1134" t="s"/>
      <c r="AT1134" t="s">
        <v>90</v>
      </c>
      <c r="AU1134" t="s"/>
      <c r="AV1134" t="s"/>
      <c r="AW1134" t="s"/>
      <c r="AX1134" t="s"/>
      <c r="AY1134" t="n">
        <v>1694733</v>
      </c>
      <c r="AZ1134" t="s">
        <v>1529</v>
      </c>
      <c r="BA1134" t="s"/>
      <c r="BB1134" t="n">
        <v>145205</v>
      </c>
      <c r="BC1134" t="n">
        <v>13.3802</v>
      </c>
      <c r="BD1134" t="n">
        <v>52.5037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1526</v>
      </c>
      <c r="F1135" t="n">
        <v>375729</v>
      </c>
      <c r="G1135" t="s">
        <v>74</v>
      </c>
      <c r="H1135" t="s">
        <v>75</v>
      </c>
      <c r="I1135" t="s"/>
      <c r="J1135" t="s">
        <v>74</v>
      </c>
      <c r="K1135" t="n">
        <v>243</v>
      </c>
      <c r="L1135" t="s">
        <v>76</v>
      </c>
      <c r="M1135" t="s"/>
      <c r="N1135" t="s">
        <v>1537</v>
      </c>
      <c r="O1135" t="s">
        <v>78</v>
      </c>
      <c r="P1135" t="s">
        <v>1528</v>
      </c>
      <c r="Q1135" t="s"/>
      <c r="R1135" t="s">
        <v>80</v>
      </c>
      <c r="S1135" t="s">
        <v>1536</v>
      </c>
      <c r="T1135" t="s">
        <v>82</v>
      </c>
      <c r="U1135" t="s"/>
      <c r="V1135" t="s">
        <v>83</v>
      </c>
      <c r="W1135" t="s">
        <v>112</v>
      </c>
      <c r="X1135" t="s"/>
      <c r="Y1135" t="s">
        <v>85</v>
      </c>
      <c r="Z1135">
        <f>HYPERLINK("https://hotelmonitor-cachepage.eclerx.com/savepage/tk_1543414541418757_sr_2057.html","info")</f>
        <v/>
      </c>
      <c r="AA1135" t="n">
        <v>8820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/>
      <c r="AP1135" t="n">
        <v>249</v>
      </c>
      <c r="AQ1135" t="s">
        <v>89</v>
      </c>
      <c r="AR1135" t="s"/>
      <c r="AS1135" t="s"/>
      <c r="AT1135" t="s">
        <v>90</v>
      </c>
      <c r="AU1135" t="s"/>
      <c r="AV1135" t="s"/>
      <c r="AW1135" t="s"/>
      <c r="AX1135" t="s"/>
      <c r="AY1135" t="n">
        <v>1694733</v>
      </c>
      <c r="AZ1135" t="s">
        <v>1529</v>
      </c>
      <c r="BA1135" t="s"/>
      <c r="BB1135" t="n">
        <v>145205</v>
      </c>
      <c r="BC1135" t="n">
        <v>13.3802</v>
      </c>
      <c r="BD1135" t="n">
        <v>52.5037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1526</v>
      </c>
      <c r="F1136" t="n">
        <v>375729</v>
      </c>
      <c r="G1136" t="s">
        <v>74</v>
      </c>
      <c r="H1136" t="s">
        <v>75</v>
      </c>
      <c r="I1136" t="s"/>
      <c r="J1136" t="s">
        <v>74</v>
      </c>
      <c r="K1136" t="n">
        <v>243</v>
      </c>
      <c r="L1136" t="s">
        <v>76</v>
      </c>
      <c r="M1136" t="s"/>
      <c r="N1136" t="s">
        <v>319</v>
      </c>
      <c r="O1136" t="s">
        <v>78</v>
      </c>
      <c r="P1136" t="s">
        <v>1528</v>
      </c>
      <c r="Q1136" t="s"/>
      <c r="R1136" t="s">
        <v>80</v>
      </c>
      <c r="S1136" t="s">
        <v>1536</v>
      </c>
      <c r="T1136" t="s">
        <v>82</v>
      </c>
      <c r="U1136" t="s"/>
      <c r="V1136" t="s">
        <v>83</v>
      </c>
      <c r="W1136" t="s">
        <v>112</v>
      </c>
      <c r="X1136" t="s"/>
      <c r="Y1136" t="s">
        <v>85</v>
      </c>
      <c r="Z1136">
        <f>HYPERLINK("https://hotelmonitor-cachepage.eclerx.com/savepage/tk_1543414541418757_sr_2057.html","info")</f>
        <v/>
      </c>
      <c r="AA1136" t="n">
        <v>8820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/>
      <c r="AP1136" t="n">
        <v>249</v>
      </c>
      <c r="AQ1136" t="s">
        <v>89</v>
      </c>
      <c r="AR1136" t="s"/>
      <c r="AS1136" t="s"/>
      <c r="AT1136" t="s">
        <v>90</v>
      </c>
      <c r="AU1136" t="s"/>
      <c r="AV1136" t="s"/>
      <c r="AW1136" t="s"/>
      <c r="AX1136" t="s"/>
      <c r="AY1136" t="n">
        <v>1694733</v>
      </c>
      <c r="AZ1136" t="s">
        <v>1529</v>
      </c>
      <c r="BA1136" t="s"/>
      <c r="BB1136" t="n">
        <v>145205</v>
      </c>
      <c r="BC1136" t="n">
        <v>13.3802</v>
      </c>
      <c r="BD1136" t="n">
        <v>52.5037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1526</v>
      </c>
      <c r="F1137" t="n">
        <v>375729</v>
      </c>
      <c r="G1137" t="s">
        <v>74</v>
      </c>
      <c r="H1137" t="s">
        <v>75</v>
      </c>
      <c r="I1137" t="s"/>
      <c r="J1137" t="s">
        <v>74</v>
      </c>
      <c r="K1137" t="n">
        <v>283</v>
      </c>
      <c r="L1137" t="s">
        <v>76</v>
      </c>
      <c r="M1137" t="s"/>
      <c r="N1137" t="s">
        <v>1538</v>
      </c>
      <c r="O1137" t="s">
        <v>78</v>
      </c>
      <c r="P1137" t="s">
        <v>1528</v>
      </c>
      <c r="Q1137" t="s"/>
      <c r="R1137" t="s">
        <v>80</v>
      </c>
      <c r="S1137" t="s">
        <v>1539</v>
      </c>
      <c r="T1137" t="s">
        <v>82</v>
      </c>
      <c r="U1137" t="s"/>
      <c r="V1137" t="s">
        <v>83</v>
      </c>
      <c r="W1137" t="s">
        <v>112</v>
      </c>
      <c r="X1137" t="s"/>
      <c r="Y1137" t="s">
        <v>85</v>
      </c>
      <c r="Z1137">
        <f>HYPERLINK("https://hotelmonitor-cachepage.eclerx.com/savepage/tk_1543414541418757_sr_2057.html","info")</f>
        <v/>
      </c>
      <c r="AA1137" t="n">
        <v>8820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/>
      <c r="AP1137" t="n">
        <v>249</v>
      </c>
      <c r="AQ1137" t="s">
        <v>89</v>
      </c>
      <c r="AR1137" t="s"/>
      <c r="AS1137" t="s"/>
      <c r="AT1137" t="s">
        <v>90</v>
      </c>
      <c r="AU1137" t="s"/>
      <c r="AV1137" t="s"/>
      <c r="AW1137" t="s"/>
      <c r="AX1137" t="s"/>
      <c r="AY1137" t="n">
        <v>1694733</v>
      </c>
      <c r="AZ1137" t="s">
        <v>1529</v>
      </c>
      <c r="BA1137" t="s"/>
      <c r="BB1137" t="n">
        <v>145205</v>
      </c>
      <c r="BC1137" t="n">
        <v>13.3802</v>
      </c>
      <c r="BD1137" t="n">
        <v>52.5037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1540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80</v>
      </c>
      <c r="L1138" t="s">
        <v>76</v>
      </c>
      <c r="M1138" t="s"/>
      <c r="N1138" t="s">
        <v>118</v>
      </c>
      <c r="O1138" t="s">
        <v>78</v>
      </c>
      <c r="P1138" t="s">
        <v>1540</v>
      </c>
      <c r="Q1138" t="s"/>
      <c r="R1138" t="s">
        <v>180</v>
      </c>
      <c r="S1138" t="s">
        <v>247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HYPERLINK("https://hotelmonitor-cachepage.eclerx.com/savepage/tk_15434143604974155_sr_2057.html","info")</f>
        <v/>
      </c>
      <c r="AA1138" t="n">
        <v>-937669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/>
      <c r="AP1138" t="n">
        <v>190</v>
      </c>
      <c r="AQ1138" t="s">
        <v>89</v>
      </c>
      <c r="AR1138" t="s"/>
      <c r="AS1138" t="s"/>
      <c r="AT1138" t="s">
        <v>90</v>
      </c>
      <c r="AU1138" t="s"/>
      <c r="AV1138" t="s"/>
      <c r="AW1138" t="s"/>
      <c r="AX1138" t="s"/>
      <c r="AY1138" t="n">
        <v>937669</v>
      </c>
      <c r="AZ1138" t="s">
        <v>1541</v>
      </c>
      <c r="BA1138" t="s"/>
      <c r="BB1138" t="n">
        <v>42567</v>
      </c>
      <c r="BC1138" t="n">
        <v>13.42356</v>
      </c>
      <c r="BD1138" t="n">
        <v>52.49013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1542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149</v>
      </c>
      <c r="L1139" t="s">
        <v>76</v>
      </c>
      <c r="M1139" t="s"/>
      <c r="N1139" t="s">
        <v>118</v>
      </c>
      <c r="O1139" t="s">
        <v>78</v>
      </c>
      <c r="P1139" t="s">
        <v>1542</v>
      </c>
      <c r="Q1139" t="s"/>
      <c r="R1139" t="s">
        <v>80</v>
      </c>
      <c r="S1139" t="s">
        <v>645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HYPERLINK("https://hotelmonitor-cachepage.eclerx.com/savepage/tk_154341530428836_sr_2057.html","info")</f>
        <v/>
      </c>
      <c r="AA1139" t="n">
        <v>-2092523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/>
      <c r="AP1139" t="n">
        <v>500</v>
      </c>
      <c r="AQ1139" t="s">
        <v>89</v>
      </c>
      <c r="AR1139" t="s"/>
      <c r="AS1139" t="s"/>
      <c r="AT1139" t="s">
        <v>90</v>
      </c>
      <c r="AU1139" t="s"/>
      <c r="AV1139" t="s"/>
      <c r="AW1139" t="s"/>
      <c r="AX1139" t="s"/>
      <c r="AY1139" t="n">
        <v>2092523</v>
      </c>
      <c r="AZ1139" t="s">
        <v>1543</v>
      </c>
      <c r="BA1139" t="s"/>
      <c r="BB1139" t="n">
        <v>144818</v>
      </c>
      <c r="BC1139" t="n">
        <v>13.41937</v>
      </c>
      <c r="BD1139" t="n">
        <v>52.53209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1544</v>
      </c>
      <c r="F1140" t="n">
        <v>620890</v>
      </c>
      <c r="G1140" t="s">
        <v>74</v>
      </c>
      <c r="H1140" t="s">
        <v>75</v>
      </c>
      <c r="I1140" t="s"/>
      <c r="J1140" t="s">
        <v>74</v>
      </c>
      <c r="K1140" t="n">
        <v>67.5</v>
      </c>
      <c r="L1140" t="s">
        <v>76</v>
      </c>
      <c r="M1140" t="s"/>
      <c r="N1140" t="s">
        <v>77</v>
      </c>
      <c r="O1140" t="s">
        <v>78</v>
      </c>
      <c r="P1140" t="s">
        <v>1545</v>
      </c>
      <c r="Q1140" t="s"/>
      <c r="R1140" t="s">
        <v>80</v>
      </c>
      <c r="S1140" t="s">
        <v>720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HYPERLINK("https://hotelmonitor-cachepage.eclerx.com/savepage/tk_15434140366697562_sr_2057.html","info")</f>
        <v/>
      </c>
      <c r="AA1140" t="n">
        <v>135873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/>
      <c r="AP1140" t="n">
        <v>82</v>
      </c>
      <c r="AQ1140" t="s">
        <v>89</v>
      </c>
      <c r="AR1140" t="s"/>
      <c r="AS1140" t="s"/>
      <c r="AT1140" t="s">
        <v>90</v>
      </c>
      <c r="AU1140" t="s"/>
      <c r="AV1140" t="s"/>
      <c r="AW1140" t="s"/>
      <c r="AX1140" t="s"/>
      <c r="AY1140" t="n">
        <v>1003367</v>
      </c>
      <c r="AZ1140" t="s">
        <v>1546</v>
      </c>
      <c r="BA1140" t="s"/>
      <c r="BB1140" t="n">
        <v>430175</v>
      </c>
      <c r="BC1140" t="n">
        <v>13.32206</v>
      </c>
      <c r="BD1140" t="n">
        <v>52.4998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1544</v>
      </c>
      <c r="F1141" t="n">
        <v>620890</v>
      </c>
      <c r="G1141" t="s">
        <v>74</v>
      </c>
      <c r="H1141" t="s">
        <v>75</v>
      </c>
      <c r="I1141" t="s"/>
      <c r="J1141" t="s">
        <v>74</v>
      </c>
      <c r="K1141" t="n">
        <v>75</v>
      </c>
      <c r="L1141" t="s">
        <v>76</v>
      </c>
      <c r="M1141" t="s"/>
      <c r="N1141" t="s">
        <v>93</v>
      </c>
      <c r="O1141" t="s">
        <v>78</v>
      </c>
      <c r="P1141" t="s">
        <v>1545</v>
      </c>
      <c r="Q1141" t="s"/>
      <c r="R1141" t="s">
        <v>80</v>
      </c>
      <c r="S1141" t="s">
        <v>119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HYPERLINK("https://hotelmonitor-cachepage.eclerx.com/savepage/tk_15434140366697562_sr_2057.html","info")</f>
        <v/>
      </c>
      <c r="AA1141" t="n">
        <v>135873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/>
      <c r="AP1141" t="n">
        <v>82</v>
      </c>
      <c r="AQ1141" t="s">
        <v>89</v>
      </c>
      <c r="AR1141" t="s"/>
      <c r="AS1141" t="s"/>
      <c r="AT1141" t="s">
        <v>90</v>
      </c>
      <c r="AU1141" t="s"/>
      <c r="AV1141" t="s"/>
      <c r="AW1141" t="s"/>
      <c r="AX1141" t="s"/>
      <c r="AY1141" t="n">
        <v>1003367</v>
      </c>
      <c r="AZ1141" t="s">
        <v>1546</v>
      </c>
      <c r="BA1141" t="s"/>
      <c r="BB1141" t="n">
        <v>430175</v>
      </c>
      <c r="BC1141" t="n">
        <v>13.32206</v>
      </c>
      <c r="BD1141" t="n">
        <v>52.4998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1544</v>
      </c>
      <c r="F1142" t="n">
        <v>620890</v>
      </c>
      <c r="G1142" t="s">
        <v>74</v>
      </c>
      <c r="H1142" t="s">
        <v>75</v>
      </c>
      <c r="I1142" t="s"/>
      <c r="J1142" t="s">
        <v>74</v>
      </c>
      <c r="K1142" t="n">
        <v>90</v>
      </c>
      <c r="L1142" t="s">
        <v>76</v>
      </c>
      <c r="M1142" t="s"/>
      <c r="N1142" t="s">
        <v>1041</v>
      </c>
      <c r="O1142" t="s">
        <v>78</v>
      </c>
      <c r="P1142" t="s">
        <v>1545</v>
      </c>
      <c r="Q1142" t="s"/>
      <c r="R1142" t="s">
        <v>80</v>
      </c>
      <c r="S1142" t="s">
        <v>623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HYPERLINK("https://hotelmonitor-cachepage.eclerx.com/savepage/tk_15434140366697562_sr_2057.html","info")</f>
        <v/>
      </c>
      <c r="AA1142" t="n">
        <v>135873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/>
      <c r="AP1142" t="n">
        <v>82</v>
      </c>
      <c r="AQ1142" t="s">
        <v>89</v>
      </c>
      <c r="AR1142" t="s"/>
      <c r="AS1142" t="s"/>
      <c r="AT1142" t="s">
        <v>90</v>
      </c>
      <c r="AU1142" t="s"/>
      <c r="AV1142" t="s"/>
      <c r="AW1142" t="s"/>
      <c r="AX1142" t="s"/>
      <c r="AY1142" t="n">
        <v>1003367</v>
      </c>
      <c r="AZ1142" t="s">
        <v>1546</v>
      </c>
      <c r="BA1142" t="s"/>
      <c r="BB1142" t="n">
        <v>430175</v>
      </c>
      <c r="BC1142" t="n">
        <v>13.32206</v>
      </c>
      <c r="BD1142" t="n">
        <v>52.4998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1544</v>
      </c>
      <c r="F1143" t="n">
        <v>620890</v>
      </c>
      <c r="G1143" t="s">
        <v>74</v>
      </c>
      <c r="H1143" t="s">
        <v>75</v>
      </c>
      <c r="I1143" t="s"/>
      <c r="J1143" t="s">
        <v>74</v>
      </c>
      <c r="K1143" t="n">
        <v>100</v>
      </c>
      <c r="L1143" t="s">
        <v>76</v>
      </c>
      <c r="M1143" t="s"/>
      <c r="N1143" t="s">
        <v>95</v>
      </c>
      <c r="O1143" t="s">
        <v>78</v>
      </c>
      <c r="P1143" t="s">
        <v>1545</v>
      </c>
      <c r="Q1143" t="s"/>
      <c r="R1143" t="s">
        <v>80</v>
      </c>
      <c r="S1143" t="s">
        <v>1025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HYPERLINK("https://hotelmonitor-cachepage.eclerx.com/savepage/tk_15434140366697562_sr_2057.html","info")</f>
        <v/>
      </c>
      <c r="AA1143" t="n">
        <v>135873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/>
      <c r="AP1143" t="n">
        <v>82</v>
      </c>
      <c r="AQ1143" t="s">
        <v>89</v>
      </c>
      <c r="AR1143" t="s"/>
      <c r="AS1143" t="s"/>
      <c r="AT1143" t="s">
        <v>90</v>
      </c>
      <c r="AU1143" t="s"/>
      <c r="AV1143" t="s"/>
      <c r="AW1143" t="s"/>
      <c r="AX1143" t="s"/>
      <c r="AY1143" t="n">
        <v>1003367</v>
      </c>
      <c r="AZ1143" t="s">
        <v>1546</v>
      </c>
      <c r="BA1143" t="s"/>
      <c r="BB1143" t="n">
        <v>430175</v>
      </c>
      <c r="BC1143" t="n">
        <v>13.32206</v>
      </c>
      <c r="BD1143" t="n">
        <v>52.4998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1544</v>
      </c>
      <c r="F1144" t="n">
        <v>620890</v>
      </c>
      <c r="G1144" t="s">
        <v>74</v>
      </c>
      <c r="H1144" t="s">
        <v>75</v>
      </c>
      <c r="I1144" t="s"/>
      <c r="J1144" t="s">
        <v>74</v>
      </c>
      <c r="K1144" t="n">
        <v>130.5</v>
      </c>
      <c r="L1144" t="s">
        <v>76</v>
      </c>
      <c r="M1144" t="s"/>
      <c r="N1144" t="s">
        <v>295</v>
      </c>
      <c r="O1144" t="s">
        <v>78</v>
      </c>
      <c r="P1144" t="s">
        <v>1545</v>
      </c>
      <c r="Q1144" t="s"/>
      <c r="R1144" t="s">
        <v>80</v>
      </c>
      <c r="S1144" t="s">
        <v>1397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HYPERLINK("https://hotelmonitor-cachepage.eclerx.com/savepage/tk_15434140366697562_sr_2057.html","info")</f>
        <v/>
      </c>
      <c r="AA1144" t="n">
        <v>135873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/>
      <c r="AP1144" t="n">
        <v>82</v>
      </c>
      <c r="AQ1144" t="s">
        <v>89</v>
      </c>
      <c r="AR1144" t="s"/>
      <c r="AS1144" t="s"/>
      <c r="AT1144" t="s">
        <v>90</v>
      </c>
      <c r="AU1144" t="s"/>
      <c r="AV1144" t="s"/>
      <c r="AW1144" t="s"/>
      <c r="AX1144" t="s"/>
      <c r="AY1144" t="n">
        <v>1003367</v>
      </c>
      <c r="AZ1144" t="s">
        <v>1546</v>
      </c>
      <c r="BA1144" t="s"/>
      <c r="BB1144" t="n">
        <v>430175</v>
      </c>
      <c r="BC1144" t="n">
        <v>13.32206</v>
      </c>
      <c r="BD1144" t="n">
        <v>52.4998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1544</v>
      </c>
      <c r="F1145" t="n">
        <v>620890</v>
      </c>
      <c r="G1145" t="s">
        <v>74</v>
      </c>
      <c r="H1145" t="s">
        <v>75</v>
      </c>
      <c r="I1145" t="s"/>
      <c r="J1145" t="s">
        <v>74</v>
      </c>
      <c r="K1145" t="n">
        <v>135</v>
      </c>
      <c r="L1145" t="s">
        <v>76</v>
      </c>
      <c r="M1145" t="s"/>
      <c r="N1145" t="s">
        <v>319</v>
      </c>
      <c r="O1145" t="s">
        <v>78</v>
      </c>
      <c r="P1145" t="s">
        <v>1545</v>
      </c>
      <c r="Q1145" t="s"/>
      <c r="R1145" t="s">
        <v>80</v>
      </c>
      <c r="S1145" t="s">
        <v>375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HYPERLINK("https://hotelmonitor-cachepage.eclerx.com/savepage/tk_15434140366697562_sr_2057.html","info")</f>
        <v/>
      </c>
      <c r="AA1145" t="n">
        <v>135873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/>
      <c r="AP1145" t="n">
        <v>82</v>
      </c>
      <c r="AQ1145" t="s">
        <v>89</v>
      </c>
      <c r="AR1145" t="s"/>
      <c r="AS1145" t="s"/>
      <c r="AT1145" t="s">
        <v>90</v>
      </c>
      <c r="AU1145" t="s"/>
      <c r="AV1145" t="s"/>
      <c r="AW1145" t="s"/>
      <c r="AX1145" t="s"/>
      <c r="AY1145" t="n">
        <v>1003367</v>
      </c>
      <c r="AZ1145" t="s">
        <v>1546</v>
      </c>
      <c r="BA1145" t="s"/>
      <c r="BB1145" t="n">
        <v>430175</v>
      </c>
      <c r="BC1145" t="n">
        <v>13.32206</v>
      </c>
      <c r="BD1145" t="n">
        <v>52.4998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1544</v>
      </c>
      <c r="F1146" t="n">
        <v>620890</v>
      </c>
      <c r="G1146" t="s">
        <v>74</v>
      </c>
      <c r="H1146" t="s">
        <v>75</v>
      </c>
      <c r="I1146" t="s"/>
      <c r="J1146" t="s">
        <v>74</v>
      </c>
      <c r="K1146" t="n">
        <v>157.1</v>
      </c>
      <c r="L1146" t="s">
        <v>76</v>
      </c>
      <c r="M1146" t="s"/>
      <c r="N1146" t="s">
        <v>295</v>
      </c>
      <c r="O1146" t="s">
        <v>78</v>
      </c>
      <c r="P1146" t="s">
        <v>1545</v>
      </c>
      <c r="Q1146" t="s"/>
      <c r="R1146" t="s">
        <v>80</v>
      </c>
      <c r="S1146" t="s">
        <v>1547</v>
      </c>
      <c r="T1146" t="s">
        <v>82</v>
      </c>
      <c r="U1146" t="s"/>
      <c r="V1146" t="s">
        <v>83</v>
      </c>
      <c r="W1146" t="s">
        <v>112</v>
      </c>
      <c r="X1146" t="s"/>
      <c r="Y1146" t="s">
        <v>85</v>
      </c>
      <c r="Z1146">
        <f>HYPERLINK("https://hotelmonitor-cachepage.eclerx.com/savepage/tk_15434140366697562_sr_2057.html","info")</f>
        <v/>
      </c>
      <c r="AA1146" t="n">
        <v>135873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/>
      <c r="AP1146" t="n">
        <v>82</v>
      </c>
      <c r="AQ1146" t="s">
        <v>89</v>
      </c>
      <c r="AR1146" t="s"/>
      <c r="AS1146" t="s"/>
      <c r="AT1146" t="s">
        <v>90</v>
      </c>
      <c r="AU1146" t="s"/>
      <c r="AV1146" t="s"/>
      <c r="AW1146" t="s"/>
      <c r="AX1146" t="s"/>
      <c r="AY1146" t="n">
        <v>1003367</v>
      </c>
      <c r="AZ1146" t="s">
        <v>1546</v>
      </c>
      <c r="BA1146" t="s"/>
      <c r="BB1146" t="n">
        <v>430175</v>
      </c>
      <c r="BC1146" t="n">
        <v>13.32206</v>
      </c>
      <c r="BD1146" t="n">
        <v>52.4998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1544</v>
      </c>
      <c r="F1147" t="n">
        <v>620890</v>
      </c>
      <c r="G1147" t="s">
        <v>74</v>
      </c>
      <c r="H1147" t="s">
        <v>75</v>
      </c>
      <c r="I1147" t="s"/>
      <c r="J1147" t="s">
        <v>74</v>
      </c>
      <c r="K1147" t="n">
        <v>161.6</v>
      </c>
      <c r="L1147" t="s">
        <v>76</v>
      </c>
      <c r="M1147" t="s"/>
      <c r="N1147" t="s">
        <v>319</v>
      </c>
      <c r="O1147" t="s">
        <v>78</v>
      </c>
      <c r="P1147" t="s">
        <v>1545</v>
      </c>
      <c r="Q1147" t="s"/>
      <c r="R1147" t="s">
        <v>80</v>
      </c>
      <c r="S1147" t="s">
        <v>1548</v>
      </c>
      <c r="T1147" t="s">
        <v>82</v>
      </c>
      <c r="U1147" t="s"/>
      <c r="V1147" t="s">
        <v>83</v>
      </c>
      <c r="W1147" t="s">
        <v>112</v>
      </c>
      <c r="X1147" t="s"/>
      <c r="Y1147" t="s">
        <v>85</v>
      </c>
      <c r="Z1147">
        <f>HYPERLINK("https://hotelmonitor-cachepage.eclerx.com/savepage/tk_15434140366697562_sr_2057.html","info")</f>
        <v/>
      </c>
      <c r="AA1147" t="n">
        <v>135873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/>
      <c r="AP1147" t="n">
        <v>82</v>
      </c>
      <c r="AQ1147" t="s">
        <v>89</v>
      </c>
      <c r="AR1147" t="s"/>
      <c r="AS1147" t="s"/>
      <c r="AT1147" t="s">
        <v>90</v>
      </c>
      <c r="AU1147" t="s"/>
      <c r="AV1147" t="s"/>
      <c r="AW1147" t="s"/>
      <c r="AX1147" t="s"/>
      <c r="AY1147" t="n">
        <v>1003367</v>
      </c>
      <c r="AZ1147" t="s">
        <v>1546</v>
      </c>
      <c r="BA1147" t="s"/>
      <c r="BB1147" t="n">
        <v>430175</v>
      </c>
      <c r="BC1147" t="n">
        <v>13.32206</v>
      </c>
      <c r="BD1147" t="n">
        <v>52.4998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1549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72</v>
      </c>
      <c r="L1148" t="s">
        <v>76</v>
      </c>
      <c r="M1148" t="s"/>
      <c r="N1148" t="s">
        <v>93</v>
      </c>
      <c r="O1148" t="s">
        <v>78</v>
      </c>
      <c r="P1148" t="s">
        <v>1549</v>
      </c>
      <c r="Q1148" t="s"/>
      <c r="R1148" t="s">
        <v>102</v>
      </c>
      <c r="S1148" t="s">
        <v>604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HYPERLINK("https://hotelmonitor-cachepage.eclerx.com/savepage/tk_15434138583596363_sr_2057.html","info")</f>
        <v/>
      </c>
      <c r="AA1148" t="n">
        <v>-2071501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/>
      <c r="AP1148" t="n">
        <v>22</v>
      </c>
      <c r="AQ1148" t="s">
        <v>89</v>
      </c>
      <c r="AR1148" t="s"/>
      <c r="AS1148" t="s"/>
      <c r="AT1148" t="s">
        <v>90</v>
      </c>
      <c r="AU1148" t="s"/>
      <c r="AV1148" t="s"/>
      <c r="AW1148" t="s"/>
      <c r="AX1148" t="s"/>
      <c r="AY1148" t="n">
        <v>2071501</v>
      </c>
      <c r="AZ1148" t="s">
        <v>1550</v>
      </c>
      <c r="BA1148" t="s"/>
      <c r="BB1148" t="n">
        <v>64007</v>
      </c>
      <c r="BC1148" t="n">
        <v>13.44132</v>
      </c>
      <c r="BD1148" t="n">
        <v>52.61431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1549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87</v>
      </c>
      <c r="L1149" t="s">
        <v>76</v>
      </c>
      <c r="M1149" t="s"/>
      <c r="N1149" t="s">
        <v>95</v>
      </c>
      <c r="O1149" t="s">
        <v>78</v>
      </c>
      <c r="P1149" t="s">
        <v>1549</v>
      </c>
      <c r="Q1149" t="s"/>
      <c r="R1149" t="s">
        <v>102</v>
      </c>
      <c r="S1149" t="s">
        <v>756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HYPERLINK("https://hotelmonitor-cachepage.eclerx.com/savepage/tk_15434138583596363_sr_2057.html","info")</f>
        <v/>
      </c>
      <c r="AA1149" t="n">
        <v>-2071501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/>
      <c r="AP1149" t="n">
        <v>22</v>
      </c>
      <c r="AQ1149" t="s">
        <v>89</v>
      </c>
      <c r="AR1149" t="s"/>
      <c r="AS1149" t="s"/>
      <c r="AT1149" t="s">
        <v>90</v>
      </c>
      <c r="AU1149" t="s"/>
      <c r="AV1149" t="s"/>
      <c r="AW1149" t="s"/>
      <c r="AX1149" t="s"/>
      <c r="AY1149" t="n">
        <v>2071501</v>
      </c>
      <c r="AZ1149" t="s">
        <v>1550</v>
      </c>
      <c r="BA1149" t="s"/>
      <c r="BB1149" t="n">
        <v>64007</v>
      </c>
      <c r="BC1149" t="n">
        <v>13.44132</v>
      </c>
      <c r="BD1149" t="n">
        <v>52.61431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1549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87</v>
      </c>
      <c r="L1150" t="s">
        <v>76</v>
      </c>
      <c r="M1150" t="s"/>
      <c r="N1150" t="s">
        <v>97</v>
      </c>
      <c r="O1150" t="s">
        <v>78</v>
      </c>
      <c r="P1150" t="s">
        <v>1549</v>
      </c>
      <c r="Q1150" t="s"/>
      <c r="R1150" t="s">
        <v>102</v>
      </c>
      <c r="S1150" t="s">
        <v>756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HYPERLINK("https://hotelmonitor-cachepage.eclerx.com/savepage/tk_15434138583596363_sr_2057.html","info")</f>
        <v/>
      </c>
      <c r="AA1150" t="n">
        <v>-2071501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/>
      <c r="AP1150" t="n">
        <v>22</v>
      </c>
      <c r="AQ1150" t="s">
        <v>89</v>
      </c>
      <c r="AR1150" t="s"/>
      <c r="AS1150" t="s"/>
      <c r="AT1150" t="s">
        <v>90</v>
      </c>
      <c r="AU1150" t="s"/>
      <c r="AV1150" t="s"/>
      <c r="AW1150" t="s"/>
      <c r="AX1150" t="s"/>
      <c r="AY1150" t="n">
        <v>2071501</v>
      </c>
      <c r="AZ1150" t="s">
        <v>1550</v>
      </c>
      <c r="BA1150" t="s"/>
      <c r="BB1150" t="n">
        <v>64007</v>
      </c>
      <c r="BC1150" t="n">
        <v>13.44132</v>
      </c>
      <c r="BD1150" t="n">
        <v>52.61431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1551</v>
      </c>
      <c r="F1151" t="n">
        <v>529948</v>
      </c>
      <c r="G1151" t="s">
        <v>74</v>
      </c>
      <c r="H1151" t="s">
        <v>75</v>
      </c>
      <c r="I1151" t="s"/>
      <c r="J1151" t="s">
        <v>74</v>
      </c>
      <c r="K1151" t="n">
        <v>77</v>
      </c>
      <c r="L1151" t="s">
        <v>76</v>
      </c>
      <c r="M1151" t="s"/>
      <c r="N1151" t="s">
        <v>1552</v>
      </c>
      <c r="O1151" t="s">
        <v>78</v>
      </c>
      <c r="P1151" t="s">
        <v>1553</v>
      </c>
      <c r="Q1151" t="s"/>
      <c r="R1151" t="s">
        <v>80</v>
      </c>
      <c r="S1151" t="s">
        <v>901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HYPERLINK("https://hotelmonitor-cachepage.eclerx.com/savepage/tk_15434138300449548_sr_2057.html","info")</f>
        <v/>
      </c>
      <c r="AA1151" t="n">
        <v>99181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/>
      <c r="AP1151" t="n">
        <v>12</v>
      </c>
      <c r="AQ1151" t="s">
        <v>89</v>
      </c>
      <c r="AR1151" t="s"/>
      <c r="AS1151" t="s"/>
      <c r="AT1151" t="s">
        <v>90</v>
      </c>
      <c r="AU1151" t="s"/>
      <c r="AV1151" t="s"/>
      <c r="AW1151" t="s"/>
      <c r="AX1151" t="s"/>
      <c r="AY1151" t="n">
        <v>225697</v>
      </c>
      <c r="AZ1151" t="s">
        <v>1554</v>
      </c>
      <c r="BA1151" t="s"/>
      <c r="BB1151" t="n">
        <v>214340</v>
      </c>
      <c r="BC1151" t="n">
        <v>13.334382</v>
      </c>
      <c r="BD1151" t="n">
        <v>52.51376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1551</v>
      </c>
      <c r="F1152" t="n">
        <v>529948</v>
      </c>
      <c r="G1152" t="s">
        <v>74</v>
      </c>
      <c r="H1152" t="s">
        <v>75</v>
      </c>
      <c r="I1152" t="s"/>
      <c r="J1152" t="s">
        <v>74</v>
      </c>
      <c r="K1152" t="n">
        <v>97</v>
      </c>
      <c r="L1152" t="s">
        <v>76</v>
      </c>
      <c r="M1152" t="s"/>
      <c r="N1152" t="s">
        <v>1555</v>
      </c>
      <c r="O1152" t="s">
        <v>78</v>
      </c>
      <c r="P1152" t="s">
        <v>1553</v>
      </c>
      <c r="Q1152" t="s"/>
      <c r="R1152" t="s">
        <v>80</v>
      </c>
      <c r="S1152" t="s">
        <v>1556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HYPERLINK("https://hotelmonitor-cachepage.eclerx.com/savepage/tk_15434138300449548_sr_2057.html","info")</f>
        <v/>
      </c>
      <c r="AA1152" t="n">
        <v>99181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/>
      <c r="AP1152" t="n">
        <v>12</v>
      </c>
      <c r="AQ1152" t="s">
        <v>89</v>
      </c>
      <c r="AR1152" t="s"/>
      <c r="AS1152" t="s"/>
      <c r="AT1152" t="s">
        <v>90</v>
      </c>
      <c r="AU1152" t="s"/>
      <c r="AV1152" t="s"/>
      <c r="AW1152" t="s"/>
      <c r="AX1152" t="s"/>
      <c r="AY1152" t="n">
        <v>225697</v>
      </c>
      <c r="AZ1152" t="s">
        <v>1554</v>
      </c>
      <c r="BA1152" t="s"/>
      <c r="BB1152" t="n">
        <v>214340</v>
      </c>
      <c r="BC1152" t="n">
        <v>13.334382</v>
      </c>
      <c r="BD1152" t="n">
        <v>52.51376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1551</v>
      </c>
      <c r="F1153" t="n">
        <v>529948</v>
      </c>
      <c r="G1153" t="s">
        <v>74</v>
      </c>
      <c r="H1153" t="s">
        <v>75</v>
      </c>
      <c r="I1153" t="s"/>
      <c r="J1153" t="s">
        <v>74</v>
      </c>
      <c r="K1153" t="n">
        <v>77</v>
      </c>
      <c r="L1153" t="s">
        <v>76</v>
      </c>
      <c r="M1153" t="s"/>
      <c r="N1153" t="s">
        <v>1557</v>
      </c>
      <c r="O1153" t="s">
        <v>78</v>
      </c>
      <c r="P1153" t="s">
        <v>1553</v>
      </c>
      <c r="Q1153" t="s"/>
      <c r="R1153" t="s">
        <v>80</v>
      </c>
      <c r="S1153" t="s">
        <v>901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HYPERLINK("https://hotelmonitor-cachepage.eclerx.com/savepage/tk_15434138300449548_sr_2057.html","info")</f>
        <v/>
      </c>
      <c r="AA1153" t="n">
        <v>99181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/>
      <c r="AP1153" t="n">
        <v>12</v>
      </c>
      <c r="AQ1153" t="s">
        <v>89</v>
      </c>
      <c r="AR1153" t="s"/>
      <c r="AS1153" t="s"/>
      <c r="AT1153" t="s">
        <v>90</v>
      </c>
      <c r="AU1153" t="s"/>
      <c r="AV1153" t="s"/>
      <c r="AW1153" t="s"/>
      <c r="AX1153" t="s"/>
      <c r="AY1153" t="n">
        <v>225697</v>
      </c>
      <c r="AZ1153" t="s">
        <v>1554</v>
      </c>
      <c r="BA1153" t="s"/>
      <c r="BB1153" t="n">
        <v>214340</v>
      </c>
      <c r="BC1153" t="n">
        <v>13.334382</v>
      </c>
      <c r="BD1153" t="n">
        <v>52.51376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1551</v>
      </c>
      <c r="F1154" t="n">
        <v>529948</v>
      </c>
      <c r="G1154" t="s">
        <v>74</v>
      </c>
      <c r="H1154" t="s">
        <v>75</v>
      </c>
      <c r="I1154" t="s"/>
      <c r="J1154" t="s">
        <v>74</v>
      </c>
      <c r="K1154" t="n">
        <v>87</v>
      </c>
      <c r="L1154" t="s">
        <v>76</v>
      </c>
      <c r="M1154" t="s"/>
      <c r="N1154" t="s">
        <v>1558</v>
      </c>
      <c r="O1154" t="s">
        <v>78</v>
      </c>
      <c r="P1154" t="s">
        <v>1553</v>
      </c>
      <c r="Q1154" t="s"/>
      <c r="R1154" t="s">
        <v>80</v>
      </c>
      <c r="S1154" t="s">
        <v>756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HYPERLINK("https://hotelmonitor-cachepage.eclerx.com/savepage/tk_15434138300449548_sr_2057.html","info")</f>
        <v/>
      </c>
      <c r="AA1154" t="n">
        <v>99181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/>
      <c r="AP1154" t="n">
        <v>12</v>
      </c>
      <c r="AQ1154" t="s">
        <v>89</v>
      </c>
      <c r="AR1154" t="s"/>
      <c r="AS1154" t="s"/>
      <c r="AT1154" t="s">
        <v>90</v>
      </c>
      <c r="AU1154" t="s"/>
      <c r="AV1154" t="s"/>
      <c r="AW1154" t="s"/>
      <c r="AX1154" t="s"/>
      <c r="AY1154" t="n">
        <v>225697</v>
      </c>
      <c r="AZ1154" t="s">
        <v>1554</v>
      </c>
      <c r="BA1154" t="s"/>
      <c r="BB1154" t="n">
        <v>214340</v>
      </c>
      <c r="BC1154" t="n">
        <v>13.334382</v>
      </c>
      <c r="BD1154" t="n">
        <v>52.51376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1551</v>
      </c>
      <c r="F1155" t="n">
        <v>529948</v>
      </c>
      <c r="G1155" t="s">
        <v>74</v>
      </c>
      <c r="H1155" t="s">
        <v>75</v>
      </c>
      <c r="I1155" t="s"/>
      <c r="J1155" t="s">
        <v>74</v>
      </c>
      <c r="K1155" t="n">
        <v>87</v>
      </c>
      <c r="L1155" t="s">
        <v>76</v>
      </c>
      <c r="M1155" t="s"/>
      <c r="N1155" t="s">
        <v>1489</v>
      </c>
      <c r="O1155" t="s">
        <v>78</v>
      </c>
      <c r="P1155" t="s">
        <v>1553</v>
      </c>
      <c r="Q1155" t="s"/>
      <c r="R1155" t="s">
        <v>80</v>
      </c>
      <c r="S1155" t="s">
        <v>756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HYPERLINK("https://hotelmonitor-cachepage.eclerx.com/savepage/tk_15434138300449548_sr_2057.html","info")</f>
        <v/>
      </c>
      <c r="AA1155" t="n">
        <v>99181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/>
      <c r="AP1155" t="n">
        <v>12</v>
      </c>
      <c r="AQ1155" t="s">
        <v>89</v>
      </c>
      <c r="AR1155" t="s"/>
      <c r="AS1155" t="s"/>
      <c r="AT1155" t="s">
        <v>90</v>
      </c>
      <c r="AU1155" t="s"/>
      <c r="AV1155" t="s"/>
      <c r="AW1155" t="s"/>
      <c r="AX1155" t="s"/>
      <c r="AY1155" t="n">
        <v>225697</v>
      </c>
      <c r="AZ1155" t="s">
        <v>1554</v>
      </c>
      <c r="BA1155" t="s"/>
      <c r="BB1155" t="n">
        <v>214340</v>
      </c>
      <c r="BC1155" t="n">
        <v>13.334382</v>
      </c>
      <c r="BD1155" t="n">
        <v>52.51376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1551</v>
      </c>
      <c r="F1156" t="n">
        <v>529948</v>
      </c>
      <c r="G1156" t="s">
        <v>74</v>
      </c>
      <c r="H1156" t="s">
        <v>75</v>
      </c>
      <c r="I1156" t="s"/>
      <c r="J1156" t="s">
        <v>74</v>
      </c>
      <c r="K1156" t="n">
        <v>87</v>
      </c>
      <c r="L1156" t="s">
        <v>76</v>
      </c>
      <c r="M1156" t="s"/>
      <c r="N1156" t="s">
        <v>1558</v>
      </c>
      <c r="O1156" t="s">
        <v>78</v>
      </c>
      <c r="P1156" t="s">
        <v>1553</v>
      </c>
      <c r="Q1156" t="s"/>
      <c r="R1156" t="s">
        <v>80</v>
      </c>
      <c r="S1156" t="s">
        <v>756</v>
      </c>
      <c r="T1156" t="s">
        <v>82</v>
      </c>
      <c r="U1156" t="s"/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HYPERLINK("https://hotelmonitor-cachepage.eclerx.com/savepage/tk_15434138300449548_sr_2057.html","info")</f>
        <v/>
      </c>
      <c r="AA1156" t="n">
        <v>99181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/>
      <c r="AP1156" t="n">
        <v>12</v>
      </c>
      <c r="AQ1156" t="s">
        <v>89</v>
      </c>
      <c r="AR1156" t="s"/>
      <c r="AS1156" t="s"/>
      <c r="AT1156" t="s">
        <v>90</v>
      </c>
      <c r="AU1156" t="s"/>
      <c r="AV1156" t="s"/>
      <c r="AW1156" t="s"/>
      <c r="AX1156" t="s"/>
      <c r="AY1156" t="n">
        <v>225697</v>
      </c>
      <c r="AZ1156" t="s">
        <v>1554</v>
      </c>
      <c r="BA1156" t="s"/>
      <c r="BB1156" t="n">
        <v>214340</v>
      </c>
      <c r="BC1156" t="n">
        <v>13.334382</v>
      </c>
      <c r="BD1156" t="n">
        <v>52.51376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1551</v>
      </c>
      <c r="F1157" t="n">
        <v>529948</v>
      </c>
      <c r="G1157" t="s">
        <v>74</v>
      </c>
      <c r="H1157" t="s">
        <v>75</v>
      </c>
      <c r="I1157" t="s"/>
      <c r="J1157" t="s">
        <v>74</v>
      </c>
      <c r="K1157" t="n">
        <v>87</v>
      </c>
      <c r="L1157" t="s">
        <v>76</v>
      </c>
      <c r="M1157" t="s"/>
      <c r="N1157" t="s">
        <v>1489</v>
      </c>
      <c r="O1157" t="s">
        <v>78</v>
      </c>
      <c r="P1157" t="s">
        <v>1553</v>
      </c>
      <c r="Q1157" t="s"/>
      <c r="R1157" t="s">
        <v>80</v>
      </c>
      <c r="S1157" t="s">
        <v>756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HYPERLINK("https://hotelmonitor-cachepage.eclerx.com/savepage/tk_15434138300449548_sr_2057.html","info")</f>
        <v/>
      </c>
      <c r="AA1157" t="n">
        <v>99181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/>
      <c r="AP1157" t="n">
        <v>12</v>
      </c>
      <c r="AQ1157" t="s">
        <v>89</v>
      </c>
      <c r="AR1157" t="s"/>
      <c r="AS1157" t="s"/>
      <c r="AT1157" t="s">
        <v>90</v>
      </c>
      <c r="AU1157" t="s"/>
      <c r="AV1157" t="s"/>
      <c r="AW1157" t="s"/>
      <c r="AX1157" t="s"/>
      <c r="AY1157" t="n">
        <v>225697</v>
      </c>
      <c r="AZ1157" t="s">
        <v>1554</v>
      </c>
      <c r="BA1157" t="s"/>
      <c r="BB1157" t="n">
        <v>214340</v>
      </c>
      <c r="BC1157" t="n">
        <v>13.334382</v>
      </c>
      <c r="BD1157" t="n">
        <v>52.51376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1551</v>
      </c>
      <c r="F1158" t="n">
        <v>529948</v>
      </c>
      <c r="G1158" t="s">
        <v>74</v>
      </c>
      <c r="H1158" t="s">
        <v>75</v>
      </c>
      <c r="I1158" t="s"/>
      <c r="J1158" t="s">
        <v>74</v>
      </c>
      <c r="K1158" t="n">
        <v>102</v>
      </c>
      <c r="L1158" t="s">
        <v>76</v>
      </c>
      <c r="M1158" t="s"/>
      <c r="N1158" t="s">
        <v>1559</v>
      </c>
      <c r="O1158" t="s">
        <v>78</v>
      </c>
      <c r="P1158" t="s">
        <v>1553</v>
      </c>
      <c r="Q1158" t="s"/>
      <c r="R1158" t="s">
        <v>80</v>
      </c>
      <c r="S1158" t="s">
        <v>191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HYPERLINK("https://hotelmonitor-cachepage.eclerx.com/savepage/tk_15434138300449548_sr_2057.html","info")</f>
        <v/>
      </c>
      <c r="AA1158" t="n">
        <v>99181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/>
      <c r="AP1158" t="n">
        <v>12</v>
      </c>
      <c r="AQ1158" t="s">
        <v>89</v>
      </c>
      <c r="AR1158" t="s"/>
      <c r="AS1158" t="s"/>
      <c r="AT1158" t="s">
        <v>90</v>
      </c>
      <c r="AU1158" t="s"/>
      <c r="AV1158" t="s"/>
      <c r="AW1158" t="s"/>
      <c r="AX1158" t="s"/>
      <c r="AY1158" t="n">
        <v>225697</v>
      </c>
      <c r="AZ1158" t="s">
        <v>1554</v>
      </c>
      <c r="BA1158" t="s"/>
      <c r="BB1158" t="n">
        <v>214340</v>
      </c>
      <c r="BC1158" t="n">
        <v>13.334382</v>
      </c>
      <c r="BD1158" t="n">
        <v>52.51376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1551</v>
      </c>
      <c r="F1159" t="n">
        <v>529948</v>
      </c>
      <c r="G1159" t="s">
        <v>74</v>
      </c>
      <c r="H1159" t="s">
        <v>75</v>
      </c>
      <c r="I1159" t="s"/>
      <c r="J1159" t="s">
        <v>74</v>
      </c>
      <c r="K1159" t="n">
        <v>102</v>
      </c>
      <c r="L1159" t="s">
        <v>76</v>
      </c>
      <c r="M1159" t="s"/>
      <c r="N1159" t="s">
        <v>1559</v>
      </c>
      <c r="O1159" t="s">
        <v>78</v>
      </c>
      <c r="P1159" t="s">
        <v>1553</v>
      </c>
      <c r="Q1159" t="s"/>
      <c r="R1159" t="s">
        <v>80</v>
      </c>
      <c r="S1159" t="s">
        <v>191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HYPERLINK("https://hotelmonitor-cachepage.eclerx.com/savepage/tk_15434138300449548_sr_2057.html","info")</f>
        <v/>
      </c>
      <c r="AA1159" t="n">
        <v>99181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/>
      <c r="AP1159" t="n">
        <v>12</v>
      </c>
      <c r="AQ1159" t="s">
        <v>89</v>
      </c>
      <c r="AR1159" t="s"/>
      <c r="AS1159" t="s"/>
      <c r="AT1159" t="s">
        <v>90</v>
      </c>
      <c r="AU1159" t="s"/>
      <c r="AV1159" t="s"/>
      <c r="AW1159" t="s"/>
      <c r="AX1159" t="s"/>
      <c r="AY1159" t="n">
        <v>225697</v>
      </c>
      <c r="AZ1159" t="s">
        <v>1554</v>
      </c>
      <c r="BA1159" t="s"/>
      <c r="BB1159" t="n">
        <v>214340</v>
      </c>
      <c r="BC1159" t="n">
        <v>13.334382</v>
      </c>
      <c r="BD1159" t="n">
        <v>52.51376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1551</v>
      </c>
      <c r="F1160" t="n">
        <v>529948</v>
      </c>
      <c r="G1160" t="s">
        <v>74</v>
      </c>
      <c r="H1160" t="s">
        <v>75</v>
      </c>
      <c r="I1160" t="s"/>
      <c r="J1160" t="s">
        <v>74</v>
      </c>
      <c r="K1160" t="n">
        <v>107</v>
      </c>
      <c r="L1160" t="s">
        <v>76</v>
      </c>
      <c r="M1160" t="s"/>
      <c r="N1160" t="s">
        <v>1560</v>
      </c>
      <c r="O1160" t="s">
        <v>78</v>
      </c>
      <c r="P1160" t="s">
        <v>1553</v>
      </c>
      <c r="Q1160" t="s"/>
      <c r="R1160" t="s">
        <v>80</v>
      </c>
      <c r="S1160" t="s">
        <v>194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HYPERLINK("https://hotelmonitor-cachepage.eclerx.com/savepage/tk_15434138300449548_sr_2057.html","info")</f>
        <v/>
      </c>
      <c r="AA1160" t="n">
        <v>99181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/>
      <c r="AP1160" t="n">
        <v>12</v>
      </c>
      <c r="AQ1160" t="s">
        <v>89</v>
      </c>
      <c r="AR1160" t="s"/>
      <c r="AS1160" t="s"/>
      <c r="AT1160" t="s">
        <v>90</v>
      </c>
      <c r="AU1160" t="s"/>
      <c r="AV1160" t="s"/>
      <c r="AW1160" t="s"/>
      <c r="AX1160" t="s"/>
      <c r="AY1160" t="n">
        <v>225697</v>
      </c>
      <c r="AZ1160" t="s">
        <v>1554</v>
      </c>
      <c r="BA1160" t="s"/>
      <c r="BB1160" t="n">
        <v>214340</v>
      </c>
      <c r="BC1160" t="n">
        <v>13.334382</v>
      </c>
      <c r="BD1160" t="n">
        <v>52.51376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1551</v>
      </c>
      <c r="F1161" t="n">
        <v>529948</v>
      </c>
      <c r="G1161" t="s">
        <v>74</v>
      </c>
      <c r="H1161" t="s">
        <v>75</v>
      </c>
      <c r="I1161" t="s"/>
      <c r="J1161" t="s">
        <v>74</v>
      </c>
      <c r="K1161" t="n">
        <v>107</v>
      </c>
      <c r="L1161" t="s">
        <v>76</v>
      </c>
      <c r="M1161" t="s"/>
      <c r="N1161" t="s">
        <v>1488</v>
      </c>
      <c r="O1161" t="s">
        <v>78</v>
      </c>
      <c r="P1161" t="s">
        <v>1553</v>
      </c>
      <c r="Q1161" t="s"/>
      <c r="R1161" t="s">
        <v>80</v>
      </c>
      <c r="S1161" t="s">
        <v>194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HYPERLINK("https://hotelmonitor-cachepage.eclerx.com/savepage/tk_15434138300449548_sr_2057.html","info")</f>
        <v/>
      </c>
      <c r="AA1161" t="n">
        <v>99181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/>
      <c r="AP1161" t="n">
        <v>12</v>
      </c>
      <c r="AQ1161" t="s">
        <v>89</v>
      </c>
      <c r="AR1161" t="s"/>
      <c r="AS1161" t="s"/>
      <c r="AT1161" t="s">
        <v>90</v>
      </c>
      <c r="AU1161" t="s"/>
      <c r="AV1161" t="s"/>
      <c r="AW1161" t="s"/>
      <c r="AX1161" t="s"/>
      <c r="AY1161" t="n">
        <v>225697</v>
      </c>
      <c r="AZ1161" t="s">
        <v>1554</v>
      </c>
      <c r="BA1161" t="s"/>
      <c r="BB1161" t="n">
        <v>214340</v>
      </c>
      <c r="BC1161" t="n">
        <v>13.334382</v>
      </c>
      <c r="BD1161" t="n">
        <v>52.51376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1551</v>
      </c>
      <c r="F1162" t="n">
        <v>529948</v>
      </c>
      <c r="G1162" t="s">
        <v>74</v>
      </c>
      <c r="H1162" t="s">
        <v>75</v>
      </c>
      <c r="I1162" t="s"/>
      <c r="J1162" t="s">
        <v>74</v>
      </c>
      <c r="K1162" t="n">
        <v>113</v>
      </c>
      <c r="L1162" t="s">
        <v>76</v>
      </c>
      <c r="M1162" t="s"/>
      <c r="N1162" t="s">
        <v>1557</v>
      </c>
      <c r="O1162" t="s">
        <v>78</v>
      </c>
      <c r="P1162" t="s">
        <v>1553</v>
      </c>
      <c r="Q1162" t="s"/>
      <c r="R1162" t="s">
        <v>80</v>
      </c>
      <c r="S1162" t="s">
        <v>763</v>
      </c>
      <c r="T1162" t="s">
        <v>82</v>
      </c>
      <c r="U1162" t="s"/>
      <c r="V1162" t="s">
        <v>83</v>
      </c>
      <c r="W1162" t="s">
        <v>112</v>
      </c>
      <c r="X1162" t="s"/>
      <c r="Y1162" t="s">
        <v>85</v>
      </c>
      <c r="Z1162">
        <f>HYPERLINK("https://hotelmonitor-cachepage.eclerx.com/savepage/tk_15434138300449548_sr_2057.html","info")</f>
        <v/>
      </c>
      <c r="AA1162" t="n">
        <v>99181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/>
      <c r="AP1162" t="n">
        <v>12</v>
      </c>
      <c r="AQ1162" t="s">
        <v>89</v>
      </c>
      <c r="AR1162" t="s"/>
      <c r="AS1162" t="s"/>
      <c r="AT1162" t="s">
        <v>90</v>
      </c>
      <c r="AU1162" t="s"/>
      <c r="AV1162" t="s"/>
      <c r="AW1162" t="s"/>
      <c r="AX1162" t="s"/>
      <c r="AY1162" t="n">
        <v>225697</v>
      </c>
      <c r="AZ1162" t="s">
        <v>1554</v>
      </c>
      <c r="BA1162" t="s"/>
      <c r="BB1162" t="n">
        <v>214340</v>
      </c>
      <c r="BC1162" t="n">
        <v>13.334382</v>
      </c>
      <c r="BD1162" t="n">
        <v>52.51376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1551</v>
      </c>
      <c r="F1163" t="n">
        <v>529948</v>
      </c>
      <c r="G1163" t="s">
        <v>74</v>
      </c>
      <c r="H1163" t="s">
        <v>75</v>
      </c>
      <c r="I1163" t="s"/>
      <c r="J1163" t="s">
        <v>74</v>
      </c>
      <c r="K1163" t="n">
        <v>122</v>
      </c>
      <c r="L1163" t="s">
        <v>76</v>
      </c>
      <c r="M1163" t="s"/>
      <c r="N1163" t="s">
        <v>1561</v>
      </c>
      <c r="O1163" t="s">
        <v>78</v>
      </c>
      <c r="P1163" t="s">
        <v>1553</v>
      </c>
      <c r="Q1163" t="s"/>
      <c r="R1163" t="s">
        <v>80</v>
      </c>
      <c r="S1163" t="s">
        <v>200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HYPERLINK("https://hotelmonitor-cachepage.eclerx.com/savepage/tk_15434138300449548_sr_2057.html","info")</f>
        <v/>
      </c>
      <c r="AA1163" t="n">
        <v>99181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/>
      <c r="AP1163" t="n">
        <v>12</v>
      </c>
      <c r="AQ1163" t="s">
        <v>89</v>
      </c>
      <c r="AR1163" t="s"/>
      <c r="AS1163" t="s"/>
      <c r="AT1163" t="s">
        <v>90</v>
      </c>
      <c r="AU1163" t="s"/>
      <c r="AV1163" t="s"/>
      <c r="AW1163" t="s"/>
      <c r="AX1163" t="s"/>
      <c r="AY1163" t="n">
        <v>225697</v>
      </c>
      <c r="AZ1163" t="s">
        <v>1554</v>
      </c>
      <c r="BA1163" t="s"/>
      <c r="BB1163" t="n">
        <v>214340</v>
      </c>
      <c r="BC1163" t="n">
        <v>13.334382</v>
      </c>
      <c r="BD1163" t="n">
        <v>52.51376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1551</v>
      </c>
      <c r="F1164" t="n">
        <v>529948</v>
      </c>
      <c r="G1164" t="s">
        <v>74</v>
      </c>
      <c r="H1164" t="s">
        <v>75</v>
      </c>
      <c r="I1164" t="s"/>
      <c r="J1164" t="s">
        <v>74</v>
      </c>
      <c r="K1164" t="n">
        <v>123</v>
      </c>
      <c r="L1164" t="s">
        <v>76</v>
      </c>
      <c r="M1164" t="s"/>
      <c r="N1164" t="s">
        <v>1557</v>
      </c>
      <c r="O1164" t="s">
        <v>78</v>
      </c>
      <c r="P1164" t="s">
        <v>1553</v>
      </c>
      <c r="Q1164" t="s"/>
      <c r="R1164" t="s">
        <v>80</v>
      </c>
      <c r="S1164" t="s">
        <v>528</v>
      </c>
      <c r="T1164" t="s">
        <v>82</v>
      </c>
      <c r="U1164" t="s"/>
      <c r="V1164" t="s">
        <v>83</v>
      </c>
      <c r="W1164" t="s">
        <v>112</v>
      </c>
      <c r="X1164" t="s"/>
      <c r="Y1164" t="s">
        <v>85</v>
      </c>
      <c r="Z1164">
        <f>HYPERLINK("https://hotelmonitor-cachepage.eclerx.com/savepage/tk_15434138300449548_sr_2057.html","info")</f>
        <v/>
      </c>
      <c r="AA1164" t="n">
        <v>99181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/>
      <c r="AP1164" t="n">
        <v>12</v>
      </c>
      <c r="AQ1164" t="s">
        <v>89</v>
      </c>
      <c r="AR1164" t="s"/>
      <c r="AS1164" t="s"/>
      <c r="AT1164" t="s">
        <v>90</v>
      </c>
      <c r="AU1164" t="s"/>
      <c r="AV1164" t="s"/>
      <c r="AW1164" t="s"/>
      <c r="AX1164" t="s"/>
      <c r="AY1164" t="n">
        <v>225697</v>
      </c>
      <c r="AZ1164" t="s">
        <v>1554</v>
      </c>
      <c r="BA1164" t="s"/>
      <c r="BB1164" t="n">
        <v>214340</v>
      </c>
      <c r="BC1164" t="n">
        <v>13.334382</v>
      </c>
      <c r="BD1164" t="n">
        <v>52.51376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1551</v>
      </c>
      <c r="F1165" t="n">
        <v>529948</v>
      </c>
      <c r="G1165" t="s">
        <v>74</v>
      </c>
      <c r="H1165" t="s">
        <v>75</v>
      </c>
      <c r="I1165" t="s"/>
      <c r="J1165" t="s">
        <v>74</v>
      </c>
      <c r="K1165" t="n">
        <v>123</v>
      </c>
      <c r="L1165" t="s">
        <v>76</v>
      </c>
      <c r="M1165" t="s"/>
      <c r="N1165" t="s">
        <v>1558</v>
      </c>
      <c r="O1165" t="s">
        <v>78</v>
      </c>
      <c r="P1165" t="s">
        <v>1553</v>
      </c>
      <c r="Q1165" t="s"/>
      <c r="R1165" t="s">
        <v>80</v>
      </c>
      <c r="S1165" t="s">
        <v>528</v>
      </c>
      <c r="T1165" t="s">
        <v>82</v>
      </c>
      <c r="U1165" t="s"/>
      <c r="V1165" t="s">
        <v>83</v>
      </c>
      <c r="W1165" t="s">
        <v>112</v>
      </c>
      <c r="X1165" t="s"/>
      <c r="Y1165" t="s">
        <v>85</v>
      </c>
      <c r="Z1165">
        <f>HYPERLINK("https://hotelmonitor-cachepage.eclerx.com/savepage/tk_15434138300449548_sr_2057.html","info")</f>
        <v/>
      </c>
      <c r="AA1165" t="n">
        <v>99181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/>
      <c r="AP1165" t="n">
        <v>12</v>
      </c>
      <c r="AQ1165" t="s">
        <v>89</v>
      </c>
      <c r="AR1165" t="s"/>
      <c r="AS1165" t="s"/>
      <c r="AT1165" t="s">
        <v>90</v>
      </c>
      <c r="AU1165" t="s"/>
      <c r="AV1165" t="s"/>
      <c r="AW1165" t="s"/>
      <c r="AX1165" t="s"/>
      <c r="AY1165" t="n">
        <v>225697</v>
      </c>
      <c r="AZ1165" t="s">
        <v>1554</v>
      </c>
      <c r="BA1165" t="s"/>
      <c r="BB1165" t="n">
        <v>214340</v>
      </c>
      <c r="BC1165" t="n">
        <v>13.334382</v>
      </c>
      <c r="BD1165" t="n">
        <v>52.51376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1551</v>
      </c>
      <c r="F1166" t="n">
        <v>529948</v>
      </c>
      <c r="G1166" t="s">
        <v>74</v>
      </c>
      <c r="H1166" t="s">
        <v>75</v>
      </c>
      <c r="I1166" t="s"/>
      <c r="J1166" t="s">
        <v>74</v>
      </c>
      <c r="K1166" t="n">
        <v>123</v>
      </c>
      <c r="L1166" t="s">
        <v>76</v>
      </c>
      <c r="M1166" t="s"/>
      <c r="N1166" t="s">
        <v>1489</v>
      </c>
      <c r="O1166" t="s">
        <v>78</v>
      </c>
      <c r="P1166" t="s">
        <v>1553</v>
      </c>
      <c r="Q1166" t="s"/>
      <c r="R1166" t="s">
        <v>80</v>
      </c>
      <c r="S1166" t="s">
        <v>528</v>
      </c>
      <c r="T1166" t="s">
        <v>82</v>
      </c>
      <c r="U1166" t="s"/>
      <c r="V1166" t="s">
        <v>83</v>
      </c>
      <c r="W1166" t="s">
        <v>112</v>
      </c>
      <c r="X1166" t="s"/>
      <c r="Y1166" t="s">
        <v>85</v>
      </c>
      <c r="Z1166">
        <f>HYPERLINK("https://hotelmonitor-cachepage.eclerx.com/savepage/tk_15434138300449548_sr_2057.html","info")</f>
        <v/>
      </c>
      <c r="AA1166" t="n">
        <v>99181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/>
      <c r="AP1166" t="n">
        <v>12</v>
      </c>
      <c r="AQ1166" t="s">
        <v>89</v>
      </c>
      <c r="AR1166" t="s"/>
      <c r="AS1166" t="s"/>
      <c r="AT1166" t="s">
        <v>90</v>
      </c>
      <c r="AU1166" t="s"/>
      <c r="AV1166" t="s"/>
      <c r="AW1166" t="s"/>
      <c r="AX1166" t="s"/>
      <c r="AY1166" t="n">
        <v>225697</v>
      </c>
      <c r="AZ1166" t="s">
        <v>1554</v>
      </c>
      <c r="BA1166" t="s"/>
      <c r="BB1166" t="n">
        <v>214340</v>
      </c>
      <c r="BC1166" t="n">
        <v>13.334382</v>
      </c>
      <c r="BD1166" t="n">
        <v>52.51376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1551</v>
      </c>
      <c r="F1167" t="n">
        <v>529948</v>
      </c>
      <c r="G1167" t="s">
        <v>74</v>
      </c>
      <c r="H1167" t="s">
        <v>75</v>
      </c>
      <c r="I1167" t="s"/>
      <c r="J1167" t="s">
        <v>74</v>
      </c>
      <c r="K1167" t="n">
        <v>133</v>
      </c>
      <c r="L1167" t="s">
        <v>76</v>
      </c>
      <c r="M1167" t="s"/>
      <c r="N1167" t="s">
        <v>1558</v>
      </c>
      <c r="O1167" t="s">
        <v>78</v>
      </c>
      <c r="P1167" t="s">
        <v>1553</v>
      </c>
      <c r="Q1167" t="s"/>
      <c r="R1167" t="s">
        <v>80</v>
      </c>
      <c r="S1167" t="s">
        <v>1562</v>
      </c>
      <c r="T1167" t="s">
        <v>82</v>
      </c>
      <c r="U1167" t="s"/>
      <c r="V1167" t="s">
        <v>83</v>
      </c>
      <c r="W1167" t="s">
        <v>112</v>
      </c>
      <c r="X1167" t="s"/>
      <c r="Y1167" t="s">
        <v>85</v>
      </c>
      <c r="Z1167">
        <f>HYPERLINK("https://hotelmonitor-cachepage.eclerx.com/savepage/tk_15434138300449548_sr_2057.html","info")</f>
        <v/>
      </c>
      <c r="AA1167" t="n">
        <v>99181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/>
      <c r="AP1167" t="n">
        <v>12</v>
      </c>
      <c r="AQ1167" t="s">
        <v>89</v>
      </c>
      <c r="AR1167" t="s"/>
      <c r="AS1167" t="s"/>
      <c r="AT1167" t="s">
        <v>90</v>
      </c>
      <c r="AU1167" t="s"/>
      <c r="AV1167" t="s"/>
      <c r="AW1167" t="s"/>
      <c r="AX1167" t="s"/>
      <c r="AY1167" t="n">
        <v>225697</v>
      </c>
      <c r="AZ1167" t="s">
        <v>1554</v>
      </c>
      <c r="BA1167" t="s"/>
      <c r="BB1167" t="n">
        <v>214340</v>
      </c>
      <c r="BC1167" t="n">
        <v>13.334382</v>
      </c>
      <c r="BD1167" t="n">
        <v>52.51376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1551</v>
      </c>
      <c r="F1168" t="n">
        <v>529948</v>
      </c>
      <c r="G1168" t="s">
        <v>74</v>
      </c>
      <c r="H1168" t="s">
        <v>75</v>
      </c>
      <c r="I1168" t="s"/>
      <c r="J1168" t="s">
        <v>74</v>
      </c>
      <c r="K1168" t="n">
        <v>133</v>
      </c>
      <c r="L1168" t="s">
        <v>76</v>
      </c>
      <c r="M1168" t="s"/>
      <c r="N1168" t="s">
        <v>1489</v>
      </c>
      <c r="O1168" t="s">
        <v>78</v>
      </c>
      <c r="P1168" t="s">
        <v>1553</v>
      </c>
      <c r="Q1168" t="s"/>
      <c r="R1168" t="s">
        <v>80</v>
      </c>
      <c r="S1168" t="s">
        <v>1562</v>
      </c>
      <c r="T1168" t="s">
        <v>82</v>
      </c>
      <c r="U1168" t="s"/>
      <c r="V1168" t="s">
        <v>83</v>
      </c>
      <c r="W1168" t="s">
        <v>112</v>
      </c>
      <c r="X1168" t="s"/>
      <c r="Y1168" t="s">
        <v>85</v>
      </c>
      <c r="Z1168">
        <f>HYPERLINK("https://hotelmonitor-cachepage.eclerx.com/savepage/tk_15434138300449548_sr_2057.html","info")</f>
        <v/>
      </c>
      <c r="AA1168" t="n">
        <v>99181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/>
      <c r="AP1168" t="n">
        <v>12</v>
      </c>
      <c r="AQ1168" t="s">
        <v>89</v>
      </c>
      <c r="AR1168" t="s"/>
      <c r="AS1168" t="s"/>
      <c r="AT1168" t="s">
        <v>90</v>
      </c>
      <c r="AU1168" t="s"/>
      <c r="AV1168" t="s"/>
      <c r="AW1168" t="s"/>
      <c r="AX1168" t="s"/>
      <c r="AY1168" t="n">
        <v>225697</v>
      </c>
      <c r="AZ1168" t="s">
        <v>1554</v>
      </c>
      <c r="BA1168" t="s"/>
      <c r="BB1168" t="n">
        <v>214340</v>
      </c>
      <c r="BC1168" t="n">
        <v>13.334382</v>
      </c>
      <c r="BD1168" t="n">
        <v>52.51376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1551</v>
      </c>
      <c r="F1169" t="n">
        <v>529948</v>
      </c>
      <c r="G1169" t="s">
        <v>74</v>
      </c>
      <c r="H1169" t="s">
        <v>75</v>
      </c>
      <c r="I1169" t="s"/>
      <c r="J1169" t="s">
        <v>74</v>
      </c>
      <c r="K1169" t="n">
        <v>133</v>
      </c>
      <c r="L1169" t="s">
        <v>76</v>
      </c>
      <c r="M1169" t="s"/>
      <c r="N1169" t="s">
        <v>1555</v>
      </c>
      <c r="O1169" t="s">
        <v>78</v>
      </c>
      <c r="P1169" t="s">
        <v>1553</v>
      </c>
      <c r="Q1169" t="s"/>
      <c r="R1169" t="s">
        <v>80</v>
      </c>
      <c r="S1169" t="s">
        <v>1562</v>
      </c>
      <c r="T1169" t="s">
        <v>82</v>
      </c>
      <c r="U1169" t="s"/>
      <c r="V1169" t="s">
        <v>83</v>
      </c>
      <c r="W1169" t="s">
        <v>112</v>
      </c>
      <c r="X1169" t="s"/>
      <c r="Y1169" t="s">
        <v>85</v>
      </c>
      <c r="Z1169">
        <f>HYPERLINK("https://hotelmonitor-cachepage.eclerx.com/savepage/tk_15434138300449548_sr_2057.html","info")</f>
        <v/>
      </c>
      <c r="AA1169" t="n">
        <v>99181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/>
      <c r="AP1169" t="n">
        <v>12</v>
      </c>
      <c r="AQ1169" t="s">
        <v>89</v>
      </c>
      <c r="AR1169" t="s"/>
      <c r="AS1169" t="s"/>
      <c r="AT1169" t="s">
        <v>90</v>
      </c>
      <c r="AU1169" t="s"/>
      <c r="AV1169" t="s"/>
      <c r="AW1169" t="s"/>
      <c r="AX1169" t="s"/>
      <c r="AY1169" t="n">
        <v>225697</v>
      </c>
      <c r="AZ1169" t="s">
        <v>1554</v>
      </c>
      <c r="BA1169" t="s"/>
      <c r="BB1169" t="n">
        <v>214340</v>
      </c>
      <c r="BC1169" t="n">
        <v>13.334382</v>
      </c>
      <c r="BD1169" t="n">
        <v>52.51376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1551</v>
      </c>
      <c r="F1170" t="n">
        <v>529948</v>
      </c>
      <c r="G1170" t="s">
        <v>74</v>
      </c>
      <c r="H1170" t="s">
        <v>75</v>
      </c>
      <c r="I1170" t="s"/>
      <c r="J1170" t="s">
        <v>74</v>
      </c>
      <c r="K1170" t="n">
        <v>138</v>
      </c>
      <c r="L1170" t="s">
        <v>76</v>
      </c>
      <c r="M1170" t="s"/>
      <c r="N1170" t="s">
        <v>1559</v>
      </c>
      <c r="O1170" t="s">
        <v>78</v>
      </c>
      <c r="P1170" t="s">
        <v>1553</v>
      </c>
      <c r="Q1170" t="s"/>
      <c r="R1170" t="s">
        <v>80</v>
      </c>
      <c r="S1170" t="s">
        <v>144</v>
      </c>
      <c r="T1170" t="s">
        <v>82</v>
      </c>
      <c r="U1170" t="s"/>
      <c r="V1170" t="s">
        <v>83</v>
      </c>
      <c r="W1170" t="s">
        <v>112</v>
      </c>
      <c r="X1170" t="s"/>
      <c r="Y1170" t="s">
        <v>85</v>
      </c>
      <c r="Z1170">
        <f>HYPERLINK("https://hotelmonitor-cachepage.eclerx.com/savepage/tk_15434138300449548_sr_2057.html","info")</f>
        <v/>
      </c>
      <c r="AA1170" t="n">
        <v>99181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/>
      <c r="AP1170" t="n">
        <v>12</v>
      </c>
      <c r="AQ1170" t="s">
        <v>89</v>
      </c>
      <c r="AR1170" t="s"/>
      <c r="AS1170" t="s"/>
      <c r="AT1170" t="s">
        <v>90</v>
      </c>
      <c r="AU1170" t="s"/>
      <c r="AV1170" t="s"/>
      <c r="AW1170" t="s"/>
      <c r="AX1170" t="s"/>
      <c r="AY1170" t="n">
        <v>225697</v>
      </c>
      <c r="AZ1170" t="s">
        <v>1554</v>
      </c>
      <c r="BA1170" t="s"/>
      <c r="BB1170" t="n">
        <v>214340</v>
      </c>
      <c r="BC1170" t="n">
        <v>13.334382</v>
      </c>
      <c r="BD1170" t="n">
        <v>52.51376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1563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130</v>
      </c>
      <c r="L1171" t="s">
        <v>76</v>
      </c>
      <c r="M1171" t="s"/>
      <c r="N1171" t="s">
        <v>93</v>
      </c>
      <c r="O1171" t="s">
        <v>78</v>
      </c>
      <c r="P1171" t="s">
        <v>1563</v>
      </c>
      <c r="Q1171" t="s"/>
      <c r="R1171" t="s">
        <v>102</v>
      </c>
      <c r="S1171" t="s">
        <v>545</v>
      </c>
      <c r="T1171" t="s">
        <v>82</v>
      </c>
      <c r="U1171" t="s"/>
      <c r="V1171" t="s">
        <v>83</v>
      </c>
      <c r="W1171" t="s">
        <v>112</v>
      </c>
      <c r="X1171" t="s"/>
      <c r="Y1171" t="s">
        <v>85</v>
      </c>
      <c r="Z1171">
        <f>HYPERLINK("https://hotelmonitor-cachepage.eclerx.com/savepage/tk_15434148326528673_sr_2057.html","info")</f>
        <v/>
      </c>
      <c r="AA1171" t="n">
        <v>-2071476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/>
      <c r="AP1171" t="n">
        <v>345</v>
      </c>
      <c r="AQ1171" t="s">
        <v>89</v>
      </c>
      <c r="AR1171" t="s"/>
      <c r="AS1171" t="s"/>
      <c r="AT1171" t="s">
        <v>90</v>
      </c>
      <c r="AU1171" t="s"/>
      <c r="AV1171" t="s"/>
      <c r="AW1171" t="s"/>
      <c r="AX1171" t="s"/>
      <c r="AY1171" t="n">
        <v>2071476</v>
      </c>
      <c r="AZ1171" t="s">
        <v>1564</v>
      </c>
      <c r="BA1171" t="s"/>
      <c r="BB1171" t="n">
        <v>32002</v>
      </c>
      <c r="BC1171" t="n">
        <v>13.3375</v>
      </c>
      <c r="BD1171" t="n">
        <v>52.47006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1563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260</v>
      </c>
      <c r="L1172" t="s">
        <v>76</v>
      </c>
      <c r="M1172" t="s"/>
      <c r="N1172" t="s">
        <v>95</v>
      </c>
      <c r="O1172" t="s">
        <v>78</v>
      </c>
      <c r="P1172" t="s">
        <v>1563</v>
      </c>
      <c r="Q1172" t="s"/>
      <c r="R1172" t="s">
        <v>102</v>
      </c>
      <c r="S1172" t="s">
        <v>960</v>
      </c>
      <c r="T1172" t="s">
        <v>82</v>
      </c>
      <c r="U1172" t="s"/>
      <c r="V1172" t="s">
        <v>83</v>
      </c>
      <c r="W1172" t="s">
        <v>112</v>
      </c>
      <c r="X1172" t="s"/>
      <c r="Y1172" t="s">
        <v>85</v>
      </c>
      <c r="Z1172">
        <f>HYPERLINK("https://hotelmonitor-cachepage.eclerx.com/savepage/tk_15434148326528673_sr_2057.html","info")</f>
        <v/>
      </c>
      <c r="AA1172" t="n">
        <v>-2071476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/>
      <c r="AP1172" t="n">
        <v>345</v>
      </c>
      <c r="AQ1172" t="s">
        <v>89</v>
      </c>
      <c r="AR1172" t="s"/>
      <c r="AS1172" t="s"/>
      <c r="AT1172" t="s">
        <v>90</v>
      </c>
      <c r="AU1172" t="s"/>
      <c r="AV1172" t="s"/>
      <c r="AW1172" t="s"/>
      <c r="AX1172" t="s"/>
      <c r="AY1172" t="n">
        <v>2071476</v>
      </c>
      <c r="AZ1172" t="s">
        <v>1564</v>
      </c>
      <c r="BA1172" t="s"/>
      <c r="BB1172" t="n">
        <v>32002</v>
      </c>
      <c r="BC1172" t="n">
        <v>13.3375</v>
      </c>
      <c r="BD1172" t="n">
        <v>52.47006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1565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89.09999999999999</v>
      </c>
      <c r="L1173" t="s">
        <v>76</v>
      </c>
      <c r="M1173" t="s"/>
      <c r="N1173" t="s">
        <v>77</v>
      </c>
      <c r="O1173" t="s">
        <v>78</v>
      </c>
      <c r="P1173" t="s">
        <v>1565</v>
      </c>
      <c r="Q1173" t="s"/>
      <c r="R1173" t="s">
        <v>102</v>
      </c>
      <c r="S1173" t="s">
        <v>656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HYPERLINK("https://hotelmonitor-cachepage.eclerx.com/savepage/tk_15434140097401624_sr_2057.html","info")</f>
        <v/>
      </c>
      <c r="AA1173" t="n">
        <v>-2366108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/>
      <c r="AP1173" t="n">
        <v>74</v>
      </c>
      <c r="AQ1173" t="s">
        <v>89</v>
      </c>
      <c r="AR1173" t="s"/>
      <c r="AS1173" t="s"/>
      <c r="AT1173" t="s">
        <v>90</v>
      </c>
      <c r="AU1173" t="s"/>
      <c r="AV1173" t="s"/>
      <c r="AW1173" t="s"/>
      <c r="AX1173" t="s"/>
      <c r="AY1173" t="n">
        <v>2366108</v>
      </c>
      <c r="AZ1173" t="s">
        <v>1566</v>
      </c>
      <c r="BA1173" t="s"/>
      <c r="BB1173" t="n">
        <v>217056</v>
      </c>
      <c r="BC1173" t="n">
        <v>13.31328</v>
      </c>
      <c r="BD1173" t="n">
        <v>52.5028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1565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99</v>
      </c>
      <c r="L1174" t="s">
        <v>76</v>
      </c>
      <c r="M1174" t="s"/>
      <c r="N1174" t="s">
        <v>93</v>
      </c>
      <c r="O1174" t="s">
        <v>78</v>
      </c>
      <c r="P1174" t="s">
        <v>1565</v>
      </c>
      <c r="Q1174" t="s"/>
      <c r="R1174" t="s">
        <v>102</v>
      </c>
      <c r="S1174" t="s">
        <v>280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HYPERLINK("https://hotelmonitor-cachepage.eclerx.com/savepage/tk_15434140097401624_sr_2057.html","info")</f>
        <v/>
      </c>
      <c r="AA1174" t="n">
        <v>-2366108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/>
      <c r="AP1174" t="n">
        <v>74</v>
      </c>
      <c r="AQ1174" t="s">
        <v>89</v>
      </c>
      <c r="AR1174" t="s"/>
      <c r="AS1174" t="s"/>
      <c r="AT1174" t="s">
        <v>90</v>
      </c>
      <c r="AU1174" t="s"/>
      <c r="AV1174" t="s"/>
      <c r="AW1174" t="s"/>
      <c r="AX1174" t="s"/>
      <c r="AY1174" t="n">
        <v>2366108</v>
      </c>
      <c r="AZ1174" t="s">
        <v>1566</v>
      </c>
      <c r="BA1174" t="s"/>
      <c r="BB1174" t="n">
        <v>217056</v>
      </c>
      <c r="BC1174" t="n">
        <v>13.31328</v>
      </c>
      <c r="BD1174" t="n">
        <v>52.5028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1565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109</v>
      </c>
      <c r="L1175" t="s">
        <v>76</v>
      </c>
      <c r="M1175" t="s"/>
      <c r="N1175" t="s">
        <v>95</v>
      </c>
      <c r="O1175" t="s">
        <v>78</v>
      </c>
      <c r="P1175" t="s">
        <v>1565</v>
      </c>
      <c r="Q1175" t="s"/>
      <c r="R1175" t="s">
        <v>102</v>
      </c>
      <c r="S1175" t="s">
        <v>196</v>
      </c>
      <c r="T1175" t="s">
        <v>82</v>
      </c>
      <c r="U1175" t="s"/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HYPERLINK("https://hotelmonitor-cachepage.eclerx.com/savepage/tk_15434140097401624_sr_2057.html","info")</f>
        <v/>
      </c>
      <c r="AA1175" t="n">
        <v>-2366108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/>
      <c r="AP1175" t="n">
        <v>74</v>
      </c>
      <c r="AQ1175" t="s">
        <v>89</v>
      </c>
      <c r="AR1175" t="s"/>
      <c r="AS1175" t="s"/>
      <c r="AT1175" t="s">
        <v>90</v>
      </c>
      <c r="AU1175" t="s"/>
      <c r="AV1175" t="s"/>
      <c r="AW1175" t="s"/>
      <c r="AX1175" t="s"/>
      <c r="AY1175" t="n">
        <v>2366108</v>
      </c>
      <c r="AZ1175" t="s">
        <v>1566</v>
      </c>
      <c r="BA1175" t="s"/>
      <c r="BB1175" t="n">
        <v>217056</v>
      </c>
      <c r="BC1175" t="n">
        <v>13.31328</v>
      </c>
      <c r="BD1175" t="n">
        <v>52.5028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1565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149</v>
      </c>
      <c r="L1176" t="s">
        <v>76</v>
      </c>
      <c r="M1176" t="s"/>
      <c r="N1176" t="s">
        <v>321</v>
      </c>
      <c r="O1176" t="s">
        <v>78</v>
      </c>
      <c r="P1176" t="s">
        <v>1565</v>
      </c>
      <c r="Q1176" t="s"/>
      <c r="R1176" t="s">
        <v>102</v>
      </c>
      <c r="S1176" t="s">
        <v>645</v>
      </c>
      <c r="T1176" t="s">
        <v>82</v>
      </c>
      <c r="U1176" t="s"/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HYPERLINK("https://hotelmonitor-cachepage.eclerx.com/savepage/tk_15434140097401624_sr_2057.html","info")</f>
        <v/>
      </c>
      <c r="AA1176" t="n">
        <v>-2366108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/>
      <c r="AP1176" t="n">
        <v>74</v>
      </c>
      <c r="AQ1176" t="s">
        <v>89</v>
      </c>
      <c r="AR1176" t="s"/>
      <c r="AS1176" t="s"/>
      <c r="AT1176" t="s">
        <v>90</v>
      </c>
      <c r="AU1176" t="s"/>
      <c r="AV1176" t="s"/>
      <c r="AW1176" t="s"/>
      <c r="AX1176" t="s"/>
      <c r="AY1176" t="n">
        <v>2366108</v>
      </c>
      <c r="AZ1176" t="s">
        <v>1566</v>
      </c>
      <c r="BA1176" t="s"/>
      <c r="BB1176" t="n">
        <v>217056</v>
      </c>
      <c r="BC1176" t="n">
        <v>13.31328</v>
      </c>
      <c r="BD1176" t="n">
        <v>52.5028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1567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189</v>
      </c>
      <c r="L1177" t="s">
        <v>76</v>
      </c>
      <c r="M1177" t="s"/>
      <c r="N1177" t="s">
        <v>1568</v>
      </c>
      <c r="O1177" t="s">
        <v>78</v>
      </c>
      <c r="P1177" t="s">
        <v>1567</v>
      </c>
      <c r="Q1177" t="s"/>
      <c r="R1177" t="s">
        <v>80</v>
      </c>
      <c r="S1177" t="s">
        <v>259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HYPERLINK("https://hotelmonitor-cachepage.eclerx.com/savepage/tk_15434150458547041_sr_2057.html","info")</f>
        <v/>
      </c>
      <c r="AA1177" t="n">
        <v>-6796584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/>
      <c r="AP1177" t="n">
        <v>416</v>
      </c>
      <c r="AQ1177" t="s">
        <v>89</v>
      </c>
      <c r="AR1177" t="s"/>
      <c r="AS1177" t="s"/>
      <c r="AT1177" t="s">
        <v>90</v>
      </c>
      <c r="AU1177" t="s"/>
      <c r="AV1177" t="s"/>
      <c r="AW1177" t="s"/>
      <c r="AX1177" t="s"/>
      <c r="AY1177" t="n">
        <v>6796584</v>
      </c>
      <c r="AZ1177" t="s">
        <v>1569</v>
      </c>
      <c r="BA1177" t="s"/>
      <c r="BB1177" t="n">
        <v>459980</v>
      </c>
      <c r="BC1177" t="n">
        <v>13.40386</v>
      </c>
      <c r="BD1177" t="n">
        <v>52.525882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1570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68</v>
      </c>
      <c r="L1178" t="s">
        <v>76</v>
      </c>
      <c r="M1178" t="s"/>
      <c r="N1178" t="s">
        <v>77</v>
      </c>
      <c r="O1178" t="s">
        <v>78</v>
      </c>
      <c r="P1178" t="s">
        <v>1570</v>
      </c>
      <c r="Q1178" t="s"/>
      <c r="R1178" t="s">
        <v>180</v>
      </c>
      <c r="S1178" t="s">
        <v>1033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HYPERLINK("https://hotelmonitor-cachepage.eclerx.com/savepage/tk_15434144737089033_sr_2057.html","info")</f>
        <v/>
      </c>
      <c r="AA1178" t="n">
        <v>-2071722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/>
      <c r="AP1178" t="n">
        <v>227</v>
      </c>
      <c r="AQ1178" t="s">
        <v>89</v>
      </c>
      <c r="AR1178" t="s"/>
      <c r="AS1178" t="s"/>
      <c r="AT1178" t="s">
        <v>90</v>
      </c>
      <c r="AU1178" t="s"/>
      <c r="AV1178" t="s"/>
      <c r="AW1178" t="s"/>
      <c r="AX1178" t="s"/>
      <c r="AY1178" t="n">
        <v>2071722</v>
      </c>
      <c r="AZ1178" t="s">
        <v>1571</v>
      </c>
      <c r="BA1178" t="s"/>
      <c r="BB1178" t="n">
        <v>44244</v>
      </c>
      <c r="BC1178" t="n">
        <v>13.4271</v>
      </c>
      <c r="BD1178" t="n">
        <v>52.53245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1570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75.5</v>
      </c>
      <c r="L1179" t="s">
        <v>76</v>
      </c>
      <c r="M1179" t="s"/>
      <c r="N1179" t="s">
        <v>93</v>
      </c>
      <c r="O1179" t="s">
        <v>78</v>
      </c>
      <c r="P1179" t="s">
        <v>1570</v>
      </c>
      <c r="Q1179" t="s"/>
      <c r="R1179" t="s">
        <v>180</v>
      </c>
      <c r="S1179" t="s">
        <v>1572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HYPERLINK("https://hotelmonitor-cachepage.eclerx.com/savepage/tk_15434144737089033_sr_2057.html","info")</f>
        <v/>
      </c>
      <c r="AA1179" t="n">
        <v>-2071722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/>
      <c r="AP1179" t="n">
        <v>227</v>
      </c>
      <c r="AQ1179" t="s">
        <v>89</v>
      </c>
      <c r="AR1179" t="s"/>
      <c r="AS1179" t="s"/>
      <c r="AT1179" t="s">
        <v>90</v>
      </c>
      <c r="AU1179" t="s"/>
      <c r="AV1179" t="s"/>
      <c r="AW1179" t="s"/>
      <c r="AX1179" t="s"/>
      <c r="AY1179" t="n">
        <v>2071722</v>
      </c>
      <c r="AZ1179" t="s">
        <v>1571</v>
      </c>
      <c r="BA1179" t="s"/>
      <c r="BB1179" t="n">
        <v>44244</v>
      </c>
      <c r="BC1179" t="n">
        <v>13.4271</v>
      </c>
      <c r="BD1179" t="n">
        <v>52.53245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1570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81</v>
      </c>
      <c r="L1180" t="s">
        <v>76</v>
      </c>
      <c r="M1180" t="s"/>
      <c r="N1180" t="s">
        <v>95</v>
      </c>
      <c r="O1180" t="s">
        <v>78</v>
      </c>
      <c r="P1180" t="s">
        <v>1570</v>
      </c>
      <c r="Q1180" t="s"/>
      <c r="R1180" t="s">
        <v>180</v>
      </c>
      <c r="S1180" t="s">
        <v>620</v>
      </c>
      <c r="T1180" t="s">
        <v>82</v>
      </c>
      <c r="U1180" t="s"/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HYPERLINK("https://hotelmonitor-cachepage.eclerx.com/savepage/tk_15434144737089033_sr_2057.html","info")</f>
        <v/>
      </c>
      <c r="AA1180" t="n">
        <v>-2071722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/>
      <c r="AP1180" t="n">
        <v>227</v>
      </c>
      <c r="AQ1180" t="s">
        <v>89</v>
      </c>
      <c r="AR1180" t="s"/>
      <c r="AS1180" t="s"/>
      <c r="AT1180" t="s">
        <v>90</v>
      </c>
      <c r="AU1180" t="s"/>
      <c r="AV1180" t="s"/>
      <c r="AW1180" t="s"/>
      <c r="AX1180" t="s"/>
      <c r="AY1180" t="n">
        <v>2071722</v>
      </c>
      <c r="AZ1180" t="s">
        <v>1571</v>
      </c>
      <c r="BA1180" t="s"/>
      <c r="BB1180" t="n">
        <v>44244</v>
      </c>
      <c r="BC1180" t="n">
        <v>13.4271</v>
      </c>
      <c r="BD1180" t="n">
        <v>52.53245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1570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88.5</v>
      </c>
      <c r="L1181" t="s">
        <v>76</v>
      </c>
      <c r="M1181" t="s"/>
      <c r="N1181" t="s">
        <v>295</v>
      </c>
      <c r="O1181" t="s">
        <v>78</v>
      </c>
      <c r="P1181" t="s">
        <v>1570</v>
      </c>
      <c r="Q1181" t="s"/>
      <c r="R1181" t="s">
        <v>180</v>
      </c>
      <c r="S1181" t="s">
        <v>1573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HYPERLINK("https://hotelmonitor-cachepage.eclerx.com/savepage/tk_15434144737089033_sr_2057.html","info")</f>
        <v/>
      </c>
      <c r="AA1181" t="n">
        <v>-2071722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/>
      <c r="AP1181" t="n">
        <v>227</v>
      </c>
      <c r="AQ1181" t="s">
        <v>89</v>
      </c>
      <c r="AR1181" t="s"/>
      <c r="AS1181" t="s"/>
      <c r="AT1181" t="s">
        <v>90</v>
      </c>
      <c r="AU1181" t="s"/>
      <c r="AV1181" t="s"/>
      <c r="AW1181" t="s"/>
      <c r="AX1181" t="s"/>
      <c r="AY1181" t="n">
        <v>2071722</v>
      </c>
      <c r="AZ1181" t="s">
        <v>1571</v>
      </c>
      <c r="BA1181" t="s"/>
      <c r="BB1181" t="n">
        <v>44244</v>
      </c>
      <c r="BC1181" t="n">
        <v>13.4271</v>
      </c>
      <c r="BD1181" t="n">
        <v>52.53245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1570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98</v>
      </c>
      <c r="L1182" t="s">
        <v>76</v>
      </c>
      <c r="M1182" t="s"/>
      <c r="N1182" t="s">
        <v>391</v>
      </c>
      <c r="O1182" t="s">
        <v>78</v>
      </c>
      <c r="P1182" t="s">
        <v>1570</v>
      </c>
      <c r="Q1182" t="s"/>
      <c r="R1182" t="s">
        <v>180</v>
      </c>
      <c r="S1182" t="s">
        <v>467</v>
      </c>
      <c r="T1182" t="s">
        <v>82</v>
      </c>
      <c r="U1182" t="s"/>
      <c r="V1182" t="s">
        <v>83</v>
      </c>
      <c r="W1182" t="s">
        <v>84</v>
      </c>
      <c r="X1182" t="s"/>
      <c r="Y1182" t="s">
        <v>85</v>
      </c>
      <c r="Z1182">
        <f>HYPERLINK("https://hotelmonitor-cachepage.eclerx.com/savepage/tk_15434144737089033_sr_2057.html","info")</f>
        <v/>
      </c>
      <c r="AA1182" t="n">
        <v>-2071722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/>
      <c r="AP1182" t="n">
        <v>227</v>
      </c>
      <c r="AQ1182" t="s">
        <v>89</v>
      </c>
      <c r="AR1182" t="s"/>
      <c r="AS1182" t="s"/>
      <c r="AT1182" t="s">
        <v>90</v>
      </c>
      <c r="AU1182" t="s"/>
      <c r="AV1182" t="s"/>
      <c r="AW1182" t="s"/>
      <c r="AX1182" t="s"/>
      <c r="AY1182" t="n">
        <v>2071722</v>
      </c>
      <c r="AZ1182" t="s">
        <v>1571</v>
      </c>
      <c r="BA1182" t="s"/>
      <c r="BB1182" t="n">
        <v>44244</v>
      </c>
      <c r="BC1182" t="n">
        <v>13.4271</v>
      </c>
      <c r="BD1182" t="n">
        <v>52.53245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1570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111.5</v>
      </c>
      <c r="L1183" t="s">
        <v>76</v>
      </c>
      <c r="M1183" t="s"/>
      <c r="N1183" t="s">
        <v>295</v>
      </c>
      <c r="O1183" t="s">
        <v>78</v>
      </c>
      <c r="P1183" t="s">
        <v>1570</v>
      </c>
      <c r="Q1183" t="s"/>
      <c r="R1183" t="s">
        <v>180</v>
      </c>
      <c r="S1183" t="s">
        <v>238</v>
      </c>
      <c r="T1183" t="s">
        <v>82</v>
      </c>
      <c r="U1183" t="s"/>
      <c r="V1183" t="s">
        <v>83</v>
      </c>
      <c r="W1183" t="s">
        <v>112</v>
      </c>
      <c r="X1183" t="s"/>
      <c r="Y1183" t="s">
        <v>85</v>
      </c>
      <c r="Z1183">
        <f>HYPERLINK("https://hotelmonitor-cachepage.eclerx.com/savepage/tk_15434144737089033_sr_2057.html","info")</f>
        <v/>
      </c>
      <c r="AA1183" t="n">
        <v>-2071722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/>
      <c r="AP1183" t="n">
        <v>227</v>
      </c>
      <c r="AQ1183" t="s">
        <v>89</v>
      </c>
      <c r="AR1183" t="s"/>
      <c r="AS1183" t="s"/>
      <c r="AT1183" t="s">
        <v>90</v>
      </c>
      <c r="AU1183" t="s"/>
      <c r="AV1183" t="s"/>
      <c r="AW1183" t="s"/>
      <c r="AX1183" t="s"/>
      <c r="AY1183" t="n">
        <v>2071722</v>
      </c>
      <c r="AZ1183" t="s">
        <v>1571</v>
      </c>
      <c r="BA1183" t="s"/>
      <c r="BB1183" t="n">
        <v>44244</v>
      </c>
      <c r="BC1183" t="n">
        <v>13.4271</v>
      </c>
      <c r="BD1183" t="n">
        <v>52.53245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1570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120.5</v>
      </c>
      <c r="L1184" t="s">
        <v>76</v>
      </c>
      <c r="M1184" t="s"/>
      <c r="N1184" t="s">
        <v>539</v>
      </c>
      <c r="O1184" t="s">
        <v>78</v>
      </c>
      <c r="P1184" t="s">
        <v>1570</v>
      </c>
      <c r="Q1184" t="s"/>
      <c r="R1184" t="s">
        <v>180</v>
      </c>
      <c r="S1184" t="s">
        <v>1154</v>
      </c>
      <c r="T1184" t="s">
        <v>82</v>
      </c>
      <c r="U1184" t="s"/>
      <c r="V1184" t="s">
        <v>83</v>
      </c>
      <c r="W1184" t="s">
        <v>112</v>
      </c>
      <c r="X1184" t="s"/>
      <c r="Y1184" t="s">
        <v>85</v>
      </c>
      <c r="Z1184">
        <f>HYPERLINK("https://hotelmonitor-cachepage.eclerx.com/savepage/tk_15434144737089033_sr_2057.html","info")</f>
        <v/>
      </c>
      <c r="AA1184" t="n">
        <v>-2071722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/>
      <c r="AP1184" t="n">
        <v>227</v>
      </c>
      <c r="AQ1184" t="s">
        <v>89</v>
      </c>
      <c r="AR1184" t="s"/>
      <c r="AS1184" t="s"/>
      <c r="AT1184" t="s">
        <v>90</v>
      </c>
      <c r="AU1184" t="s"/>
      <c r="AV1184" t="s"/>
      <c r="AW1184" t="s"/>
      <c r="AX1184" t="s"/>
      <c r="AY1184" t="n">
        <v>2071722</v>
      </c>
      <c r="AZ1184" t="s">
        <v>1571</v>
      </c>
      <c r="BA1184" t="s"/>
      <c r="BB1184" t="n">
        <v>44244</v>
      </c>
      <c r="BC1184" t="n">
        <v>13.4271</v>
      </c>
      <c r="BD1184" t="n">
        <v>52.53245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1574</v>
      </c>
      <c r="F1185" t="n">
        <v>529926</v>
      </c>
      <c r="G1185" t="s">
        <v>74</v>
      </c>
      <c r="H1185" t="s">
        <v>75</v>
      </c>
      <c r="I1185" t="s"/>
      <c r="J1185" t="s">
        <v>74</v>
      </c>
      <c r="K1185" t="n">
        <v>141.91</v>
      </c>
      <c r="L1185" t="s">
        <v>76</v>
      </c>
      <c r="M1185" t="s"/>
      <c r="N1185" t="s">
        <v>1575</v>
      </c>
      <c r="O1185" t="s">
        <v>78</v>
      </c>
      <c r="P1185" t="s">
        <v>1576</v>
      </c>
      <c r="Q1185" t="s"/>
      <c r="R1185" t="s">
        <v>159</v>
      </c>
      <c r="S1185" t="s">
        <v>1577</v>
      </c>
      <c r="T1185" t="s">
        <v>82</v>
      </c>
      <c r="U1185" t="s"/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HYPERLINK("https://hotelmonitor-cachepage.eclerx.com/savepage/tk_15434142961198719_sr_2057.html","info")</f>
        <v/>
      </c>
      <c r="AA1185" t="n">
        <v>7271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/>
      <c r="AP1185" t="n">
        <v>168</v>
      </c>
      <c r="AQ1185" t="s">
        <v>89</v>
      </c>
      <c r="AR1185" t="s"/>
      <c r="AS1185" t="s"/>
      <c r="AT1185" t="s">
        <v>90</v>
      </c>
      <c r="AU1185" t="s"/>
      <c r="AV1185" t="s"/>
      <c r="AW1185" t="s"/>
      <c r="AX1185" t="s"/>
      <c r="AY1185" t="n">
        <v>937849</v>
      </c>
      <c r="AZ1185" t="s">
        <v>1578</v>
      </c>
      <c r="BA1185" t="s"/>
      <c r="BB1185" t="n">
        <v>14447</v>
      </c>
      <c r="BC1185" t="n">
        <v>13.392633</v>
      </c>
      <c r="BD1185" t="n">
        <v>52.511878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1574</v>
      </c>
      <c r="F1186" t="n">
        <v>529926</v>
      </c>
      <c r="G1186" t="s">
        <v>74</v>
      </c>
      <c r="H1186" t="s">
        <v>75</v>
      </c>
      <c r="I1186" t="s"/>
      <c r="J1186" t="s">
        <v>74</v>
      </c>
      <c r="K1186" t="n">
        <v>166.95</v>
      </c>
      <c r="L1186" t="s">
        <v>76</v>
      </c>
      <c r="M1186" t="s"/>
      <c r="N1186" t="s">
        <v>1579</v>
      </c>
      <c r="O1186" t="s">
        <v>78</v>
      </c>
      <c r="P1186" t="s">
        <v>1576</v>
      </c>
      <c r="Q1186" t="s"/>
      <c r="R1186" t="s">
        <v>159</v>
      </c>
      <c r="S1186" t="s">
        <v>155</v>
      </c>
      <c r="T1186" t="s">
        <v>82</v>
      </c>
      <c r="U1186" t="s"/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HYPERLINK("https://hotelmonitor-cachepage.eclerx.com/savepage/tk_15434142961198719_sr_2057.html","info")</f>
        <v/>
      </c>
      <c r="AA1186" t="n">
        <v>7271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/>
      <c r="AP1186" t="n">
        <v>168</v>
      </c>
      <c r="AQ1186" t="s">
        <v>89</v>
      </c>
      <c r="AR1186" t="s"/>
      <c r="AS1186" t="s"/>
      <c r="AT1186" t="s">
        <v>90</v>
      </c>
      <c r="AU1186" t="s"/>
      <c r="AV1186" t="s"/>
      <c r="AW1186" t="s"/>
      <c r="AX1186" t="s"/>
      <c r="AY1186" t="n">
        <v>937849</v>
      </c>
      <c r="AZ1186" t="s">
        <v>1578</v>
      </c>
      <c r="BA1186" t="s"/>
      <c r="BB1186" t="n">
        <v>14447</v>
      </c>
      <c r="BC1186" t="n">
        <v>13.392633</v>
      </c>
      <c r="BD1186" t="n">
        <v>52.511878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1574</v>
      </c>
      <c r="F1187" t="n">
        <v>529926</v>
      </c>
      <c r="G1187" t="s">
        <v>74</v>
      </c>
      <c r="H1187" t="s">
        <v>75</v>
      </c>
      <c r="I1187" t="s"/>
      <c r="J1187" t="s">
        <v>74</v>
      </c>
      <c r="K1187" t="n">
        <v>141.91</v>
      </c>
      <c r="L1187" t="s">
        <v>76</v>
      </c>
      <c r="M1187" t="s"/>
      <c r="N1187" t="s">
        <v>1580</v>
      </c>
      <c r="O1187" t="s">
        <v>78</v>
      </c>
      <c r="P1187" t="s">
        <v>1576</v>
      </c>
      <c r="Q1187" t="s"/>
      <c r="R1187" t="s">
        <v>159</v>
      </c>
      <c r="S1187" t="s">
        <v>1577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HYPERLINK("https://hotelmonitor-cachepage.eclerx.com/savepage/tk_15434142961198719_sr_2057.html","info")</f>
        <v/>
      </c>
      <c r="AA1187" t="n">
        <v>7271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/>
      <c r="AP1187" t="n">
        <v>168</v>
      </c>
      <c r="AQ1187" t="s">
        <v>89</v>
      </c>
      <c r="AR1187" t="s"/>
      <c r="AS1187" t="s"/>
      <c r="AT1187" t="s">
        <v>90</v>
      </c>
      <c r="AU1187" t="s"/>
      <c r="AV1187" t="s"/>
      <c r="AW1187" t="s"/>
      <c r="AX1187" t="s"/>
      <c r="AY1187" t="n">
        <v>937849</v>
      </c>
      <c r="AZ1187" t="s">
        <v>1578</v>
      </c>
      <c r="BA1187" t="s"/>
      <c r="BB1187" t="n">
        <v>14447</v>
      </c>
      <c r="BC1187" t="n">
        <v>13.392633</v>
      </c>
      <c r="BD1187" t="n">
        <v>52.511878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1574</v>
      </c>
      <c r="F1188" t="n">
        <v>529926</v>
      </c>
      <c r="G1188" t="s">
        <v>74</v>
      </c>
      <c r="H1188" t="s">
        <v>75</v>
      </c>
      <c r="I1188" t="s"/>
      <c r="J1188" t="s">
        <v>74</v>
      </c>
      <c r="K1188" t="n">
        <v>166.95</v>
      </c>
      <c r="L1188" t="s">
        <v>76</v>
      </c>
      <c r="M1188" t="s"/>
      <c r="N1188" t="s">
        <v>1580</v>
      </c>
      <c r="O1188" t="s">
        <v>78</v>
      </c>
      <c r="P1188" t="s">
        <v>1576</v>
      </c>
      <c r="Q1188" t="s"/>
      <c r="R1188" t="s">
        <v>159</v>
      </c>
      <c r="S1188" t="s">
        <v>155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HYPERLINK("https://hotelmonitor-cachepage.eclerx.com/savepage/tk_15434142961198719_sr_2057.html","info")</f>
        <v/>
      </c>
      <c r="AA1188" t="n">
        <v>7271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/>
      <c r="AP1188" t="n">
        <v>168</v>
      </c>
      <c r="AQ1188" t="s">
        <v>89</v>
      </c>
      <c r="AR1188" t="s"/>
      <c r="AS1188" t="s"/>
      <c r="AT1188" t="s">
        <v>90</v>
      </c>
      <c r="AU1188" t="s"/>
      <c r="AV1188" t="s"/>
      <c r="AW1188" t="s"/>
      <c r="AX1188" t="s"/>
      <c r="AY1188" t="n">
        <v>937849</v>
      </c>
      <c r="AZ1188" t="s">
        <v>1578</v>
      </c>
      <c r="BA1188" t="s"/>
      <c r="BB1188" t="n">
        <v>14447</v>
      </c>
      <c r="BC1188" t="n">
        <v>13.392633</v>
      </c>
      <c r="BD1188" t="n">
        <v>52.511878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1574</v>
      </c>
      <c r="F1189" t="n">
        <v>529926</v>
      </c>
      <c r="G1189" t="s">
        <v>74</v>
      </c>
      <c r="H1189" t="s">
        <v>75</v>
      </c>
      <c r="I1189" t="s"/>
      <c r="J1189" t="s">
        <v>74</v>
      </c>
      <c r="K1189" t="n">
        <v>173.15</v>
      </c>
      <c r="L1189" t="s">
        <v>76</v>
      </c>
      <c r="M1189" t="s"/>
      <c r="N1189" t="s">
        <v>1581</v>
      </c>
      <c r="O1189" t="s">
        <v>78</v>
      </c>
      <c r="P1189" t="s">
        <v>1576</v>
      </c>
      <c r="Q1189" t="s"/>
      <c r="R1189" t="s">
        <v>159</v>
      </c>
      <c r="S1189" t="s">
        <v>1582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HYPERLINK("https://hotelmonitor-cachepage.eclerx.com/savepage/tk_15434142961198719_sr_2057.html","info")</f>
        <v/>
      </c>
      <c r="AA1189" t="n">
        <v>7271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/>
      <c r="AP1189" t="n">
        <v>168</v>
      </c>
      <c r="AQ1189" t="s">
        <v>89</v>
      </c>
      <c r="AR1189" t="s"/>
      <c r="AS1189" t="s"/>
      <c r="AT1189" t="s">
        <v>90</v>
      </c>
      <c r="AU1189" t="s"/>
      <c r="AV1189" t="s"/>
      <c r="AW1189" t="s"/>
      <c r="AX1189" t="s"/>
      <c r="AY1189" t="n">
        <v>937849</v>
      </c>
      <c r="AZ1189" t="s">
        <v>1578</v>
      </c>
      <c r="BA1189" t="s"/>
      <c r="BB1189" t="n">
        <v>14447</v>
      </c>
      <c r="BC1189" t="n">
        <v>13.392633</v>
      </c>
      <c r="BD1189" t="n">
        <v>52.511878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1574</v>
      </c>
      <c r="F1190" t="n">
        <v>529926</v>
      </c>
      <c r="G1190" t="s">
        <v>74</v>
      </c>
      <c r="H1190" t="s">
        <v>75</v>
      </c>
      <c r="I1190" t="s"/>
      <c r="J1190" t="s">
        <v>74</v>
      </c>
      <c r="K1190" t="n">
        <v>173.15</v>
      </c>
      <c r="L1190" t="s">
        <v>76</v>
      </c>
      <c r="M1190" t="s"/>
      <c r="N1190" t="s">
        <v>1583</v>
      </c>
      <c r="O1190" t="s">
        <v>78</v>
      </c>
      <c r="P1190" t="s">
        <v>1576</v>
      </c>
      <c r="Q1190" t="s"/>
      <c r="R1190" t="s">
        <v>159</v>
      </c>
      <c r="S1190" t="s">
        <v>1582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HYPERLINK("https://hotelmonitor-cachepage.eclerx.com/savepage/tk_15434142961198719_sr_2057.html","info")</f>
        <v/>
      </c>
      <c r="AA1190" t="n">
        <v>7271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/>
      <c r="AP1190" t="n">
        <v>168</v>
      </c>
      <c r="AQ1190" t="s">
        <v>89</v>
      </c>
      <c r="AR1190" t="s"/>
      <c r="AS1190" t="s"/>
      <c r="AT1190" t="s">
        <v>90</v>
      </c>
      <c r="AU1190" t="s"/>
      <c r="AV1190" t="s"/>
      <c r="AW1190" t="s"/>
      <c r="AX1190" t="s"/>
      <c r="AY1190" t="n">
        <v>937849</v>
      </c>
      <c r="AZ1190" t="s">
        <v>1578</v>
      </c>
      <c r="BA1190" t="s"/>
      <c r="BB1190" t="n">
        <v>14447</v>
      </c>
      <c r="BC1190" t="n">
        <v>13.392633</v>
      </c>
      <c r="BD1190" t="n">
        <v>52.511878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1574</v>
      </c>
      <c r="F1191" t="n">
        <v>529926</v>
      </c>
      <c r="G1191" t="s">
        <v>74</v>
      </c>
      <c r="H1191" t="s">
        <v>75</v>
      </c>
      <c r="I1191" t="s"/>
      <c r="J1191" t="s">
        <v>74</v>
      </c>
      <c r="K1191" t="n">
        <v>177.61</v>
      </c>
      <c r="L1191" t="s">
        <v>76</v>
      </c>
      <c r="M1191" t="s"/>
      <c r="N1191" t="s">
        <v>1579</v>
      </c>
      <c r="O1191" t="s">
        <v>78</v>
      </c>
      <c r="P1191" t="s">
        <v>1576</v>
      </c>
      <c r="Q1191" t="s"/>
      <c r="R1191" t="s">
        <v>159</v>
      </c>
      <c r="S1191" t="s">
        <v>1584</v>
      </c>
      <c r="T1191" t="s">
        <v>82</v>
      </c>
      <c r="U1191" t="s"/>
      <c r="V1191" t="s">
        <v>83</v>
      </c>
      <c r="W1191" t="s">
        <v>112</v>
      </c>
      <c r="X1191" t="s"/>
      <c r="Y1191" t="s">
        <v>85</v>
      </c>
      <c r="Z1191">
        <f>HYPERLINK("https://hotelmonitor-cachepage.eclerx.com/savepage/tk_15434142961198719_sr_2057.html","info")</f>
        <v/>
      </c>
      <c r="AA1191" t="n">
        <v>7271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/>
      <c r="AP1191" t="n">
        <v>168</v>
      </c>
      <c r="AQ1191" t="s">
        <v>89</v>
      </c>
      <c r="AR1191" t="s"/>
      <c r="AS1191" t="s"/>
      <c r="AT1191" t="s">
        <v>90</v>
      </c>
      <c r="AU1191" t="s"/>
      <c r="AV1191" t="s"/>
      <c r="AW1191" t="s"/>
      <c r="AX1191" t="s"/>
      <c r="AY1191" t="n">
        <v>937849</v>
      </c>
      <c r="AZ1191" t="s">
        <v>1578</v>
      </c>
      <c r="BA1191" t="s"/>
      <c r="BB1191" t="n">
        <v>14447</v>
      </c>
      <c r="BC1191" t="n">
        <v>13.392633</v>
      </c>
      <c r="BD1191" t="n">
        <v>52.511878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1574</v>
      </c>
      <c r="F1192" t="n">
        <v>529926</v>
      </c>
      <c r="G1192" t="s">
        <v>74</v>
      </c>
      <c r="H1192" t="s">
        <v>75</v>
      </c>
      <c r="I1192" t="s"/>
      <c r="J1192" t="s">
        <v>74</v>
      </c>
      <c r="K1192" t="n">
        <v>177.61</v>
      </c>
      <c r="L1192" t="s">
        <v>76</v>
      </c>
      <c r="M1192" t="s"/>
      <c r="N1192" t="s">
        <v>1580</v>
      </c>
      <c r="O1192" t="s">
        <v>78</v>
      </c>
      <c r="P1192" t="s">
        <v>1576</v>
      </c>
      <c r="Q1192" t="s"/>
      <c r="R1192" t="s">
        <v>159</v>
      </c>
      <c r="S1192" t="s">
        <v>1584</v>
      </c>
      <c r="T1192" t="s">
        <v>82</v>
      </c>
      <c r="U1192" t="s"/>
      <c r="V1192" t="s">
        <v>83</v>
      </c>
      <c r="W1192" t="s">
        <v>112</v>
      </c>
      <c r="X1192" t="s"/>
      <c r="Y1192" t="s">
        <v>85</v>
      </c>
      <c r="Z1192">
        <f>HYPERLINK("https://hotelmonitor-cachepage.eclerx.com/savepage/tk_15434142961198719_sr_2057.html","info")</f>
        <v/>
      </c>
      <c r="AA1192" t="n">
        <v>7271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/>
      <c r="AP1192" t="n">
        <v>168</v>
      </c>
      <c r="AQ1192" t="s">
        <v>89</v>
      </c>
      <c r="AR1192" t="s"/>
      <c r="AS1192" t="s"/>
      <c r="AT1192" t="s">
        <v>90</v>
      </c>
      <c r="AU1192" t="s"/>
      <c r="AV1192" t="s"/>
      <c r="AW1192" t="s"/>
      <c r="AX1192" t="s"/>
      <c r="AY1192" t="n">
        <v>937849</v>
      </c>
      <c r="AZ1192" t="s">
        <v>1578</v>
      </c>
      <c r="BA1192" t="s"/>
      <c r="BB1192" t="n">
        <v>14447</v>
      </c>
      <c r="BC1192" t="n">
        <v>13.392633</v>
      </c>
      <c r="BD1192" t="n">
        <v>52.511878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1574</v>
      </c>
      <c r="F1193" t="n">
        <v>529926</v>
      </c>
      <c r="G1193" t="s">
        <v>74</v>
      </c>
      <c r="H1193" t="s">
        <v>75</v>
      </c>
      <c r="I1193" t="s"/>
      <c r="J1193" t="s">
        <v>74</v>
      </c>
      <c r="K1193" t="n">
        <v>186.54</v>
      </c>
      <c r="L1193" t="s">
        <v>76</v>
      </c>
      <c r="M1193" t="s"/>
      <c r="N1193" t="s">
        <v>1585</v>
      </c>
      <c r="O1193" t="s">
        <v>78</v>
      </c>
      <c r="P1193" t="s">
        <v>1576</v>
      </c>
      <c r="Q1193" t="s"/>
      <c r="R1193" t="s">
        <v>159</v>
      </c>
      <c r="S1193" t="s">
        <v>1586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HYPERLINK("https://hotelmonitor-cachepage.eclerx.com/savepage/tk_15434142961198719_sr_2057.html","info")</f>
        <v/>
      </c>
      <c r="AA1193" t="n">
        <v>7271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/>
      <c r="AP1193" t="n">
        <v>168</v>
      </c>
      <c r="AQ1193" t="s">
        <v>89</v>
      </c>
      <c r="AR1193" t="s"/>
      <c r="AS1193" t="s"/>
      <c r="AT1193" t="s">
        <v>90</v>
      </c>
      <c r="AU1193" t="s"/>
      <c r="AV1193" t="s"/>
      <c r="AW1193" t="s"/>
      <c r="AX1193" t="s"/>
      <c r="AY1193" t="n">
        <v>937849</v>
      </c>
      <c r="AZ1193" t="s">
        <v>1578</v>
      </c>
      <c r="BA1193" t="s"/>
      <c r="BB1193" t="n">
        <v>14447</v>
      </c>
      <c r="BC1193" t="n">
        <v>13.392633</v>
      </c>
      <c r="BD1193" t="n">
        <v>52.511878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1574</v>
      </c>
      <c r="F1194" t="n">
        <v>529926</v>
      </c>
      <c r="G1194" t="s">
        <v>74</v>
      </c>
      <c r="H1194" t="s">
        <v>75</v>
      </c>
      <c r="I1194" t="s"/>
      <c r="J1194" t="s">
        <v>74</v>
      </c>
      <c r="K1194" t="n">
        <v>186.54</v>
      </c>
      <c r="L1194" t="s">
        <v>76</v>
      </c>
      <c r="M1194" t="s"/>
      <c r="N1194" t="s">
        <v>1587</v>
      </c>
      <c r="O1194" t="s">
        <v>78</v>
      </c>
      <c r="P1194" t="s">
        <v>1576</v>
      </c>
      <c r="Q1194" t="s"/>
      <c r="R1194" t="s">
        <v>159</v>
      </c>
      <c r="S1194" t="s">
        <v>1586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HYPERLINK("https://hotelmonitor-cachepage.eclerx.com/savepage/tk_15434142961198719_sr_2057.html","info")</f>
        <v/>
      </c>
      <c r="AA1194" t="n">
        <v>7271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/>
      <c r="AP1194" t="n">
        <v>168</v>
      </c>
      <c r="AQ1194" t="s">
        <v>89</v>
      </c>
      <c r="AR1194" t="s"/>
      <c r="AS1194" t="s"/>
      <c r="AT1194" t="s">
        <v>90</v>
      </c>
      <c r="AU1194" t="s"/>
      <c r="AV1194" t="s"/>
      <c r="AW1194" t="s"/>
      <c r="AX1194" t="s"/>
      <c r="AY1194" t="n">
        <v>937849</v>
      </c>
      <c r="AZ1194" t="s">
        <v>1578</v>
      </c>
      <c r="BA1194" t="s"/>
      <c r="BB1194" t="n">
        <v>14447</v>
      </c>
      <c r="BC1194" t="n">
        <v>13.392633</v>
      </c>
      <c r="BD1194" t="n">
        <v>52.511878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1574</v>
      </c>
      <c r="F1195" t="n">
        <v>529926</v>
      </c>
      <c r="G1195" t="s">
        <v>74</v>
      </c>
      <c r="H1195" t="s">
        <v>75</v>
      </c>
      <c r="I1195" t="s"/>
      <c r="J1195" t="s">
        <v>74</v>
      </c>
      <c r="K1195" t="n">
        <v>203.7</v>
      </c>
      <c r="L1195" t="s">
        <v>76</v>
      </c>
      <c r="M1195" t="s"/>
      <c r="N1195" t="s">
        <v>1581</v>
      </c>
      <c r="O1195" t="s">
        <v>78</v>
      </c>
      <c r="P1195" t="s">
        <v>1576</v>
      </c>
      <c r="Q1195" t="s"/>
      <c r="R1195" t="s">
        <v>159</v>
      </c>
      <c r="S1195" t="s">
        <v>703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HYPERLINK("https://hotelmonitor-cachepage.eclerx.com/savepage/tk_15434142961198719_sr_2057.html","info")</f>
        <v/>
      </c>
      <c r="AA1195" t="n">
        <v>7271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/>
      <c r="AP1195" t="n">
        <v>168</v>
      </c>
      <c r="AQ1195" t="s">
        <v>89</v>
      </c>
      <c r="AR1195" t="s"/>
      <c r="AS1195" t="s"/>
      <c r="AT1195" t="s">
        <v>90</v>
      </c>
      <c r="AU1195" t="s"/>
      <c r="AV1195" t="s"/>
      <c r="AW1195" t="s"/>
      <c r="AX1195" t="s"/>
      <c r="AY1195" t="n">
        <v>937849</v>
      </c>
      <c r="AZ1195" t="s">
        <v>1578</v>
      </c>
      <c r="BA1195" t="s"/>
      <c r="BB1195" t="n">
        <v>14447</v>
      </c>
      <c r="BC1195" t="n">
        <v>13.392633</v>
      </c>
      <c r="BD1195" t="n">
        <v>52.511878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1574</v>
      </c>
      <c r="F1196" t="n">
        <v>529926</v>
      </c>
      <c r="G1196" t="s">
        <v>74</v>
      </c>
      <c r="H1196" t="s">
        <v>75</v>
      </c>
      <c r="I1196" t="s"/>
      <c r="J1196" t="s">
        <v>74</v>
      </c>
      <c r="K1196" t="n">
        <v>203.7</v>
      </c>
      <c r="L1196" t="s">
        <v>76</v>
      </c>
      <c r="M1196" t="s"/>
      <c r="N1196" t="s">
        <v>1583</v>
      </c>
      <c r="O1196" t="s">
        <v>78</v>
      </c>
      <c r="P1196" t="s">
        <v>1576</v>
      </c>
      <c r="Q1196" t="s"/>
      <c r="R1196" t="s">
        <v>159</v>
      </c>
      <c r="S1196" t="s">
        <v>703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HYPERLINK("https://hotelmonitor-cachepage.eclerx.com/savepage/tk_15434142961198719_sr_2057.html","info")</f>
        <v/>
      </c>
      <c r="AA1196" t="n">
        <v>7271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/>
      <c r="AP1196" t="n">
        <v>168</v>
      </c>
      <c r="AQ1196" t="s">
        <v>89</v>
      </c>
      <c r="AR1196" t="s"/>
      <c r="AS1196" t="s"/>
      <c r="AT1196" t="s">
        <v>90</v>
      </c>
      <c r="AU1196" t="s"/>
      <c r="AV1196" t="s"/>
      <c r="AW1196" t="s"/>
      <c r="AX1196" t="s"/>
      <c r="AY1196" t="n">
        <v>937849</v>
      </c>
      <c r="AZ1196" t="s">
        <v>1578</v>
      </c>
      <c r="BA1196" t="s"/>
      <c r="BB1196" t="n">
        <v>14447</v>
      </c>
      <c r="BC1196" t="n">
        <v>13.392633</v>
      </c>
      <c r="BD1196" t="n">
        <v>52.511878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1574</v>
      </c>
      <c r="F1197" t="n">
        <v>529926</v>
      </c>
      <c r="G1197" t="s">
        <v>74</v>
      </c>
      <c r="H1197" t="s">
        <v>75</v>
      </c>
      <c r="I1197" t="s"/>
      <c r="J1197" t="s">
        <v>74</v>
      </c>
      <c r="K1197" t="n">
        <v>204.39</v>
      </c>
      <c r="L1197" t="s">
        <v>76</v>
      </c>
      <c r="M1197" t="s"/>
      <c r="N1197" t="s">
        <v>1588</v>
      </c>
      <c r="O1197" t="s">
        <v>78</v>
      </c>
      <c r="P1197" t="s">
        <v>1576</v>
      </c>
      <c r="Q1197" t="s"/>
      <c r="R1197" t="s">
        <v>159</v>
      </c>
      <c r="S1197" t="s">
        <v>1589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HYPERLINK("https://hotelmonitor-cachepage.eclerx.com/savepage/tk_15434142961198719_sr_2057.html","info")</f>
        <v/>
      </c>
      <c r="AA1197" t="n">
        <v>7271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/>
      <c r="AP1197" t="n">
        <v>168</v>
      </c>
      <c r="AQ1197" t="s">
        <v>89</v>
      </c>
      <c r="AR1197" t="s"/>
      <c r="AS1197" t="s"/>
      <c r="AT1197" t="s">
        <v>90</v>
      </c>
      <c r="AU1197" t="s"/>
      <c r="AV1197" t="s"/>
      <c r="AW1197" t="s"/>
      <c r="AX1197" t="s"/>
      <c r="AY1197" t="n">
        <v>937849</v>
      </c>
      <c r="AZ1197" t="s">
        <v>1578</v>
      </c>
      <c r="BA1197" t="s"/>
      <c r="BB1197" t="n">
        <v>14447</v>
      </c>
      <c r="BC1197" t="n">
        <v>13.392633</v>
      </c>
      <c r="BD1197" t="n">
        <v>52.511878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1574</v>
      </c>
      <c r="F1198" t="n">
        <v>529926</v>
      </c>
      <c r="G1198" t="s">
        <v>74</v>
      </c>
      <c r="H1198" t="s">
        <v>75</v>
      </c>
      <c r="I1198" t="s"/>
      <c r="J1198" t="s">
        <v>74</v>
      </c>
      <c r="K1198" t="n">
        <v>204.39</v>
      </c>
      <c r="L1198" t="s">
        <v>76</v>
      </c>
      <c r="M1198" t="s"/>
      <c r="N1198" t="s">
        <v>1590</v>
      </c>
      <c r="O1198" t="s">
        <v>78</v>
      </c>
      <c r="P1198" t="s">
        <v>1576</v>
      </c>
      <c r="Q1198" t="s"/>
      <c r="R1198" t="s">
        <v>159</v>
      </c>
      <c r="S1198" t="s">
        <v>1589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HYPERLINK("https://hotelmonitor-cachepage.eclerx.com/savepage/tk_15434142961198719_sr_2057.html","info")</f>
        <v/>
      </c>
      <c r="AA1198" t="n">
        <v>7271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/>
      <c r="AP1198" t="n">
        <v>168</v>
      </c>
      <c r="AQ1198" t="s">
        <v>89</v>
      </c>
      <c r="AR1198" t="s"/>
      <c r="AS1198" t="s"/>
      <c r="AT1198" t="s">
        <v>90</v>
      </c>
      <c r="AU1198" t="s"/>
      <c r="AV1198" t="s"/>
      <c r="AW1198" t="s"/>
      <c r="AX1198" t="s"/>
      <c r="AY1198" t="n">
        <v>937849</v>
      </c>
      <c r="AZ1198" t="s">
        <v>1578</v>
      </c>
      <c r="BA1198" t="s"/>
      <c r="BB1198" t="n">
        <v>14447</v>
      </c>
      <c r="BC1198" t="n">
        <v>13.392633</v>
      </c>
      <c r="BD1198" t="n">
        <v>52.511878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1574</v>
      </c>
      <c r="F1199" t="n">
        <v>529926</v>
      </c>
      <c r="G1199" t="s">
        <v>74</v>
      </c>
      <c r="H1199" t="s">
        <v>75</v>
      </c>
      <c r="I1199" t="s"/>
      <c r="J1199" t="s">
        <v>74</v>
      </c>
      <c r="K1199" t="n">
        <v>208.85</v>
      </c>
      <c r="L1199" t="s">
        <v>76</v>
      </c>
      <c r="M1199" t="s"/>
      <c r="N1199" t="s">
        <v>1581</v>
      </c>
      <c r="O1199" t="s">
        <v>78</v>
      </c>
      <c r="P1199" t="s">
        <v>1576</v>
      </c>
      <c r="Q1199" t="s"/>
      <c r="R1199" t="s">
        <v>159</v>
      </c>
      <c r="S1199" t="s">
        <v>1591</v>
      </c>
      <c r="T1199" t="s">
        <v>82</v>
      </c>
      <c r="U1199" t="s"/>
      <c r="V1199" t="s">
        <v>83</v>
      </c>
      <c r="W1199" t="s">
        <v>112</v>
      </c>
      <c r="X1199" t="s"/>
      <c r="Y1199" t="s">
        <v>85</v>
      </c>
      <c r="Z1199">
        <f>HYPERLINK("https://hotelmonitor-cachepage.eclerx.com/savepage/tk_15434142961198719_sr_2057.html","info")</f>
        <v/>
      </c>
      <c r="AA1199" t="n">
        <v>7271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/>
      <c r="AP1199" t="n">
        <v>168</v>
      </c>
      <c r="AQ1199" t="s">
        <v>89</v>
      </c>
      <c r="AR1199" t="s"/>
      <c r="AS1199" t="s"/>
      <c r="AT1199" t="s">
        <v>90</v>
      </c>
      <c r="AU1199" t="s"/>
      <c r="AV1199" t="s"/>
      <c r="AW1199" t="s"/>
      <c r="AX1199" t="s"/>
      <c r="AY1199" t="n">
        <v>937849</v>
      </c>
      <c r="AZ1199" t="s">
        <v>1578</v>
      </c>
      <c r="BA1199" t="s"/>
      <c r="BB1199" t="n">
        <v>14447</v>
      </c>
      <c r="BC1199" t="n">
        <v>13.392633</v>
      </c>
      <c r="BD1199" t="n">
        <v>52.511878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1574</v>
      </c>
      <c r="F1200" t="n">
        <v>529926</v>
      </c>
      <c r="G1200" t="s">
        <v>74</v>
      </c>
      <c r="H1200" t="s">
        <v>75</v>
      </c>
      <c r="I1200" t="s"/>
      <c r="J1200" t="s">
        <v>74</v>
      </c>
      <c r="K1200" t="n">
        <v>208.85</v>
      </c>
      <c r="L1200" t="s">
        <v>76</v>
      </c>
      <c r="M1200" t="s"/>
      <c r="N1200" t="s">
        <v>1583</v>
      </c>
      <c r="O1200" t="s">
        <v>78</v>
      </c>
      <c r="P1200" t="s">
        <v>1576</v>
      </c>
      <c r="Q1200" t="s"/>
      <c r="R1200" t="s">
        <v>159</v>
      </c>
      <c r="S1200" t="s">
        <v>1591</v>
      </c>
      <c r="T1200" t="s">
        <v>82</v>
      </c>
      <c r="U1200" t="s"/>
      <c r="V1200" t="s">
        <v>83</v>
      </c>
      <c r="W1200" t="s">
        <v>112</v>
      </c>
      <c r="X1200" t="s"/>
      <c r="Y1200" t="s">
        <v>85</v>
      </c>
      <c r="Z1200">
        <f>HYPERLINK("https://hotelmonitor-cachepage.eclerx.com/savepage/tk_15434142961198719_sr_2057.html","info")</f>
        <v/>
      </c>
      <c r="AA1200" t="n">
        <v>7271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/>
      <c r="AP1200" t="n">
        <v>168</v>
      </c>
      <c r="AQ1200" t="s">
        <v>89</v>
      </c>
      <c r="AR1200" t="s"/>
      <c r="AS1200" t="s"/>
      <c r="AT1200" t="s">
        <v>90</v>
      </c>
      <c r="AU1200" t="s"/>
      <c r="AV1200" t="s"/>
      <c r="AW1200" t="s"/>
      <c r="AX1200" t="s"/>
      <c r="AY1200" t="n">
        <v>937849</v>
      </c>
      <c r="AZ1200" t="s">
        <v>1578</v>
      </c>
      <c r="BA1200" t="s"/>
      <c r="BB1200" t="n">
        <v>14447</v>
      </c>
      <c r="BC1200" t="n">
        <v>13.392633</v>
      </c>
      <c r="BD1200" t="n">
        <v>52.511878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1574</v>
      </c>
      <c r="F1201" t="n">
        <v>529926</v>
      </c>
      <c r="G1201" t="s">
        <v>74</v>
      </c>
      <c r="H1201" t="s">
        <v>75</v>
      </c>
      <c r="I1201" t="s"/>
      <c r="J1201" t="s">
        <v>74</v>
      </c>
      <c r="K1201" t="n">
        <v>208.95</v>
      </c>
      <c r="L1201" t="s">
        <v>76</v>
      </c>
      <c r="M1201" t="s"/>
      <c r="N1201" t="s">
        <v>1579</v>
      </c>
      <c r="O1201" t="s">
        <v>78</v>
      </c>
      <c r="P1201" t="s">
        <v>1576</v>
      </c>
      <c r="Q1201" t="s"/>
      <c r="R1201" t="s">
        <v>159</v>
      </c>
      <c r="S1201" t="s">
        <v>100</v>
      </c>
      <c r="T1201" t="s">
        <v>82</v>
      </c>
      <c r="U1201" t="s"/>
      <c r="V1201" t="s">
        <v>83</v>
      </c>
      <c r="W1201" t="s">
        <v>112</v>
      </c>
      <c r="X1201" t="s"/>
      <c r="Y1201" t="s">
        <v>85</v>
      </c>
      <c r="Z1201">
        <f>HYPERLINK("https://hotelmonitor-cachepage.eclerx.com/savepage/tk_15434142961198719_sr_2057.html","info")</f>
        <v/>
      </c>
      <c r="AA1201" t="n">
        <v>7271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/>
      <c r="AP1201" t="n">
        <v>168</v>
      </c>
      <c r="AQ1201" t="s">
        <v>89</v>
      </c>
      <c r="AR1201" t="s"/>
      <c r="AS1201" t="s"/>
      <c r="AT1201" t="s">
        <v>90</v>
      </c>
      <c r="AU1201" t="s"/>
      <c r="AV1201" t="s"/>
      <c r="AW1201" t="s"/>
      <c r="AX1201" t="s"/>
      <c r="AY1201" t="n">
        <v>937849</v>
      </c>
      <c r="AZ1201" t="s">
        <v>1578</v>
      </c>
      <c r="BA1201" t="s"/>
      <c r="BB1201" t="n">
        <v>14447</v>
      </c>
      <c r="BC1201" t="n">
        <v>13.392633</v>
      </c>
      <c r="BD1201" t="n">
        <v>52.511878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1574</v>
      </c>
      <c r="F1202" t="n">
        <v>529926</v>
      </c>
      <c r="G1202" t="s">
        <v>74</v>
      </c>
      <c r="H1202" t="s">
        <v>75</v>
      </c>
      <c r="I1202" t="s"/>
      <c r="J1202" t="s">
        <v>74</v>
      </c>
      <c r="K1202" t="n">
        <v>208.95</v>
      </c>
      <c r="L1202" t="s">
        <v>76</v>
      </c>
      <c r="M1202" t="s"/>
      <c r="N1202" t="s">
        <v>1580</v>
      </c>
      <c r="O1202" t="s">
        <v>78</v>
      </c>
      <c r="P1202" t="s">
        <v>1576</v>
      </c>
      <c r="Q1202" t="s"/>
      <c r="R1202" t="s">
        <v>159</v>
      </c>
      <c r="S1202" t="s">
        <v>100</v>
      </c>
      <c r="T1202" t="s">
        <v>82</v>
      </c>
      <c r="U1202" t="s"/>
      <c r="V1202" t="s">
        <v>83</v>
      </c>
      <c r="W1202" t="s">
        <v>112</v>
      </c>
      <c r="X1202" t="s"/>
      <c r="Y1202" t="s">
        <v>85</v>
      </c>
      <c r="Z1202">
        <f>HYPERLINK("https://hotelmonitor-cachepage.eclerx.com/savepage/tk_15434142961198719_sr_2057.html","info")</f>
        <v/>
      </c>
      <c r="AA1202" t="n">
        <v>7271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/>
      <c r="AP1202" t="n">
        <v>168</v>
      </c>
      <c r="AQ1202" t="s">
        <v>89</v>
      </c>
      <c r="AR1202" t="s"/>
      <c r="AS1202" t="s"/>
      <c r="AT1202" t="s">
        <v>90</v>
      </c>
      <c r="AU1202" t="s"/>
      <c r="AV1202" t="s"/>
      <c r="AW1202" t="s"/>
      <c r="AX1202" t="s"/>
      <c r="AY1202" t="n">
        <v>937849</v>
      </c>
      <c r="AZ1202" t="s">
        <v>1578</v>
      </c>
      <c r="BA1202" t="s"/>
      <c r="BB1202" t="n">
        <v>14447</v>
      </c>
      <c r="BC1202" t="n">
        <v>13.392633</v>
      </c>
      <c r="BD1202" t="n">
        <v>52.511878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1574</v>
      </c>
      <c r="F1203" t="n">
        <v>529926</v>
      </c>
      <c r="G1203" t="s">
        <v>74</v>
      </c>
      <c r="H1203" t="s">
        <v>75</v>
      </c>
      <c r="I1203" t="s"/>
      <c r="J1203" t="s">
        <v>74</v>
      </c>
      <c r="K1203" t="n">
        <v>217.77</v>
      </c>
      <c r="L1203" t="s">
        <v>76</v>
      </c>
      <c r="M1203" t="s"/>
      <c r="N1203" t="s">
        <v>1592</v>
      </c>
      <c r="O1203" t="s">
        <v>78</v>
      </c>
      <c r="P1203" t="s">
        <v>1576</v>
      </c>
      <c r="Q1203" t="s"/>
      <c r="R1203" t="s">
        <v>159</v>
      </c>
      <c r="S1203" t="s">
        <v>1593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HYPERLINK("https://hotelmonitor-cachepage.eclerx.com/savepage/tk_15434142961198719_sr_2057.html","info")</f>
        <v/>
      </c>
      <c r="AA1203" t="n">
        <v>7271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/>
      <c r="AP1203" t="n">
        <v>168</v>
      </c>
      <c r="AQ1203" t="s">
        <v>89</v>
      </c>
      <c r="AR1203" t="s"/>
      <c r="AS1203" t="s"/>
      <c r="AT1203" t="s">
        <v>90</v>
      </c>
      <c r="AU1203" t="s"/>
      <c r="AV1203" t="s"/>
      <c r="AW1203" t="s"/>
      <c r="AX1203" t="s"/>
      <c r="AY1203" t="n">
        <v>937849</v>
      </c>
      <c r="AZ1203" t="s">
        <v>1578</v>
      </c>
      <c r="BA1203" t="s"/>
      <c r="BB1203" t="n">
        <v>14447</v>
      </c>
      <c r="BC1203" t="n">
        <v>13.392633</v>
      </c>
      <c r="BD1203" t="n">
        <v>52.511878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1574</v>
      </c>
      <c r="F1204" t="n">
        <v>529926</v>
      </c>
      <c r="G1204" t="s">
        <v>74</v>
      </c>
      <c r="H1204" t="s">
        <v>75</v>
      </c>
      <c r="I1204" t="s"/>
      <c r="J1204" t="s">
        <v>74</v>
      </c>
      <c r="K1204" t="n">
        <v>217.77</v>
      </c>
      <c r="L1204" t="s">
        <v>76</v>
      </c>
      <c r="M1204" t="s"/>
      <c r="N1204" t="s">
        <v>1594</v>
      </c>
      <c r="O1204" t="s">
        <v>78</v>
      </c>
      <c r="P1204" t="s">
        <v>1576</v>
      </c>
      <c r="Q1204" t="s"/>
      <c r="R1204" t="s">
        <v>159</v>
      </c>
      <c r="S1204" t="s">
        <v>1593</v>
      </c>
      <c r="T1204" t="s">
        <v>82</v>
      </c>
      <c r="U1204" t="s"/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HYPERLINK("https://hotelmonitor-cachepage.eclerx.com/savepage/tk_15434142961198719_sr_2057.html","info")</f>
        <v/>
      </c>
      <c r="AA1204" t="n">
        <v>7271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/>
      <c r="AP1204" t="n">
        <v>168</v>
      </c>
      <c r="AQ1204" t="s">
        <v>89</v>
      </c>
      <c r="AR1204" t="s"/>
      <c r="AS1204" t="s"/>
      <c r="AT1204" t="s">
        <v>90</v>
      </c>
      <c r="AU1204" t="s"/>
      <c r="AV1204" t="s"/>
      <c r="AW1204" t="s"/>
      <c r="AX1204" t="s"/>
      <c r="AY1204" t="n">
        <v>937849</v>
      </c>
      <c r="AZ1204" t="s">
        <v>1578</v>
      </c>
      <c r="BA1204" t="s"/>
      <c r="BB1204" t="n">
        <v>14447</v>
      </c>
      <c r="BC1204" t="n">
        <v>13.392633</v>
      </c>
      <c r="BD1204" t="n">
        <v>52.511878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1595</v>
      </c>
      <c r="F1205" t="n">
        <v>764838</v>
      </c>
      <c r="G1205" t="s">
        <v>74</v>
      </c>
      <c r="H1205" t="s">
        <v>75</v>
      </c>
      <c r="I1205" t="s"/>
      <c r="J1205" t="s">
        <v>74</v>
      </c>
      <c r="K1205" t="n">
        <v>130.5</v>
      </c>
      <c r="L1205" t="s">
        <v>76</v>
      </c>
      <c r="M1205" t="s"/>
      <c r="N1205" t="s">
        <v>77</v>
      </c>
      <c r="O1205" t="s">
        <v>78</v>
      </c>
      <c r="P1205" t="s">
        <v>1595</v>
      </c>
      <c r="Q1205" t="s"/>
      <c r="R1205" t="s">
        <v>159</v>
      </c>
      <c r="S1205" t="s">
        <v>1397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HYPERLINK("https://hotelmonitor-cachepage.eclerx.com/savepage/tk_15434141684227002_sr_2057.html","info")</f>
        <v/>
      </c>
      <c r="AA1205" t="n">
        <v>144099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/>
      <c r="AP1205" t="n">
        <v>125</v>
      </c>
      <c r="AQ1205" t="s">
        <v>89</v>
      </c>
      <c r="AR1205" t="s"/>
      <c r="AS1205" t="s"/>
      <c r="AT1205" t="s">
        <v>90</v>
      </c>
      <c r="AU1205" t="s"/>
      <c r="AV1205" t="s"/>
      <c r="AW1205" t="s"/>
      <c r="AX1205" t="s"/>
      <c r="AY1205" t="n">
        <v>2258049</v>
      </c>
      <c r="AZ1205" t="s">
        <v>1596</v>
      </c>
      <c r="BA1205" t="s"/>
      <c r="BB1205" t="n">
        <v>524435</v>
      </c>
      <c r="BC1205" t="n">
        <v>13.38949</v>
      </c>
      <c r="BD1205" t="n">
        <v>52.5205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1595</v>
      </c>
      <c r="F1206" t="n">
        <v>764838</v>
      </c>
      <c r="G1206" t="s">
        <v>74</v>
      </c>
      <c r="H1206" t="s">
        <v>75</v>
      </c>
      <c r="I1206" t="s"/>
      <c r="J1206" t="s">
        <v>74</v>
      </c>
      <c r="K1206" t="n">
        <v>145</v>
      </c>
      <c r="L1206" t="s">
        <v>76</v>
      </c>
      <c r="M1206" t="s"/>
      <c r="N1206" t="s">
        <v>93</v>
      </c>
      <c r="O1206" t="s">
        <v>78</v>
      </c>
      <c r="P1206" t="s">
        <v>1595</v>
      </c>
      <c r="Q1206" t="s"/>
      <c r="R1206" t="s">
        <v>159</v>
      </c>
      <c r="S1206" t="s">
        <v>214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HYPERLINK("https://hotelmonitor-cachepage.eclerx.com/savepage/tk_15434141684227002_sr_2057.html","info")</f>
        <v/>
      </c>
      <c r="AA1206" t="n">
        <v>144099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/>
      <c r="AP1206" t="n">
        <v>125</v>
      </c>
      <c r="AQ1206" t="s">
        <v>89</v>
      </c>
      <c r="AR1206" t="s"/>
      <c r="AS1206" t="s"/>
      <c r="AT1206" t="s">
        <v>90</v>
      </c>
      <c r="AU1206" t="s"/>
      <c r="AV1206" t="s"/>
      <c r="AW1206" t="s"/>
      <c r="AX1206" t="s"/>
      <c r="AY1206" t="n">
        <v>2258049</v>
      </c>
      <c r="AZ1206" t="s">
        <v>1596</v>
      </c>
      <c r="BA1206" t="s"/>
      <c r="BB1206" t="n">
        <v>524435</v>
      </c>
      <c r="BC1206" t="n">
        <v>13.38949</v>
      </c>
      <c r="BD1206" t="n">
        <v>52.5205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1595</v>
      </c>
      <c r="F1207" t="n">
        <v>764838</v>
      </c>
      <c r="G1207" t="s">
        <v>74</v>
      </c>
      <c r="H1207" t="s">
        <v>75</v>
      </c>
      <c r="I1207" t="s"/>
      <c r="J1207" t="s">
        <v>74</v>
      </c>
      <c r="K1207" t="n">
        <v>195</v>
      </c>
      <c r="L1207" t="s">
        <v>76</v>
      </c>
      <c r="M1207" t="s"/>
      <c r="N1207" t="s">
        <v>99</v>
      </c>
      <c r="O1207" t="s">
        <v>78</v>
      </c>
      <c r="P1207" t="s">
        <v>1595</v>
      </c>
      <c r="Q1207" t="s"/>
      <c r="R1207" t="s">
        <v>159</v>
      </c>
      <c r="S1207" t="s">
        <v>1597</v>
      </c>
      <c r="T1207" t="s">
        <v>82</v>
      </c>
      <c r="U1207" t="s"/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HYPERLINK("https://hotelmonitor-cachepage.eclerx.com/savepage/tk_15434141684227002_sr_2057.html","info")</f>
        <v/>
      </c>
      <c r="AA1207" t="n">
        <v>144099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/>
      <c r="AP1207" t="n">
        <v>125</v>
      </c>
      <c r="AQ1207" t="s">
        <v>89</v>
      </c>
      <c r="AR1207" t="s"/>
      <c r="AS1207" t="s"/>
      <c r="AT1207" t="s">
        <v>90</v>
      </c>
      <c r="AU1207" t="s"/>
      <c r="AV1207" t="s"/>
      <c r="AW1207" t="s"/>
      <c r="AX1207" t="s"/>
      <c r="AY1207" t="n">
        <v>2258049</v>
      </c>
      <c r="AZ1207" t="s">
        <v>1596</v>
      </c>
      <c r="BA1207" t="s"/>
      <c r="BB1207" t="n">
        <v>524435</v>
      </c>
      <c r="BC1207" t="n">
        <v>13.38949</v>
      </c>
      <c r="BD1207" t="n">
        <v>52.5205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1598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94.5</v>
      </c>
      <c r="L1208" t="s">
        <v>76</v>
      </c>
      <c r="M1208" t="s"/>
      <c r="N1208" t="s">
        <v>1599</v>
      </c>
      <c r="O1208" t="s">
        <v>78</v>
      </c>
      <c r="P1208" t="s">
        <v>1598</v>
      </c>
      <c r="Q1208" t="s"/>
      <c r="R1208" t="s">
        <v>80</v>
      </c>
      <c r="S1208" t="s">
        <v>132</v>
      </c>
      <c r="T1208" t="s">
        <v>82</v>
      </c>
      <c r="U1208" t="s"/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HYPERLINK("https://hotelmonitor-cachepage.eclerx.com/savepage/tk_15434139869749877_sr_2057.html","info")</f>
        <v/>
      </c>
      <c r="AA1208" t="n">
        <v>-6796915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/>
      <c r="AP1208" t="n">
        <v>66</v>
      </c>
      <c r="AQ1208" t="s">
        <v>89</v>
      </c>
      <c r="AR1208" t="s"/>
      <c r="AS1208" t="s"/>
      <c r="AT1208" t="s">
        <v>90</v>
      </c>
      <c r="AU1208" t="s"/>
      <c r="AV1208" t="s"/>
      <c r="AW1208" t="s"/>
      <c r="AX1208" t="s"/>
      <c r="AY1208" t="n">
        <v>6796915</v>
      </c>
      <c r="AZ1208" t="s"/>
      <c r="BA1208" t="s"/>
      <c r="BB1208" t="n">
        <v>588244</v>
      </c>
      <c r="BC1208" t="n">
        <v>13.532203</v>
      </c>
      <c r="BD1208" t="n">
        <v>52.432783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1598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99.75</v>
      </c>
      <c r="L1209" t="s">
        <v>76</v>
      </c>
      <c r="M1209" t="s"/>
      <c r="N1209" t="s">
        <v>1600</v>
      </c>
      <c r="O1209" t="s">
        <v>78</v>
      </c>
      <c r="P1209" t="s">
        <v>1598</v>
      </c>
      <c r="Q1209" t="s"/>
      <c r="R1209" t="s">
        <v>80</v>
      </c>
      <c r="S1209" t="s">
        <v>1021</v>
      </c>
      <c r="T1209" t="s">
        <v>82</v>
      </c>
      <c r="U1209" t="s"/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HYPERLINK("https://hotelmonitor-cachepage.eclerx.com/savepage/tk_15434139869749877_sr_2057.html","info")</f>
        <v/>
      </c>
      <c r="AA1209" t="n">
        <v>-6796915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/>
      <c r="AP1209" t="n">
        <v>66</v>
      </c>
      <c r="AQ1209" t="s">
        <v>89</v>
      </c>
      <c r="AR1209" t="s"/>
      <c r="AS1209" t="s"/>
      <c r="AT1209" t="s">
        <v>90</v>
      </c>
      <c r="AU1209" t="s"/>
      <c r="AV1209" t="s"/>
      <c r="AW1209" t="s"/>
      <c r="AX1209" t="s"/>
      <c r="AY1209" t="n">
        <v>6796915</v>
      </c>
      <c r="AZ1209" t="s"/>
      <c r="BA1209" t="s"/>
      <c r="BB1209" t="n">
        <v>588244</v>
      </c>
      <c r="BC1209" t="n">
        <v>13.532203</v>
      </c>
      <c r="BD1209" t="n">
        <v>52.432783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1598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105</v>
      </c>
      <c r="L1210" t="s">
        <v>76</v>
      </c>
      <c r="M1210" t="s"/>
      <c r="N1210" t="s">
        <v>93</v>
      </c>
      <c r="O1210" t="s">
        <v>78</v>
      </c>
      <c r="P1210" t="s">
        <v>1598</v>
      </c>
      <c r="Q1210" t="s"/>
      <c r="R1210" t="s">
        <v>80</v>
      </c>
      <c r="S1210" t="s">
        <v>590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HYPERLINK("https://hotelmonitor-cachepage.eclerx.com/savepage/tk_15434139869749877_sr_2057.html","info")</f>
        <v/>
      </c>
      <c r="AA1210" t="n">
        <v>-6796915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/>
      <c r="AP1210" t="n">
        <v>66</v>
      </c>
      <c r="AQ1210" t="s">
        <v>89</v>
      </c>
      <c r="AR1210" t="s"/>
      <c r="AS1210" t="s"/>
      <c r="AT1210" t="s">
        <v>90</v>
      </c>
      <c r="AU1210" t="s"/>
      <c r="AV1210" t="s"/>
      <c r="AW1210" t="s"/>
      <c r="AX1210" t="s"/>
      <c r="AY1210" t="n">
        <v>6796915</v>
      </c>
      <c r="AZ1210" t="s"/>
      <c r="BA1210" t="s"/>
      <c r="BB1210" t="n">
        <v>588244</v>
      </c>
      <c r="BC1210" t="n">
        <v>13.532203</v>
      </c>
      <c r="BD1210" t="n">
        <v>52.432783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1598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125</v>
      </c>
      <c r="L1211" t="s">
        <v>76</v>
      </c>
      <c r="M1211" t="s"/>
      <c r="N1211" t="s">
        <v>1600</v>
      </c>
      <c r="O1211" t="s">
        <v>78</v>
      </c>
      <c r="P1211" t="s">
        <v>1598</v>
      </c>
      <c r="Q1211" t="s"/>
      <c r="R1211" t="s">
        <v>80</v>
      </c>
      <c r="S1211" t="s">
        <v>124</v>
      </c>
      <c r="T1211" t="s">
        <v>82</v>
      </c>
      <c r="U1211" t="s"/>
      <c r="V1211" t="s">
        <v>83</v>
      </c>
      <c r="W1211" t="s">
        <v>112</v>
      </c>
      <c r="X1211" t="s"/>
      <c r="Y1211" t="s">
        <v>85</v>
      </c>
      <c r="Z1211">
        <f>HYPERLINK("https://hotelmonitor-cachepage.eclerx.com/savepage/tk_15434139869749877_sr_2057.html","info")</f>
        <v/>
      </c>
      <c r="AA1211" t="n">
        <v>-6796915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/>
      <c r="AP1211" t="n">
        <v>66</v>
      </c>
      <c r="AQ1211" t="s">
        <v>89</v>
      </c>
      <c r="AR1211" t="s"/>
      <c r="AS1211" t="s"/>
      <c r="AT1211" t="s">
        <v>90</v>
      </c>
      <c r="AU1211" t="s"/>
      <c r="AV1211" t="s"/>
      <c r="AW1211" t="s"/>
      <c r="AX1211" t="s"/>
      <c r="AY1211" t="n">
        <v>6796915</v>
      </c>
      <c r="AZ1211" t="s"/>
      <c r="BA1211" t="s"/>
      <c r="BB1211" t="n">
        <v>588244</v>
      </c>
      <c r="BC1211" t="n">
        <v>13.532203</v>
      </c>
      <c r="BD1211" t="n">
        <v>52.432783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1598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135</v>
      </c>
      <c r="L1212" t="s">
        <v>76</v>
      </c>
      <c r="M1212" t="s"/>
      <c r="N1212" t="s">
        <v>321</v>
      </c>
      <c r="O1212" t="s">
        <v>78</v>
      </c>
      <c r="P1212" t="s">
        <v>1598</v>
      </c>
      <c r="Q1212" t="s"/>
      <c r="R1212" t="s">
        <v>80</v>
      </c>
      <c r="S1212" t="s">
        <v>375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HYPERLINK("https://hotelmonitor-cachepage.eclerx.com/savepage/tk_15434139869749877_sr_2057.html","info")</f>
        <v/>
      </c>
      <c r="AA1212" t="n">
        <v>-6796915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/>
      <c r="AP1212" t="n">
        <v>66</v>
      </c>
      <c r="AQ1212" t="s">
        <v>89</v>
      </c>
      <c r="AR1212" t="s"/>
      <c r="AS1212" t="s"/>
      <c r="AT1212" t="s">
        <v>90</v>
      </c>
      <c r="AU1212" t="s"/>
      <c r="AV1212" t="s"/>
      <c r="AW1212" t="s"/>
      <c r="AX1212" t="s"/>
      <c r="AY1212" t="n">
        <v>6796915</v>
      </c>
      <c r="AZ1212" t="s"/>
      <c r="BA1212" t="s"/>
      <c r="BB1212" t="n">
        <v>588244</v>
      </c>
      <c r="BC1212" t="n">
        <v>13.532203</v>
      </c>
      <c r="BD1212" t="n">
        <v>52.432783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1601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101.91</v>
      </c>
      <c r="L1213" t="s">
        <v>76</v>
      </c>
      <c r="M1213" t="s"/>
      <c r="N1213" t="s">
        <v>77</v>
      </c>
      <c r="O1213" t="s">
        <v>78</v>
      </c>
      <c r="P1213" t="s">
        <v>1601</v>
      </c>
      <c r="Q1213" t="s"/>
      <c r="R1213" t="s">
        <v>102</v>
      </c>
      <c r="S1213" t="s">
        <v>1602</v>
      </c>
      <c r="T1213" t="s">
        <v>82</v>
      </c>
      <c r="U1213" t="s"/>
      <c r="V1213" t="s">
        <v>83</v>
      </c>
      <c r="W1213" t="s">
        <v>112</v>
      </c>
      <c r="X1213" t="s"/>
      <c r="Y1213" t="s">
        <v>85</v>
      </c>
      <c r="Z1213">
        <f>HYPERLINK("https://hotelmonitor-cachepage.eclerx.com/savepage/tk_15434144274686155_sr_2057.html","info")</f>
        <v/>
      </c>
      <c r="AA1213" t="n">
        <v>-6796498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/>
      <c r="AP1213" t="n">
        <v>213</v>
      </c>
      <c r="AQ1213" t="s">
        <v>89</v>
      </c>
      <c r="AR1213" t="s"/>
      <c r="AS1213" t="s"/>
      <c r="AT1213" t="s">
        <v>90</v>
      </c>
      <c r="AU1213" t="s"/>
      <c r="AV1213" t="s"/>
      <c r="AW1213" t="s"/>
      <c r="AX1213" t="s"/>
      <c r="AY1213" t="n">
        <v>6796498</v>
      </c>
      <c r="AZ1213" t="s">
        <v>1603</v>
      </c>
      <c r="BA1213" t="s"/>
      <c r="BB1213" t="n">
        <v>44114</v>
      </c>
      <c r="BC1213" t="n">
        <v>13.384826</v>
      </c>
      <c r="BD1213" t="n">
        <v>52.464117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1601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119.9</v>
      </c>
      <c r="L1214" t="s">
        <v>76</v>
      </c>
      <c r="M1214" t="s"/>
      <c r="N1214" t="s">
        <v>93</v>
      </c>
      <c r="O1214" t="s">
        <v>78</v>
      </c>
      <c r="P1214" t="s">
        <v>1601</v>
      </c>
      <c r="Q1214" t="s"/>
      <c r="R1214" t="s">
        <v>102</v>
      </c>
      <c r="S1214" t="s">
        <v>1604</v>
      </c>
      <c r="T1214" t="s">
        <v>82</v>
      </c>
      <c r="U1214" t="s"/>
      <c r="V1214" t="s">
        <v>83</v>
      </c>
      <c r="W1214" t="s">
        <v>112</v>
      </c>
      <c r="X1214" t="s"/>
      <c r="Y1214" t="s">
        <v>85</v>
      </c>
      <c r="Z1214">
        <f>HYPERLINK("https://hotelmonitor-cachepage.eclerx.com/savepage/tk_15434144274686155_sr_2057.html","info")</f>
        <v/>
      </c>
      <c r="AA1214" t="n">
        <v>-6796498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/>
      <c r="AP1214" t="n">
        <v>213</v>
      </c>
      <c r="AQ1214" t="s">
        <v>89</v>
      </c>
      <c r="AR1214" t="s"/>
      <c r="AS1214" t="s"/>
      <c r="AT1214" t="s">
        <v>90</v>
      </c>
      <c r="AU1214" t="s"/>
      <c r="AV1214" t="s"/>
      <c r="AW1214" t="s"/>
      <c r="AX1214" t="s"/>
      <c r="AY1214" t="n">
        <v>6796498</v>
      </c>
      <c r="AZ1214" t="s">
        <v>1603</v>
      </c>
      <c r="BA1214" t="s"/>
      <c r="BB1214" t="n">
        <v>44114</v>
      </c>
      <c r="BC1214" t="n">
        <v>13.384826</v>
      </c>
      <c r="BD1214" t="n">
        <v>52.464117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1601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130.9</v>
      </c>
      <c r="L1215" t="s">
        <v>76</v>
      </c>
      <c r="M1215" t="s"/>
      <c r="N1215" t="s">
        <v>95</v>
      </c>
      <c r="O1215" t="s">
        <v>78</v>
      </c>
      <c r="P1215" t="s">
        <v>1601</v>
      </c>
      <c r="Q1215" t="s"/>
      <c r="R1215" t="s">
        <v>102</v>
      </c>
      <c r="S1215" t="s">
        <v>1605</v>
      </c>
      <c r="T1215" t="s">
        <v>82</v>
      </c>
      <c r="U1215" t="s"/>
      <c r="V1215" t="s">
        <v>83</v>
      </c>
      <c r="W1215" t="s">
        <v>112</v>
      </c>
      <c r="X1215" t="s"/>
      <c r="Y1215" t="s">
        <v>85</v>
      </c>
      <c r="Z1215">
        <f>HYPERLINK("https://hotelmonitor-cachepage.eclerx.com/savepage/tk_15434144274686155_sr_2057.html","info")</f>
        <v/>
      </c>
      <c r="AA1215" t="n">
        <v>-6796498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/>
      <c r="AP1215" t="n">
        <v>213</v>
      </c>
      <c r="AQ1215" t="s">
        <v>89</v>
      </c>
      <c r="AR1215" t="s"/>
      <c r="AS1215" t="s"/>
      <c r="AT1215" t="s">
        <v>90</v>
      </c>
      <c r="AU1215" t="s"/>
      <c r="AV1215" t="s"/>
      <c r="AW1215" t="s"/>
      <c r="AX1215" t="s"/>
      <c r="AY1215" t="n">
        <v>6796498</v>
      </c>
      <c r="AZ1215" t="s">
        <v>1603</v>
      </c>
      <c r="BA1215" t="s"/>
      <c r="BB1215" t="n">
        <v>44114</v>
      </c>
      <c r="BC1215" t="n">
        <v>13.384826</v>
      </c>
      <c r="BD1215" t="n">
        <v>52.464117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1606</v>
      </c>
      <c r="F1216" t="n">
        <v>3598704</v>
      </c>
      <c r="G1216" t="s">
        <v>74</v>
      </c>
      <c r="H1216" t="s">
        <v>75</v>
      </c>
      <c r="I1216" t="s"/>
      <c r="J1216" t="s">
        <v>74</v>
      </c>
      <c r="K1216" t="n">
        <v>55</v>
      </c>
      <c r="L1216" t="s">
        <v>76</v>
      </c>
      <c r="M1216" t="s"/>
      <c r="N1216" t="s">
        <v>93</v>
      </c>
      <c r="O1216" t="s">
        <v>78</v>
      </c>
      <c r="P1216" t="s">
        <v>1607</v>
      </c>
      <c r="Q1216" t="s"/>
      <c r="R1216" t="s">
        <v>102</v>
      </c>
      <c r="S1216" t="s">
        <v>690</v>
      </c>
      <c r="T1216" t="s">
        <v>82</v>
      </c>
      <c r="U1216" t="s"/>
      <c r="V1216" t="s">
        <v>83</v>
      </c>
      <c r="W1216" t="s">
        <v>112</v>
      </c>
      <c r="X1216" t="s"/>
      <c r="Y1216" t="s">
        <v>85</v>
      </c>
      <c r="Z1216">
        <f>HYPERLINK("https://hotelmonitor-cachepage.eclerx.com/savepage/tk_1543414275634371_sr_2057.html","info")</f>
        <v/>
      </c>
      <c r="AA1216" t="n">
        <v>278309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/>
      <c r="AP1216" t="n">
        <v>161</v>
      </c>
      <c r="AQ1216" t="s">
        <v>89</v>
      </c>
      <c r="AR1216" t="s"/>
      <c r="AS1216" t="s"/>
      <c r="AT1216" t="s">
        <v>90</v>
      </c>
      <c r="AU1216" t="s"/>
      <c r="AV1216" t="s"/>
      <c r="AW1216" t="s"/>
      <c r="AX1216" t="s"/>
      <c r="AY1216" t="n">
        <v>2071533</v>
      </c>
      <c r="AZ1216" t="s">
        <v>1608</v>
      </c>
      <c r="BA1216" t="s"/>
      <c r="BB1216" t="n">
        <v>6537</v>
      </c>
      <c r="BC1216" t="n">
        <v>13.462418</v>
      </c>
      <c r="BD1216" t="n">
        <v>52.437332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1606</v>
      </c>
      <c r="F1217" t="n">
        <v>3598704</v>
      </c>
      <c r="G1217" t="s">
        <v>74</v>
      </c>
      <c r="H1217" t="s">
        <v>75</v>
      </c>
      <c r="I1217" t="s"/>
      <c r="J1217" t="s">
        <v>74</v>
      </c>
      <c r="K1217" t="n">
        <v>65</v>
      </c>
      <c r="L1217" t="s">
        <v>76</v>
      </c>
      <c r="M1217" t="s"/>
      <c r="N1217" t="s">
        <v>95</v>
      </c>
      <c r="O1217" t="s">
        <v>78</v>
      </c>
      <c r="P1217" t="s">
        <v>1607</v>
      </c>
      <c r="Q1217" t="s"/>
      <c r="R1217" t="s">
        <v>102</v>
      </c>
      <c r="S1217" t="s">
        <v>774</v>
      </c>
      <c r="T1217" t="s">
        <v>82</v>
      </c>
      <c r="U1217" t="s"/>
      <c r="V1217" t="s">
        <v>83</v>
      </c>
      <c r="W1217" t="s">
        <v>112</v>
      </c>
      <c r="X1217" t="s"/>
      <c r="Y1217" t="s">
        <v>85</v>
      </c>
      <c r="Z1217">
        <f>HYPERLINK("https://hotelmonitor-cachepage.eclerx.com/savepage/tk_1543414275634371_sr_2057.html","info")</f>
        <v/>
      </c>
      <c r="AA1217" t="n">
        <v>278309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/>
      <c r="AP1217" t="n">
        <v>161</v>
      </c>
      <c r="AQ1217" t="s">
        <v>89</v>
      </c>
      <c r="AR1217" t="s"/>
      <c r="AS1217" t="s"/>
      <c r="AT1217" t="s">
        <v>90</v>
      </c>
      <c r="AU1217" t="s"/>
      <c r="AV1217" t="s"/>
      <c r="AW1217" t="s"/>
      <c r="AX1217" t="s"/>
      <c r="AY1217" t="n">
        <v>2071533</v>
      </c>
      <c r="AZ1217" t="s">
        <v>1608</v>
      </c>
      <c r="BA1217" t="s"/>
      <c r="BB1217" t="n">
        <v>6537</v>
      </c>
      <c r="BC1217" t="n">
        <v>13.462418</v>
      </c>
      <c r="BD1217" t="n">
        <v>52.437332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1609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85.5</v>
      </c>
      <c r="L1218" t="s">
        <v>76</v>
      </c>
      <c r="M1218" t="s"/>
      <c r="N1218" t="s">
        <v>77</v>
      </c>
      <c r="O1218" t="s">
        <v>78</v>
      </c>
      <c r="P1218" t="s">
        <v>1609</v>
      </c>
      <c r="Q1218" t="s"/>
      <c r="R1218" t="s">
        <v>102</v>
      </c>
      <c r="S1218" t="s">
        <v>1610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HYPERLINK("https://hotelmonitor-cachepage.eclerx.com/savepage/tk_15434143691000907_sr_2057.html","info")</f>
        <v/>
      </c>
      <c r="AA1218" t="n">
        <v>-6796507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/>
      <c r="AP1218" t="n">
        <v>193</v>
      </c>
      <c r="AQ1218" t="s">
        <v>89</v>
      </c>
      <c r="AR1218" t="s"/>
      <c r="AS1218" t="s"/>
      <c r="AT1218" t="s">
        <v>90</v>
      </c>
      <c r="AU1218" t="s"/>
      <c r="AV1218" t="s"/>
      <c r="AW1218" t="s"/>
      <c r="AX1218" t="s"/>
      <c r="AY1218" t="n">
        <v>6796507</v>
      </c>
      <c r="AZ1218" t="s">
        <v>1611</v>
      </c>
      <c r="BA1218" t="s"/>
      <c r="BB1218" t="n">
        <v>10239</v>
      </c>
      <c r="BC1218" t="n">
        <v>13.394636</v>
      </c>
      <c r="BD1218" t="n">
        <v>52.466084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1609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95</v>
      </c>
      <c r="L1219" t="s">
        <v>76</v>
      </c>
      <c r="M1219" t="s"/>
      <c r="N1219" t="s">
        <v>93</v>
      </c>
      <c r="O1219" t="s">
        <v>78</v>
      </c>
      <c r="P1219" t="s">
        <v>1609</v>
      </c>
      <c r="Q1219" t="s"/>
      <c r="R1219" t="s">
        <v>102</v>
      </c>
      <c r="S1219" t="s">
        <v>307</v>
      </c>
      <c r="T1219" t="s">
        <v>82</v>
      </c>
      <c r="U1219" t="s"/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HYPERLINK("https://hotelmonitor-cachepage.eclerx.com/savepage/tk_15434143691000907_sr_2057.html","info")</f>
        <v/>
      </c>
      <c r="AA1219" t="n">
        <v>-6796507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/>
      <c r="AP1219" t="n">
        <v>193</v>
      </c>
      <c r="AQ1219" t="s">
        <v>89</v>
      </c>
      <c r="AR1219" t="s"/>
      <c r="AS1219" t="s"/>
      <c r="AT1219" t="s">
        <v>90</v>
      </c>
      <c r="AU1219" t="s"/>
      <c r="AV1219" t="s"/>
      <c r="AW1219" t="s"/>
      <c r="AX1219" t="s"/>
      <c r="AY1219" t="n">
        <v>6796507</v>
      </c>
      <c r="AZ1219" t="s">
        <v>1611</v>
      </c>
      <c r="BA1219" t="s"/>
      <c r="BB1219" t="n">
        <v>10239</v>
      </c>
      <c r="BC1219" t="n">
        <v>13.394636</v>
      </c>
      <c r="BD1219" t="n">
        <v>52.466084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1609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103.5</v>
      </c>
      <c r="L1220" t="s">
        <v>76</v>
      </c>
      <c r="M1220" t="s"/>
      <c r="N1220" t="s">
        <v>118</v>
      </c>
      <c r="O1220" t="s">
        <v>78</v>
      </c>
      <c r="P1220" t="s">
        <v>1609</v>
      </c>
      <c r="Q1220" t="s"/>
      <c r="R1220" t="s">
        <v>102</v>
      </c>
      <c r="S1220" t="s">
        <v>1263</v>
      </c>
      <c r="T1220" t="s">
        <v>82</v>
      </c>
      <c r="U1220" t="s"/>
      <c r="V1220" t="s">
        <v>83</v>
      </c>
      <c r="W1220" t="s">
        <v>112</v>
      </c>
      <c r="X1220" t="s"/>
      <c r="Y1220" t="s">
        <v>85</v>
      </c>
      <c r="Z1220">
        <f>HYPERLINK("https://hotelmonitor-cachepage.eclerx.com/savepage/tk_15434143691000907_sr_2057.html","info")</f>
        <v/>
      </c>
      <c r="AA1220" t="n">
        <v>-6796507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/>
      <c r="AP1220" t="n">
        <v>193</v>
      </c>
      <c r="AQ1220" t="s">
        <v>89</v>
      </c>
      <c r="AR1220" t="s"/>
      <c r="AS1220" t="s"/>
      <c r="AT1220" t="s">
        <v>90</v>
      </c>
      <c r="AU1220" t="s"/>
      <c r="AV1220" t="s"/>
      <c r="AW1220" t="s"/>
      <c r="AX1220" t="s"/>
      <c r="AY1220" t="n">
        <v>6796507</v>
      </c>
      <c r="AZ1220" t="s">
        <v>1611</v>
      </c>
      <c r="BA1220" t="s"/>
      <c r="BB1220" t="n">
        <v>10239</v>
      </c>
      <c r="BC1220" t="n">
        <v>13.394636</v>
      </c>
      <c r="BD1220" t="n">
        <v>52.466084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1609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113</v>
      </c>
      <c r="L1221" t="s">
        <v>76</v>
      </c>
      <c r="M1221" t="s"/>
      <c r="N1221" t="s">
        <v>118</v>
      </c>
      <c r="O1221" t="s">
        <v>78</v>
      </c>
      <c r="P1221" t="s">
        <v>1609</v>
      </c>
      <c r="Q1221" t="s"/>
      <c r="R1221" t="s">
        <v>102</v>
      </c>
      <c r="S1221" t="s">
        <v>763</v>
      </c>
      <c r="T1221" t="s">
        <v>82</v>
      </c>
      <c r="U1221" t="s"/>
      <c r="V1221" t="s">
        <v>83</v>
      </c>
      <c r="W1221" t="s">
        <v>112</v>
      </c>
      <c r="X1221" t="s"/>
      <c r="Y1221" t="s">
        <v>85</v>
      </c>
      <c r="Z1221">
        <f>HYPERLINK("https://hotelmonitor-cachepage.eclerx.com/savepage/tk_15434143691000907_sr_2057.html","info")</f>
        <v/>
      </c>
      <c r="AA1221" t="n">
        <v>-6796507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/>
      <c r="AP1221" t="n">
        <v>193</v>
      </c>
      <c r="AQ1221" t="s">
        <v>89</v>
      </c>
      <c r="AR1221" t="s"/>
      <c r="AS1221" t="s"/>
      <c r="AT1221" t="s">
        <v>90</v>
      </c>
      <c r="AU1221" t="s"/>
      <c r="AV1221" t="s"/>
      <c r="AW1221" t="s"/>
      <c r="AX1221" t="s"/>
      <c r="AY1221" t="n">
        <v>6796507</v>
      </c>
      <c r="AZ1221" t="s">
        <v>1611</v>
      </c>
      <c r="BA1221" t="s"/>
      <c r="BB1221" t="n">
        <v>10239</v>
      </c>
      <c r="BC1221" t="n">
        <v>13.394636</v>
      </c>
      <c r="BD1221" t="n">
        <v>52.466084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1612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88.2</v>
      </c>
      <c r="L1222" t="s">
        <v>76</v>
      </c>
      <c r="M1222" t="s"/>
      <c r="N1222" t="s">
        <v>93</v>
      </c>
      <c r="O1222" t="s">
        <v>78</v>
      </c>
      <c r="P1222" t="s">
        <v>1612</v>
      </c>
      <c r="Q1222" t="s"/>
      <c r="R1222" t="s">
        <v>102</v>
      </c>
      <c r="S1222" t="s">
        <v>709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HYPERLINK("https://hotelmonitor-cachepage.eclerx.com/savepage/tk_15434138392483408_sr_2057.html","info")</f>
        <v/>
      </c>
      <c r="AA1222" t="n">
        <v>-937941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/>
      <c r="AP1222" t="n">
        <v>15</v>
      </c>
      <c r="AQ1222" t="s">
        <v>89</v>
      </c>
      <c r="AR1222" t="s"/>
      <c r="AS1222" t="s"/>
      <c r="AT1222" t="s">
        <v>90</v>
      </c>
      <c r="AU1222" t="s"/>
      <c r="AV1222" t="s"/>
      <c r="AW1222" t="s"/>
      <c r="AX1222" t="s"/>
      <c r="AY1222" t="n">
        <v>937941</v>
      </c>
      <c r="AZ1222" t="s">
        <v>1613</v>
      </c>
      <c r="BA1222" t="s"/>
      <c r="BB1222" t="n">
        <v>439259</v>
      </c>
      <c r="BC1222" t="n">
        <v>13.35609</v>
      </c>
      <c r="BD1222" t="n">
        <v>52.52022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1614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139</v>
      </c>
      <c r="L1223" t="s">
        <v>76</v>
      </c>
      <c r="M1223" t="s"/>
      <c r="N1223" t="s">
        <v>77</v>
      </c>
      <c r="O1223" t="s">
        <v>78</v>
      </c>
      <c r="P1223" t="s">
        <v>1614</v>
      </c>
      <c r="Q1223" t="s"/>
      <c r="R1223" t="s">
        <v>159</v>
      </c>
      <c r="S1223" t="s">
        <v>202</v>
      </c>
      <c r="T1223" t="s">
        <v>82</v>
      </c>
      <c r="U1223" t="s"/>
      <c r="V1223" t="s">
        <v>83</v>
      </c>
      <c r="W1223" t="s">
        <v>112</v>
      </c>
      <c r="X1223" t="s"/>
      <c r="Y1223" t="s">
        <v>85</v>
      </c>
      <c r="Z1223">
        <f>HYPERLINK("https://hotelmonitor-cachepage.eclerx.com/savepage/tk_15434152983828266_sr_2057.html","info")</f>
        <v/>
      </c>
      <c r="AA1223" t="n">
        <v>-2071790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/>
      <c r="AP1223" t="n">
        <v>498</v>
      </c>
      <c r="AQ1223" t="s">
        <v>89</v>
      </c>
      <c r="AR1223" t="s"/>
      <c r="AS1223" t="s"/>
      <c r="AT1223" t="s">
        <v>90</v>
      </c>
      <c r="AU1223" t="s"/>
      <c r="AV1223" t="s"/>
      <c r="AW1223" t="s"/>
      <c r="AX1223" t="s"/>
      <c r="AY1223" t="n">
        <v>2071790</v>
      </c>
      <c r="AZ1223" t="s">
        <v>1615</v>
      </c>
      <c r="BA1223" t="s"/>
      <c r="BB1223" t="n">
        <v>683905</v>
      </c>
      <c r="BC1223" t="n">
        <v>13.364899</v>
      </c>
      <c r="BD1223" t="n">
        <v>52.501747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1616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116.1</v>
      </c>
      <c r="L1224" t="s">
        <v>76</v>
      </c>
      <c r="M1224" t="s"/>
      <c r="N1224" t="s">
        <v>77</v>
      </c>
      <c r="O1224" t="s">
        <v>78</v>
      </c>
      <c r="P1224" t="s">
        <v>1616</v>
      </c>
      <c r="Q1224" t="s"/>
      <c r="R1224" t="s">
        <v>80</v>
      </c>
      <c r="S1224" t="s">
        <v>1617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HYPERLINK("https://hotelmonitor-cachepage.eclerx.com/savepage/tk_15434138804222848_sr_2057.html","info")</f>
        <v/>
      </c>
      <c r="AA1224" t="n">
        <v>-2071537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/>
      <c r="AP1224" t="n">
        <v>30</v>
      </c>
      <c r="AQ1224" t="s">
        <v>89</v>
      </c>
      <c r="AR1224" t="s"/>
      <c r="AS1224" t="s"/>
      <c r="AT1224" t="s">
        <v>90</v>
      </c>
      <c r="AU1224" t="s"/>
      <c r="AV1224" t="s"/>
      <c r="AW1224" t="s"/>
      <c r="AX1224" t="s"/>
      <c r="AY1224" t="n">
        <v>2071537</v>
      </c>
      <c r="AZ1224" t="s">
        <v>1618</v>
      </c>
      <c r="BA1224" t="s"/>
      <c r="BB1224" t="n">
        <v>62867</v>
      </c>
      <c r="BC1224" t="n">
        <v>13.286948</v>
      </c>
      <c r="BD1224" t="n">
        <v>52.583701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1616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149</v>
      </c>
      <c r="L1225" t="s">
        <v>76</v>
      </c>
      <c r="M1225" t="s"/>
      <c r="N1225" t="s">
        <v>183</v>
      </c>
      <c r="O1225" t="s">
        <v>78</v>
      </c>
      <c r="P1225" t="s">
        <v>1616</v>
      </c>
      <c r="Q1225" t="s"/>
      <c r="R1225" t="s">
        <v>80</v>
      </c>
      <c r="S1225" t="s">
        <v>645</v>
      </c>
      <c r="T1225" t="s">
        <v>82</v>
      </c>
      <c r="U1225" t="s"/>
      <c r="V1225" t="s">
        <v>83</v>
      </c>
      <c r="W1225" t="s">
        <v>112</v>
      </c>
      <c r="X1225" t="s"/>
      <c r="Y1225" t="s">
        <v>85</v>
      </c>
      <c r="Z1225">
        <f>HYPERLINK("https://hotelmonitor-cachepage.eclerx.com/savepage/tk_15434138804222848_sr_2057.html","info")</f>
        <v/>
      </c>
      <c r="AA1225" t="n">
        <v>-2071537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/>
      <c r="AP1225" t="n">
        <v>30</v>
      </c>
      <c r="AQ1225" t="s">
        <v>89</v>
      </c>
      <c r="AR1225" t="s"/>
      <c r="AS1225" t="s"/>
      <c r="AT1225" t="s">
        <v>90</v>
      </c>
      <c r="AU1225" t="s"/>
      <c r="AV1225" t="s"/>
      <c r="AW1225" t="s"/>
      <c r="AX1225" t="s"/>
      <c r="AY1225" t="n">
        <v>2071537</v>
      </c>
      <c r="AZ1225" t="s">
        <v>1618</v>
      </c>
      <c r="BA1225" t="s"/>
      <c r="BB1225" t="n">
        <v>62867</v>
      </c>
      <c r="BC1225" t="n">
        <v>13.286948</v>
      </c>
      <c r="BD1225" t="n">
        <v>52.583701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1619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58</v>
      </c>
      <c r="L1226" t="s">
        <v>76</v>
      </c>
      <c r="M1226" t="s"/>
      <c r="N1226" t="s">
        <v>77</v>
      </c>
      <c r="O1226" t="s">
        <v>78</v>
      </c>
      <c r="P1226" t="s">
        <v>1619</v>
      </c>
      <c r="Q1226" t="s"/>
      <c r="R1226" t="s">
        <v>180</v>
      </c>
      <c r="S1226" t="s">
        <v>615</v>
      </c>
      <c r="T1226" t="s">
        <v>82</v>
      </c>
      <c r="U1226" t="s"/>
      <c r="V1226" t="s">
        <v>83</v>
      </c>
      <c r="W1226" t="s">
        <v>112</v>
      </c>
      <c r="X1226" t="s"/>
      <c r="Y1226" t="s">
        <v>85</v>
      </c>
      <c r="Z1226">
        <f>HYPERLINK("https://hotelmonitor-cachepage.eclerx.com/savepage/tk_15434149753797407_sr_2057.html","info")</f>
        <v/>
      </c>
      <c r="AA1226" t="n">
        <v>-6796511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/>
      <c r="AP1226" t="n">
        <v>392</v>
      </c>
      <c r="AQ1226" t="s">
        <v>89</v>
      </c>
      <c r="AR1226" t="s"/>
      <c r="AS1226" t="s"/>
      <c r="AT1226" t="s">
        <v>90</v>
      </c>
      <c r="AU1226" t="s"/>
      <c r="AV1226" t="s"/>
      <c r="AW1226" t="s"/>
      <c r="AX1226" t="s"/>
      <c r="AY1226" t="n">
        <v>6796511</v>
      </c>
      <c r="AZ1226" t="s">
        <v>1620</v>
      </c>
      <c r="BA1226" t="s"/>
      <c r="BB1226" t="n">
        <v>69530</v>
      </c>
      <c r="BC1226" t="n">
        <v>13.31477</v>
      </c>
      <c r="BD1226" t="n">
        <v>52.50008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1619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70</v>
      </c>
      <c r="L1227" t="s">
        <v>76</v>
      </c>
      <c r="M1227" t="s"/>
      <c r="N1227" t="s">
        <v>183</v>
      </c>
      <c r="O1227" t="s">
        <v>78</v>
      </c>
      <c r="P1227" t="s">
        <v>1619</v>
      </c>
      <c r="Q1227" t="s"/>
      <c r="R1227" t="s">
        <v>180</v>
      </c>
      <c r="S1227" t="s">
        <v>355</v>
      </c>
      <c r="T1227" t="s">
        <v>82</v>
      </c>
      <c r="U1227" t="s"/>
      <c r="V1227" t="s">
        <v>83</v>
      </c>
      <c r="W1227" t="s">
        <v>112</v>
      </c>
      <c r="X1227" t="s"/>
      <c r="Y1227" t="s">
        <v>85</v>
      </c>
      <c r="Z1227">
        <f>HYPERLINK("https://hotelmonitor-cachepage.eclerx.com/savepage/tk_15434149753797407_sr_2057.html","info")</f>
        <v/>
      </c>
      <c r="AA1227" t="n">
        <v>-6796511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/>
      <c r="AP1227" t="n">
        <v>392</v>
      </c>
      <c r="AQ1227" t="s">
        <v>89</v>
      </c>
      <c r="AR1227" t="s"/>
      <c r="AS1227" t="s"/>
      <c r="AT1227" t="s">
        <v>90</v>
      </c>
      <c r="AU1227" t="s"/>
      <c r="AV1227" t="s"/>
      <c r="AW1227" t="s"/>
      <c r="AX1227" t="s"/>
      <c r="AY1227" t="n">
        <v>6796511</v>
      </c>
      <c r="AZ1227" t="s">
        <v>1620</v>
      </c>
      <c r="BA1227" t="s"/>
      <c r="BB1227" t="n">
        <v>69530</v>
      </c>
      <c r="BC1227" t="n">
        <v>13.31477</v>
      </c>
      <c r="BD1227" t="n">
        <v>52.50008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1621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70.68000000000001</v>
      </c>
      <c r="L1228" t="s">
        <v>76</v>
      </c>
      <c r="M1228" t="s"/>
      <c r="N1228" t="s">
        <v>227</v>
      </c>
      <c r="O1228" t="s">
        <v>78</v>
      </c>
      <c r="P1228" t="s">
        <v>1621</v>
      </c>
      <c r="Q1228" t="s"/>
      <c r="R1228" t="s">
        <v>102</v>
      </c>
      <c r="S1228" t="s">
        <v>1622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HYPERLINK("https://hotelmonitor-cachepage.eclerx.com/savepage/tk_1543414982194223_sr_2057.html","info")</f>
        <v/>
      </c>
      <c r="AA1228" t="n">
        <v>-6796557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/>
      <c r="AP1228" t="n">
        <v>394</v>
      </c>
      <c r="AQ1228" t="s">
        <v>89</v>
      </c>
      <c r="AR1228" t="s"/>
      <c r="AS1228" t="s"/>
      <c r="AT1228" t="s">
        <v>90</v>
      </c>
      <c r="AU1228" t="s"/>
      <c r="AV1228" t="s"/>
      <c r="AW1228" t="s"/>
      <c r="AX1228" t="s"/>
      <c r="AY1228" t="n">
        <v>6796557</v>
      </c>
      <c r="AZ1228" t="s">
        <v>1623</v>
      </c>
      <c r="BA1228" t="s"/>
      <c r="BB1228" t="n">
        <v>418835</v>
      </c>
      <c r="BC1228" t="n">
        <v>13.361585</v>
      </c>
      <c r="BD1228" t="n">
        <v>52.493625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1621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76.23999999999999</v>
      </c>
      <c r="L1229" t="s">
        <v>76</v>
      </c>
      <c r="M1229" t="s"/>
      <c r="N1229" t="s">
        <v>183</v>
      </c>
      <c r="O1229" t="s">
        <v>78</v>
      </c>
      <c r="P1229" t="s">
        <v>1621</v>
      </c>
      <c r="Q1229" t="s"/>
      <c r="R1229" t="s">
        <v>102</v>
      </c>
      <c r="S1229" t="s">
        <v>1624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HYPERLINK("https://hotelmonitor-cachepage.eclerx.com/savepage/tk_1543414982194223_sr_2057.html","info")</f>
        <v/>
      </c>
      <c r="AA1229" t="n">
        <v>-6796557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/>
      <c r="AP1229" t="n">
        <v>394</v>
      </c>
      <c r="AQ1229" t="s">
        <v>89</v>
      </c>
      <c r="AR1229" t="s"/>
      <c r="AS1229" t="s"/>
      <c r="AT1229" t="s">
        <v>90</v>
      </c>
      <c r="AU1229" t="s"/>
      <c r="AV1229" t="s"/>
      <c r="AW1229" t="s"/>
      <c r="AX1229" t="s"/>
      <c r="AY1229" t="n">
        <v>6796557</v>
      </c>
      <c r="AZ1229" t="s">
        <v>1623</v>
      </c>
      <c r="BA1229" t="s"/>
      <c r="BB1229" t="n">
        <v>418835</v>
      </c>
      <c r="BC1229" t="n">
        <v>13.361585</v>
      </c>
      <c r="BD1229" t="n">
        <v>52.493625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1621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87.37</v>
      </c>
      <c r="L1230" t="s">
        <v>76</v>
      </c>
      <c r="M1230" t="s"/>
      <c r="N1230" t="s">
        <v>217</v>
      </c>
      <c r="O1230" t="s">
        <v>78</v>
      </c>
      <c r="P1230" t="s">
        <v>1621</v>
      </c>
      <c r="Q1230" t="s"/>
      <c r="R1230" t="s">
        <v>102</v>
      </c>
      <c r="S1230" t="s">
        <v>1625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HYPERLINK("https://hotelmonitor-cachepage.eclerx.com/savepage/tk_1543414982194223_sr_2057.html","info")</f>
        <v/>
      </c>
      <c r="AA1230" t="n">
        <v>-6796557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/>
      <c r="AP1230" t="n">
        <v>394</v>
      </c>
      <c r="AQ1230" t="s">
        <v>89</v>
      </c>
      <c r="AR1230" t="s"/>
      <c r="AS1230" t="s"/>
      <c r="AT1230" t="s">
        <v>90</v>
      </c>
      <c r="AU1230" t="s"/>
      <c r="AV1230" t="s"/>
      <c r="AW1230" t="s"/>
      <c r="AX1230" t="s"/>
      <c r="AY1230" t="n">
        <v>6796557</v>
      </c>
      <c r="AZ1230" t="s">
        <v>1623</v>
      </c>
      <c r="BA1230" t="s"/>
      <c r="BB1230" t="n">
        <v>418835</v>
      </c>
      <c r="BC1230" t="n">
        <v>13.361585</v>
      </c>
      <c r="BD1230" t="n">
        <v>52.493625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1621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109.63</v>
      </c>
      <c r="L1231" t="s">
        <v>76</v>
      </c>
      <c r="M1231" t="s"/>
      <c r="N1231" t="s">
        <v>430</v>
      </c>
      <c r="O1231" t="s">
        <v>78</v>
      </c>
      <c r="P1231" t="s">
        <v>1621</v>
      </c>
      <c r="Q1231" t="s"/>
      <c r="R1231" t="s">
        <v>102</v>
      </c>
      <c r="S1231" t="s">
        <v>1626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HYPERLINK("https://hotelmonitor-cachepage.eclerx.com/savepage/tk_1543414982194223_sr_2057.html","info")</f>
        <v/>
      </c>
      <c r="AA1231" t="n">
        <v>-6796557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/>
      <c r="AP1231" t="n">
        <v>394</v>
      </c>
      <c r="AQ1231" t="s">
        <v>89</v>
      </c>
      <c r="AR1231" t="s"/>
      <c r="AS1231" t="s"/>
      <c r="AT1231" t="s">
        <v>90</v>
      </c>
      <c r="AU1231" t="s"/>
      <c r="AV1231" t="s"/>
      <c r="AW1231" t="s"/>
      <c r="AX1231" t="s"/>
      <c r="AY1231" t="n">
        <v>6796557</v>
      </c>
      <c r="AZ1231" t="s">
        <v>1623</v>
      </c>
      <c r="BA1231" t="s"/>
      <c r="BB1231" t="n">
        <v>418835</v>
      </c>
      <c r="BC1231" t="n">
        <v>13.361585</v>
      </c>
      <c r="BD1231" t="n">
        <v>52.493625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1621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137.46</v>
      </c>
      <c r="L1232" t="s">
        <v>76</v>
      </c>
      <c r="M1232" t="s"/>
      <c r="N1232" t="s">
        <v>1627</v>
      </c>
      <c r="O1232" t="s">
        <v>78</v>
      </c>
      <c r="P1232" t="s">
        <v>1621</v>
      </c>
      <c r="Q1232" t="s"/>
      <c r="R1232" t="s">
        <v>102</v>
      </c>
      <c r="S1232" t="s">
        <v>1628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HYPERLINK("https://hotelmonitor-cachepage.eclerx.com/savepage/tk_1543414982194223_sr_2057.html","info")</f>
        <v/>
      </c>
      <c r="AA1232" t="n">
        <v>-6796557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/>
      <c r="AP1232" t="n">
        <v>394</v>
      </c>
      <c r="AQ1232" t="s">
        <v>89</v>
      </c>
      <c r="AR1232" t="s"/>
      <c r="AS1232" t="s"/>
      <c r="AT1232" t="s">
        <v>90</v>
      </c>
      <c r="AU1232" t="s"/>
      <c r="AV1232" t="s"/>
      <c r="AW1232" t="s"/>
      <c r="AX1232" t="s"/>
      <c r="AY1232" t="n">
        <v>6796557</v>
      </c>
      <c r="AZ1232" t="s">
        <v>1623</v>
      </c>
      <c r="BA1232" t="s"/>
      <c r="BB1232" t="n">
        <v>418835</v>
      </c>
      <c r="BC1232" t="n">
        <v>13.361585</v>
      </c>
      <c r="BD1232" t="n">
        <v>52.493625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1621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193.06</v>
      </c>
      <c r="L1233" t="s">
        <v>76</v>
      </c>
      <c r="M1233" t="s"/>
      <c r="N1233" t="s">
        <v>1627</v>
      </c>
      <c r="O1233" t="s">
        <v>78</v>
      </c>
      <c r="P1233" t="s">
        <v>1621</v>
      </c>
      <c r="Q1233" t="s"/>
      <c r="R1233" t="s">
        <v>102</v>
      </c>
      <c r="S1233" t="s">
        <v>1629</v>
      </c>
      <c r="T1233" t="s">
        <v>82</v>
      </c>
      <c r="U1233" t="s"/>
      <c r="V1233" t="s">
        <v>83</v>
      </c>
      <c r="W1233" t="s">
        <v>112</v>
      </c>
      <c r="X1233" t="s"/>
      <c r="Y1233" t="s">
        <v>85</v>
      </c>
      <c r="Z1233">
        <f>HYPERLINK("https://hotelmonitor-cachepage.eclerx.com/savepage/tk_1543414982194223_sr_2057.html","info")</f>
        <v/>
      </c>
      <c r="AA1233" t="n">
        <v>-6796557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/>
      <c r="AP1233" t="n">
        <v>394</v>
      </c>
      <c r="AQ1233" t="s">
        <v>89</v>
      </c>
      <c r="AR1233" t="s"/>
      <c r="AS1233" t="s"/>
      <c r="AT1233" t="s">
        <v>90</v>
      </c>
      <c r="AU1233" t="s"/>
      <c r="AV1233" t="s"/>
      <c r="AW1233" t="s"/>
      <c r="AX1233" t="s"/>
      <c r="AY1233" t="n">
        <v>6796557</v>
      </c>
      <c r="AZ1233" t="s">
        <v>1623</v>
      </c>
      <c r="BA1233" t="s"/>
      <c r="BB1233" t="n">
        <v>418835</v>
      </c>
      <c r="BC1233" t="n">
        <v>13.361585</v>
      </c>
      <c r="BD1233" t="n">
        <v>52.493625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1630</v>
      </c>
      <c r="F1234" t="n">
        <v>529952</v>
      </c>
      <c r="G1234" t="s">
        <v>74</v>
      </c>
      <c r="H1234" t="s">
        <v>75</v>
      </c>
      <c r="I1234" t="s"/>
      <c r="J1234" t="s">
        <v>74</v>
      </c>
      <c r="K1234" t="n">
        <v>70.5</v>
      </c>
      <c r="L1234" t="s">
        <v>76</v>
      </c>
      <c r="M1234" t="s"/>
      <c r="N1234" t="s">
        <v>1631</v>
      </c>
      <c r="O1234" t="s">
        <v>78</v>
      </c>
      <c r="P1234" t="s">
        <v>1632</v>
      </c>
      <c r="Q1234" t="s"/>
      <c r="R1234" t="s">
        <v>102</v>
      </c>
      <c r="S1234" t="s">
        <v>1109</v>
      </c>
      <c r="T1234" t="s">
        <v>82</v>
      </c>
      <c r="U1234" t="s"/>
      <c r="V1234" t="s">
        <v>83</v>
      </c>
      <c r="W1234" t="s">
        <v>112</v>
      </c>
      <c r="X1234" t="s"/>
      <c r="Y1234" t="s">
        <v>85</v>
      </c>
      <c r="Z1234">
        <f>HYPERLINK("https://hotelmonitor-cachepage.eclerx.com/savepage/tk_15434139929131207_sr_2057.html","info")</f>
        <v/>
      </c>
      <c r="AA1234" t="n">
        <v>99250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/>
      <c r="AP1234" t="n">
        <v>68</v>
      </c>
      <c r="AQ1234" t="s">
        <v>89</v>
      </c>
      <c r="AR1234" t="s"/>
      <c r="AS1234" t="s"/>
      <c r="AT1234" t="s">
        <v>90</v>
      </c>
      <c r="AU1234" t="s"/>
      <c r="AV1234" t="s"/>
      <c r="AW1234" t="s"/>
      <c r="AX1234" t="s"/>
      <c r="AY1234" t="n">
        <v>1626209</v>
      </c>
      <c r="AZ1234" t="s">
        <v>1633</v>
      </c>
      <c r="BA1234" t="s"/>
      <c r="BB1234" t="n">
        <v>172018</v>
      </c>
      <c r="BC1234" t="n">
        <v>13.385139</v>
      </c>
      <c r="BD1234" t="n">
        <v>52.501811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1630</v>
      </c>
      <c r="F1235" t="n">
        <v>529952</v>
      </c>
      <c r="G1235" t="s">
        <v>74</v>
      </c>
      <c r="H1235" t="s">
        <v>75</v>
      </c>
      <c r="I1235" t="s"/>
      <c r="J1235" t="s">
        <v>74</v>
      </c>
      <c r="K1235" t="n">
        <v>94</v>
      </c>
      <c r="L1235" t="s">
        <v>76</v>
      </c>
      <c r="M1235" t="s"/>
      <c r="N1235" t="s">
        <v>1634</v>
      </c>
      <c r="O1235" t="s">
        <v>78</v>
      </c>
      <c r="P1235" t="s">
        <v>1632</v>
      </c>
      <c r="Q1235" t="s"/>
      <c r="R1235" t="s">
        <v>102</v>
      </c>
      <c r="S1235" t="s">
        <v>361</v>
      </c>
      <c r="T1235" t="s">
        <v>82</v>
      </c>
      <c r="U1235" t="s"/>
      <c r="V1235" t="s">
        <v>83</v>
      </c>
      <c r="W1235" t="s">
        <v>112</v>
      </c>
      <c r="X1235" t="s"/>
      <c r="Y1235" t="s">
        <v>85</v>
      </c>
      <c r="Z1235">
        <f>HYPERLINK("https://hotelmonitor-cachepage.eclerx.com/savepage/tk_15434139929131207_sr_2057.html","info")</f>
        <v/>
      </c>
      <c r="AA1235" t="n">
        <v>99250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/>
      <c r="AP1235" t="n">
        <v>68</v>
      </c>
      <c r="AQ1235" t="s">
        <v>89</v>
      </c>
      <c r="AR1235" t="s"/>
      <c r="AS1235" t="s"/>
      <c r="AT1235" t="s">
        <v>90</v>
      </c>
      <c r="AU1235" t="s"/>
      <c r="AV1235" t="s"/>
      <c r="AW1235" t="s"/>
      <c r="AX1235" t="s"/>
      <c r="AY1235" t="n">
        <v>1626209</v>
      </c>
      <c r="AZ1235" t="s">
        <v>1633</v>
      </c>
      <c r="BA1235" t="s"/>
      <c r="BB1235" t="n">
        <v>172018</v>
      </c>
      <c r="BC1235" t="n">
        <v>13.385139</v>
      </c>
      <c r="BD1235" t="n">
        <v>52.501811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1630</v>
      </c>
      <c r="F1236" t="n">
        <v>529952</v>
      </c>
      <c r="G1236" t="s">
        <v>74</v>
      </c>
      <c r="H1236" t="s">
        <v>75</v>
      </c>
      <c r="I1236" t="s"/>
      <c r="J1236" t="s">
        <v>74</v>
      </c>
      <c r="K1236" t="n">
        <v>70.5</v>
      </c>
      <c r="L1236" t="s">
        <v>76</v>
      </c>
      <c r="M1236" t="s"/>
      <c r="N1236" t="s">
        <v>1635</v>
      </c>
      <c r="O1236" t="s">
        <v>78</v>
      </c>
      <c r="P1236" t="s">
        <v>1632</v>
      </c>
      <c r="Q1236" t="s"/>
      <c r="R1236" t="s">
        <v>102</v>
      </c>
      <c r="S1236" t="s">
        <v>1109</v>
      </c>
      <c r="T1236" t="s">
        <v>82</v>
      </c>
      <c r="U1236" t="s"/>
      <c r="V1236" t="s">
        <v>83</v>
      </c>
      <c r="W1236" t="s">
        <v>112</v>
      </c>
      <c r="X1236" t="s"/>
      <c r="Y1236" t="s">
        <v>85</v>
      </c>
      <c r="Z1236">
        <f>HYPERLINK("https://hotelmonitor-cachepage.eclerx.com/savepage/tk_15434139929131207_sr_2057.html","info")</f>
        <v/>
      </c>
      <c r="AA1236" t="n">
        <v>99250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/>
      <c r="AP1236" t="n">
        <v>68</v>
      </c>
      <c r="AQ1236" t="s">
        <v>89</v>
      </c>
      <c r="AR1236" t="s"/>
      <c r="AS1236" t="s"/>
      <c r="AT1236" t="s">
        <v>90</v>
      </c>
      <c r="AU1236" t="s"/>
      <c r="AV1236" t="s"/>
      <c r="AW1236" t="s"/>
      <c r="AX1236" t="s"/>
      <c r="AY1236" t="n">
        <v>1626209</v>
      </c>
      <c r="AZ1236" t="s">
        <v>1633</v>
      </c>
      <c r="BA1236" t="s"/>
      <c r="BB1236" t="n">
        <v>172018</v>
      </c>
      <c r="BC1236" t="n">
        <v>13.385139</v>
      </c>
      <c r="BD1236" t="n">
        <v>52.501811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1630</v>
      </c>
      <c r="F1237" t="n">
        <v>529952</v>
      </c>
      <c r="G1237" t="s">
        <v>74</v>
      </c>
      <c r="H1237" t="s">
        <v>75</v>
      </c>
      <c r="I1237" t="s"/>
      <c r="J1237" t="s">
        <v>74</v>
      </c>
      <c r="K1237" t="n">
        <v>70.5</v>
      </c>
      <c r="L1237" t="s">
        <v>76</v>
      </c>
      <c r="M1237" t="s"/>
      <c r="N1237" t="s">
        <v>1636</v>
      </c>
      <c r="O1237" t="s">
        <v>78</v>
      </c>
      <c r="P1237" t="s">
        <v>1632</v>
      </c>
      <c r="Q1237" t="s"/>
      <c r="R1237" t="s">
        <v>102</v>
      </c>
      <c r="S1237" t="s">
        <v>1109</v>
      </c>
      <c r="T1237" t="s">
        <v>82</v>
      </c>
      <c r="U1237" t="s"/>
      <c r="V1237" t="s">
        <v>83</v>
      </c>
      <c r="W1237" t="s">
        <v>112</v>
      </c>
      <c r="X1237" t="s"/>
      <c r="Y1237" t="s">
        <v>85</v>
      </c>
      <c r="Z1237">
        <f>HYPERLINK("https://hotelmonitor-cachepage.eclerx.com/savepage/tk_15434139929131207_sr_2057.html","info")</f>
        <v/>
      </c>
      <c r="AA1237" t="n">
        <v>99250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88</v>
      </c>
      <c r="AO1237" t="s"/>
      <c r="AP1237" t="n">
        <v>68</v>
      </c>
      <c r="AQ1237" t="s">
        <v>89</v>
      </c>
      <c r="AR1237" t="s"/>
      <c r="AS1237" t="s"/>
      <c r="AT1237" t="s">
        <v>90</v>
      </c>
      <c r="AU1237" t="s"/>
      <c r="AV1237" t="s"/>
      <c r="AW1237" t="s"/>
      <c r="AX1237" t="s"/>
      <c r="AY1237" t="n">
        <v>1626209</v>
      </c>
      <c r="AZ1237" t="s">
        <v>1633</v>
      </c>
      <c r="BA1237" t="s"/>
      <c r="BB1237" t="n">
        <v>172018</v>
      </c>
      <c r="BC1237" t="n">
        <v>13.385139</v>
      </c>
      <c r="BD1237" t="n">
        <v>52.501811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1630</v>
      </c>
      <c r="F1238" t="n">
        <v>529952</v>
      </c>
      <c r="G1238" t="s">
        <v>74</v>
      </c>
      <c r="H1238" t="s">
        <v>75</v>
      </c>
      <c r="I1238" t="s"/>
      <c r="J1238" t="s">
        <v>74</v>
      </c>
      <c r="K1238" t="n">
        <v>70.5</v>
      </c>
      <c r="L1238" t="s">
        <v>76</v>
      </c>
      <c r="M1238" t="s"/>
      <c r="N1238" t="s">
        <v>1637</v>
      </c>
      <c r="O1238" t="s">
        <v>78</v>
      </c>
      <c r="P1238" t="s">
        <v>1632</v>
      </c>
      <c r="Q1238" t="s"/>
      <c r="R1238" t="s">
        <v>102</v>
      </c>
      <c r="S1238" t="s">
        <v>1109</v>
      </c>
      <c r="T1238" t="s">
        <v>82</v>
      </c>
      <c r="U1238" t="s"/>
      <c r="V1238" t="s">
        <v>83</v>
      </c>
      <c r="W1238" t="s">
        <v>112</v>
      </c>
      <c r="X1238" t="s"/>
      <c r="Y1238" t="s">
        <v>85</v>
      </c>
      <c r="Z1238">
        <f>HYPERLINK("https://hotelmonitor-cachepage.eclerx.com/savepage/tk_15434139929131207_sr_2057.html","info")</f>
        <v/>
      </c>
      <c r="AA1238" t="n">
        <v>99250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88</v>
      </c>
      <c r="AO1238" t="s"/>
      <c r="AP1238" t="n">
        <v>68</v>
      </c>
      <c r="AQ1238" t="s">
        <v>89</v>
      </c>
      <c r="AR1238" t="s"/>
      <c r="AS1238" t="s"/>
      <c r="AT1238" t="s">
        <v>90</v>
      </c>
      <c r="AU1238" t="s"/>
      <c r="AV1238" t="s"/>
      <c r="AW1238" t="s"/>
      <c r="AX1238" t="s"/>
      <c r="AY1238" t="n">
        <v>1626209</v>
      </c>
      <c r="AZ1238" t="s">
        <v>1633</v>
      </c>
      <c r="BA1238" t="s"/>
      <c r="BB1238" t="n">
        <v>172018</v>
      </c>
      <c r="BC1238" t="n">
        <v>13.385139</v>
      </c>
      <c r="BD1238" t="n">
        <v>52.501811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1630</v>
      </c>
      <c r="F1239" t="n">
        <v>529952</v>
      </c>
      <c r="G1239" t="s">
        <v>74</v>
      </c>
      <c r="H1239" t="s">
        <v>75</v>
      </c>
      <c r="I1239" t="s"/>
      <c r="J1239" t="s">
        <v>74</v>
      </c>
      <c r="K1239" t="n">
        <v>81.75</v>
      </c>
      <c r="L1239" t="s">
        <v>76</v>
      </c>
      <c r="M1239" t="s"/>
      <c r="N1239" t="s">
        <v>1638</v>
      </c>
      <c r="O1239" t="s">
        <v>78</v>
      </c>
      <c r="P1239" t="s">
        <v>1632</v>
      </c>
      <c r="Q1239" t="s"/>
      <c r="R1239" t="s">
        <v>102</v>
      </c>
      <c r="S1239" t="s">
        <v>1639</v>
      </c>
      <c r="T1239" t="s">
        <v>82</v>
      </c>
      <c r="U1239" t="s"/>
      <c r="V1239" t="s">
        <v>83</v>
      </c>
      <c r="W1239" t="s">
        <v>112</v>
      </c>
      <c r="X1239" t="s"/>
      <c r="Y1239" t="s">
        <v>85</v>
      </c>
      <c r="Z1239">
        <f>HYPERLINK("https://hotelmonitor-cachepage.eclerx.com/savepage/tk_15434139929131207_sr_2057.html","info")</f>
        <v/>
      </c>
      <c r="AA1239" t="n">
        <v>99250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88</v>
      </c>
      <c r="AO1239" t="s"/>
      <c r="AP1239" t="n">
        <v>68</v>
      </c>
      <c r="AQ1239" t="s">
        <v>89</v>
      </c>
      <c r="AR1239" t="s"/>
      <c r="AS1239" t="s"/>
      <c r="AT1239" t="s">
        <v>90</v>
      </c>
      <c r="AU1239" t="s"/>
      <c r="AV1239" t="s"/>
      <c r="AW1239" t="s"/>
      <c r="AX1239" t="s"/>
      <c r="AY1239" t="n">
        <v>1626209</v>
      </c>
      <c r="AZ1239" t="s">
        <v>1633</v>
      </c>
      <c r="BA1239" t="s"/>
      <c r="BB1239" t="n">
        <v>172018</v>
      </c>
      <c r="BC1239" t="n">
        <v>13.385139</v>
      </c>
      <c r="BD1239" t="n">
        <v>52.501811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1630</v>
      </c>
      <c r="F1240" t="n">
        <v>529952</v>
      </c>
      <c r="G1240" t="s">
        <v>74</v>
      </c>
      <c r="H1240" t="s">
        <v>75</v>
      </c>
      <c r="I1240" t="s"/>
      <c r="J1240" t="s">
        <v>74</v>
      </c>
      <c r="K1240" t="n">
        <v>85</v>
      </c>
      <c r="L1240" t="s">
        <v>76</v>
      </c>
      <c r="M1240" t="s"/>
      <c r="N1240" t="s">
        <v>1634</v>
      </c>
      <c r="O1240" t="s">
        <v>78</v>
      </c>
      <c r="P1240" t="s">
        <v>1632</v>
      </c>
      <c r="Q1240" t="s"/>
      <c r="R1240" t="s">
        <v>102</v>
      </c>
      <c r="S1240" t="s">
        <v>181</v>
      </c>
      <c r="T1240" t="s">
        <v>82</v>
      </c>
      <c r="U1240" t="s"/>
      <c r="V1240" t="s">
        <v>83</v>
      </c>
      <c r="W1240" t="s">
        <v>112</v>
      </c>
      <c r="X1240" t="s"/>
      <c r="Y1240" t="s">
        <v>85</v>
      </c>
      <c r="Z1240">
        <f>HYPERLINK("https://hotelmonitor-cachepage.eclerx.com/savepage/tk_15434139929131207_sr_2057.html","info")</f>
        <v/>
      </c>
      <c r="AA1240" t="n">
        <v>99250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88</v>
      </c>
      <c r="AO1240" t="s"/>
      <c r="AP1240" t="n">
        <v>68</v>
      </c>
      <c r="AQ1240" t="s">
        <v>89</v>
      </c>
      <c r="AR1240" t="s"/>
      <c r="AS1240" t="s"/>
      <c r="AT1240" t="s">
        <v>90</v>
      </c>
      <c r="AU1240" t="s"/>
      <c r="AV1240" t="s"/>
      <c r="AW1240" t="s"/>
      <c r="AX1240" t="s"/>
      <c r="AY1240" t="n">
        <v>1626209</v>
      </c>
      <c r="AZ1240" t="s">
        <v>1633</v>
      </c>
      <c r="BA1240" t="s"/>
      <c r="BB1240" t="n">
        <v>172018</v>
      </c>
      <c r="BC1240" t="n">
        <v>13.385139</v>
      </c>
      <c r="BD1240" t="n">
        <v>52.501811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1630</v>
      </c>
      <c r="F1241" t="n">
        <v>529952</v>
      </c>
      <c r="G1241" t="s">
        <v>74</v>
      </c>
      <c r="H1241" t="s">
        <v>75</v>
      </c>
      <c r="I1241" t="s"/>
      <c r="J1241" t="s">
        <v>74</v>
      </c>
      <c r="K1241" t="n">
        <v>85</v>
      </c>
      <c r="L1241" t="s">
        <v>76</v>
      </c>
      <c r="M1241" t="s"/>
      <c r="N1241" t="s">
        <v>1635</v>
      </c>
      <c r="O1241" t="s">
        <v>78</v>
      </c>
      <c r="P1241" t="s">
        <v>1632</v>
      </c>
      <c r="Q1241" t="s"/>
      <c r="R1241" t="s">
        <v>102</v>
      </c>
      <c r="S1241" t="s">
        <v>181</v>
      </c>
      <c r="T1241" t="s">
        <v>82</v>
      </c>
      <c r="U1241" t="s"/>
      <c r="V1241" t="s">
        <v>83</v>
      </c>
      <c r="W1241" t="s">
        <v>112</v>
      </c>
      <c r="X1241" t="s"/>
      <c r="Y1241" t="s">
        <v>85</v>
      </c>
      <c r="Z1241">
        <f>HYPERLINK("https://hotelmonitor-cachepage.eclerx.com/savepage/tk_15434139929131207_sr_2057.html","info")</f>
        <v/>
      </c>
      <c r="AA1241" t="n">
        <v>99250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88</v>
      </c>
      <c r="AO1241" t="s"/>
      <c r="AP1241" t="n">
        <v>68</v>
      </c>
      <c r="AQ1241" t="s">
        <v>89</v>
      </c>
      <c r="AR1241" t="s"/>
      <c r="AS1241" t="s"/>
      <c r="AT1241" t="s">
        <v>90</v>
      </c>
      <c r="AU1241" t="s"/>
      <c r="AV1241" t="s"/>
      <c r="AW1241" t="s"/>
      <c r="AX1241" t="s"/>
      <c r="AY1241" t="n">
        <v>1626209</v>
      </c>
      <c r="AZ1241" t="s">
        <v>1633</v>
      </c>
      <c r="BA1241" t="s"/>
      <c r="BB1241" t="n">
        <v>172018</v>
      </c>
      <c r="BC1241" t="n">
        <v>13.385139</v>
      </c>
      <c r="BD1241" t="n">
        <v>52.501811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1630</v>
      </c>
      <c r="F1242" t="n">
        <v>529952</v>
      </c>
      <c r="G1242" t="s">
        <v>74</v>
      </c>
      <c r="H1242" t="s">
        <v>75</v>
      </c>
      <c r="I1242" t="s"/>
      <c r="J1242" t="s">
        <v>74</v>
      </c>
      <c r="K1242" t="n">
        <v>85</v>
      </c>
      <c r="L1242" t="s">
        <v>76</v>
      </c>
      <c r="M1242" t="s"/>
      <c r="N1242" t="s">
        <v>1636</v>
      </c>
      <c r="O1242" t="s">
        <v>78</v>
      </c>
      <c r="P1242" t="s">
        <v>1632</v>
      </c>
      <c r="Q1242" t="s"/>
      <c r="R1242" t="s">
        <v>102</v>
      </c>
      <c r="S1242" t="s">
        <v>181</v>
      </c>
      <c r="T1242" t="s">
        <v>82</v>
      </c>
      <c r="U1242" t="s"/>
      <c r="V1242" t="s">
        <v>83</v>
      </c>
      <c r="W1242" t="s">
        <v>112</v>
      </c>
      <c r="X1242" t="s"/>
      <c r="Y1242" t="s">
        <v>85</v>
      </c>
      <c r="Z1242">
        <f>HYPERLINK("https://hotelmonitor-cachepage.eclerx.com/savepage/tk_15434139929131207_sr_2057.html","info")</f>
        <v/>
      </c>
      <c r="AA1242" t="n">
        <v>99250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88</v>
      </c>
      <c r="AO1242" t="s"/>
      <c r="AP1242" t="n">
        <v>68</v>
      </c>
      <c r="AQ1242" t="s">
        <v>89</v>
      </c>
      <c r="AR1242" t="s"/>
      <c r="AS1242" t="s"/>
      <c r="AT1242" t="s">
        <v>90</v>
      </c>
      <c r="AU1242" t="s"/>
      <c r="AV1242" t="s"/>
      <c r="AW1242" t="s"/>
      <c r="AX1242" t="s"/>
      <c r="AY1242" t="n">
        <v>1626209</v>
      </c>
      <c r="AZ1242" t="s">
        <v>1633</v>
      </c>
      <c r="BA1242" t="s"/>
      <c r="BB1242" t="n">
        <v>172018</v>
      </c>
      <c r="BC1242" t="n">
        <v>13.385139</v>
      </c>
      <c r="BD1242" t="n">
        <v>52.501811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1630</v>
      </c>
      <c r="F1243" t="n">
        <v>529952</v>
      </c>
      <c r="G1243" t="s">
        <v>74</v>
      </c>
      <c r="H1243" t="s">
        <v>75</v>
      </c>
      <c r="I1243" t="s"/>
      <c r="J1243" t="s">
        <v>74</v>
      </c>
      <c r="K1243" t="n">
        <v>85</v>
      </c>
      <c r="L1243" t="s">
        <v>76</v>
      </c>
      <c r="M1243" t="s"/>
      <c r="N1243" t="s">
        <v>1637</v>
      </c>
      <c r="O1243" t="s">
        <v>78</v>
      </c>
      <c r="P1243" t="s">
        <v>1632</v>
      </c>
      <c r="Q1243" t="s"/>
      <c r="R1243" t="s">
        <v>102</v>
      </c>
      <c r="S1243" t="s">
        <v>181</v>
      </c>
      <c r="T1243" t="s">
        <v>82</v>
      </c>
      <c r="U1243" t="s"/>
      <c r="V1243" t="s">
        <v>83</v>
      </c>
      <c r="W1243" t="s">
        <v>112</v>
      </c>
      <c r="X1243" t="s"/>
      <c r="Y1243" t="s">
        <v>85</v>
      </c>
      <c r="Z1243">
        <f>HYPERLINK("https://hotelmonitor-cachepage.eclerx.com/savepage/tk_15434139929131207_sr_2057.html","info")</f>
        <v/>
      </c>
      <c r="AA1243" t="n">
        <v>99250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88</v>
      </c>
      <c r="AO1243" t="s"/>
      <c r="AP1243" t="n">
        <v>68</v>
      </c>
      <c r="AQ1243" t="s">
        <v>89</v>
      </c>
      <c r="AR1243" t="s"/>
      <c r="AS1243" t="s"/>
      <c r="AT1243" t="s">
        <v>90</v>
      </c>
      <c r="AU1243" t="s"/>
      <c r="AV1243" t="s"/>
      <c r="AW1243" t="s"/>
      <c r="AX1243" t="s"/>
      <c r="AY1243" t="n">
        <v>1626209</v>
      </c>
      <c r="AZ1243" t="s">
        <v>1633</v>
      </c>
      <c r="BA1243" t="s"/>
      <c r="BB1243" t="n">
        <v>172018</v>
      </c>
      <c r="BC1243" t="n">
        <v>13.385139</v>
      </c>
      <c r="BD1243" t="n">
        <v>52.501811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1630</v>
      </c>
      <c r="F1244" t="n">
        <v>529952</v>
      </c>
      <c r="G1244" t="s">
        <v>74</v>
      </c>
      <c r="H1244" t="s">
        <v>75</v>
      </c>
      <c r="I1244" t="s"/>
      <c r="J1244" t="s">
        <v>74</v>
      </c>
      <c r="K1244" t="n">
        <v>94</v>
      </c>
      <c r="L1244" t="s">
        <v>76</v>
      </c>
      <c r="M1244" t="s"/>
      <c r="N1244" t="s">
        <v>1635</v>
      </c>
      <c r="O1244" t="s">
        <v>78</v>
      </c>
      <c r="P1244" t="s">
        <v>1632</v>
      </c>
      <c r="Q1244" t="s"/>
      <c r="R1244" t="s">
        <v>102</v>
      </c>
      <c r="S1244" t="s">
        <v>361</v>
      </c>
      <c r="T1244" t="s">
        <v>82</v>
      </c>
      <c r="U1244" t="s"/>
      <c r="V1244" t="s">
        <v>83</v>
      </c>
      <c r="W1244" t="s">
        <v>112</v>
      </c>
      <c r="X1244" t="s"/>
      <c r="Y1244" t="s">
        <v>85</v>
      </c>
      <c r="Z1244">
        <f>HYPERLINK("https://hotelmonitor-cachepage.eclerx.com/savepage/tk_15434139929131207_sr_2057.html","info")</f>
        <v/>
      </c>
      <c r="AA1244" t="n">
        <v>99250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88</v>
      </c>
      <c r="AO1244" t="s"/>
      <c r="AP1244" t="n">
        <v>68</v>
      </c>
      <c r="AQ1244" t="s">
        <v>89</v>
      </c>
      <c r="AR1244" t="s"/>
      <c r="AS1244" t="s"/>
      <c r="AT1244" t="s">
        <v>90</v>
      </c>
      <c r="AU1244" t="s"/>
      <c r="AV1244" t="s"/>
      <c r="AW1244" t="s"/>
      <c r="AX1244" t="s"/>
      <c r="AY1244" t="n">
        <v>1626209</v>
      </c>
      <c r="AZ1244" t="s">
        <v>1633</v>
      </c>
      <c r="BA1244" t="s"/>
      <c r="BB1244" t="n">
        <v>172018</v>
      </c>
      <c r="BC1244" t="n">
        <v>13.385139</v>
      </c>
      <c r="BD1244" t="n">
        <v>52.501811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1630</v>
      </c>
      <c r="F1245" t="n">
        <v>529952</v>
      </c>
      <c r="G1245" t="s">
        <v>74</v>
      </c>
      <c r="H1245" t="s">
        <v>75</v>
      </c>
      <c r="I1245" t="s"/>
      <c r="J1245" t="s">
        <v>74</v>
      </c>
      <c r="K1245" t="n">
        <v>94</v>
      </c>
      <c r="L1245" t="s">
        <v>76</v>
      </c>
      <c r="M1245" t="s"/>
      <c r="N1245" t="s">
        <v>1636</v>
      </c>
      <c r="O1245" t="s">
        <v>78</v>
      </c>
      <c r="P1245" t="s">
        <v>1632</v>
      </c>
      <c r="Q1245" t="s"/>
      <c r="R1245" t="s">
        <v>102</v>
      </c>
      <c r="S1245" t="s">
        <v>361</v>
      </c>
      <c r="T1245" t="s">
        <v>82</v>
      </c>
      <c r="U1245" t="s"/>
      <c r="V1245" t="s">
        <v>83</v>
      </c>
      <c r="W1245" t="s">
        <v>112</v>
      </c>
      <c r="X1245" t="s"/>
      <c r="Y1245" t="s">
        <v>85</v>
      </c>
      <c r="Z1245">
        <f>HYPERLINK("https://hotelmonitor-cachepage.eclerx.com/savepage/tk_15434139929131207_sr_2057.html","info")</f>
        <v/>
      </c>
      <c r="AA1245" t="n">
        <v>99250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88</v>
      </c>
      <c r="AO1245" t="s"/>
      <c r="AP1245" t="n">
        <v>68</v>
      </c>
      <c r="AQ1245" t="s">
        <v>89</v>
      </c>
      <c r="AR1245" t="s"/>
      <c r="AS1245" t="s"/>
      <c r="AT1245" t="s">
        <v>90</v>
      </c>
      <c r="AU1245" t="s"/>
      <c r="AV1245" t="s"/>
      <c r="AW1245" t="s"/>
      <c r="AX1245" t="s"/>
      <c r="AY1245" t="n">
        <v>1626209</v>
      </c>
      <c r="AZ1245" t="s">
        <v>1633</v>
      </c>
      <c r="BA1245" t="s"/>
      <c r="BB1245" t="n">
        <v>172018</v>
      </c>
      <c r="BC1245" t="n">
        <v>13.385139</v>
      </c>
      <c r="BD1245" t="n">
        <v>52.501811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1630</v>
      </c>
      <c r="F1246" t="n">
        <v>529952</v>
      </c>
      <c r="G1246" t="s">
        <v>74</v>
      </c>
      <c r="H1246" t="s">
        <v>75</v>
      </c>
      <c r="I1246" t="s"/>
      <c r="J1246" t="s">
        <v>74</v>
      </c>
      <c r="K1246" t="n">
        <v>94</v>
      </c>
      <c r="L1246" t="s">
        <v>76</v>
      </c>
      <c r="M1246" t="s"/>
      <c r="N1246" t="s">
        <v>1637</v>
      </c>
      <c r="O1246" t="s">
        <v>78</v>
      </c>
      <c r="P1246" t="s">
        <v>1632</v>
      </c>
      <c r="Q1246" t="s"/>
      <c r="R1246" t="s">
        <v>102</v>
      </c>
      <c r="S1246" t="s">
        <v>361</v>
      </c>
      <c r="T1246" t="s">
        <v>82</v>
      </c>
      <c r="U1246" t="s"/>
      <c r="V1246" t="s">
        <v>83</v>
      </c>
      <c r="W1246" t="s">
        <v>112</v>
      </c>
      <c r="X1246" t="s"/>
      <c r="Y1246" t="s">
        <v>85</v>
      </c>
      <c r="Z1246">
        <f>HYPERLINK("https://hotelmonitor-cachepage.eclerx.com/savepage/tk_15434139929131207_sr_2057.html","info")</f>
        <v/>
      </c>
      <c r="AA1246" t="n">
        <v>99250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88</v>
      </c>
      <c r="AO1246" t="s"/>
      <c r="AP1246" t="n">
        <v>68</v>
      </c>
      <c r="AQ1246" t="s">
        <v>89</v>
      </c>
      <c r="AR1246" t="s"/>
      <c r="AS1246" t="s"/>
      <c r="AT1246" t="s">
        <v>90</v>
      </c>
      <c r="AU1246" t="s"/>
      <c r="AV1246" t="s"/>
      <c r="AW1246" t="s"/>
      <c r="AX1246" t="s"/>
      <c r="AY1246" t="n">
        <v>1626209</v>
      </c>
      <c r="AZ1246" t="s">
        <v>1633</v>
      </c>
      <c r="BA1246" t="s"/>
      <c r="BB1246" t="n">
        <v>172018</v>
      </c>
      <c r="BC1246" t="n">
        <v>13.385139</v>
      </c>
      <c r="BD1246" t="n">
        <v>52.501811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1630</v>
      </c>
      <c r="F1247" t="n">
        <v>529952</v>
      </c>
      <c r="G1247" t="s">
        <v>74</v>
      </c>
      <c r="H1247" t="s">
        <v>75</v>
      </c>
      <c r="I1247" t="s"/>
      <c r="J1247" t="s">
        <v>74</v>
      </c>
      <c r="K1247" t="n">
        <v>99</v>
      </c>
      <c r="L1247" t="s">
        <v>76</v>
      </c>
      <c r="M1247" t="s"/>
      <c r="N1247" t="s">
        <v>1638</v>
      </c>
      <c r="O1247" t="s">
        <v>78</v>
      </c>
      <c r="P1247" t="s">
        <v>1632</v>
      </c>
      <c r="Q1247" t="s"/>
      <c r="R1247" t="s">
        <v>102</v>
      </c>
      <c r="S1247" t="s">
        <v>280</v>
      </c>
      <c r="T1247" t="s">
        <v>82</v>
      </c>
      <c r="U1247" t="s"/>
      <c r="V1247" t="s">
        <v>83</v>
      </c>
      <c r="W1247" t="s">
        <v>112</v>
      </c>
      <c r="X1247" t="s"/>
      <c r="Y1247" t="s">
        <v>85</v>
      </c>
      <c r="Z1247">
        <f>HYPERLINK("https://hotelmonitor-cachepage.eclerx.com/savepage/tk_15434139929131207_sr_2057.html","info")</f>
        <v/>
      </c>
      <c r="AA1247" t="n">
        <v>99250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88</v>
      </c>
      <c r="AO1247" t="s"/>
      <c r="AP1247" t="n">
        <v>68</v>
      </c>
      <c r="AQ1247" t="s">
        <v>89</v>
      </c>
      <c r="AR1247" t="s"/>
      <c r="AS1247" t="s"/>
      <c r="AT1247" t="s">
        <v>90</v>
      </c>
      <c r="AU1247" t="s"/>
      <c r="AV1247" t="s"/>
      <c r="AW1247" t="s"/>
      <c r="AX1247" t="s"/>
      <c r="AY1247" t="n">
        <v>1626209</v>
      </c>
      <c r="AZ1247" t="s">
        <v>1633</v>
      </c>
      <c r="BA1247" t="s"/>
      <c r="BB1247" t="n">
        <v>172018</v>
      </c>
      <c r="BC1247" t="n">
        <v>13.385139</v>
      </c>
      <c r="BD1247" t="n">
        <v>52.501811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1630</v>
      </c>
      <c r="F1248" t="n">
        <v>529952</v>
      </c>
      <c r="G1248" t="s">
        <v>74</v>
      </c>
      <c r="H1248" t="s">
        <v>75</v>
      </c>
      <c r="I1248" t="s"/>
      <c r="J1248" t="s">
        <v>74</v>
      </c>
      <c r="K1248" t="n">
        <v>109</v>
      </c>
      <c r="L1248" t="s">
        <v>76</v>
      </c>
      <c r="M1248" t="s"/>
      <c r="N1248" t="s">
        <v>1638</v>
      </c>
      <c r="O1248" t="s">
        <v>78</v>
      </c>
      <c r="P1248" t="s">
        <v>1632</v>
      </c>
      <c r="Q1248" t="s"/>
      <c r="R1248" t="s">
        <v>102</v>
      </c>
      <c r="S1248" t="s">
        <v>196</v>
      </c>
      <c r="T1248" t="s">
        <v>82</v>
      </c>
      <c r="U1248" t="s"/>
      <c r="V1248" t="s">
        <v>83</v>
      </c>
      <c r="W1248" t="s">
        <v>112</v>
      </c>
      <c r="X1248" t="s"/>
      <c r="Y1248" t="s">
        <v>85</v>
      </c>
      <c r="Z1248">
        <f>HYPERLINK("https://hotelmonitor-cachepage.eclerx.com/savepage/tk_15434139929131207_sr_2057.html","info")</f>
        <v/>
      </c>
      <c r="AA1248" t="n">
        <v>99250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88</v>
      </c>
      <c r="AO1248" t="s"/>
      <c r="AP1248" t="n">
        <v>68</v>
      </c>
      <c r="AQ1248" t="s">
        <v>89</v>
      </c>
      <c r="AR1248" t="s"/>
      <c r="AS1248" t="s"/>
      <c r="AT1248" t="s">
        <v>90</v>
      </c>
      <c r="AU1248" t="s"/>
      <c r="AV1248" t="s"/>
      <c r="AW1248" t="s"/>
      <c r="AX1248" t="s"/>
      <c r="AY1248" t="n">
        <v>1626209</v>
      </c>
      <c r="AZ1248" t="s">
        <v>1633</v>
      </c>
      <c r="BA1248" t="s"/>
      <c r="BB1248" t="n">
        <v>172018</v>
      </c>
      <c r="BC1248" t="n">
        <v>13.385139</v>
      </c>
      <c r="BD1248" t="n">
        <v>52.501811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1640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56</v>
      </c>
      <c r="L1249" t="s">
        <v>76</v>
      </c>
      <c r="M1249" t="s"/>
      <c r="N1249" t="s">
        <v>1641</v>
      </c>
      <c r="O1249" t="s">
        <v>78</v>
      </c>
      <c r="P1249" t="s">
        <v>1640</v>
      </c>
      <c r="Q1249" t="s"/>
      <c r="R1249" t="s">
        <v>180</v>
      </c>
      <c r="S1249" t="s">
        <v>936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HYPERLINK("https://hotelmonitor-cachepage.eclerx.com/savepage/tk_1543413984076873_sr_2057.html","info")</f>
        <v/>
      </c>
      <c r="AA1249" t="n">
        <v>-4539738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88</v>
      </c>
      <c r="AO1249" t="s"/>
      <c r="AP1249" t="n">
        <v>65</v>
      </c>
      <c r="AQ1249" t="s">
        <v>89</v>
      </c>
      <c r="AR1249" t="s"/>
      <c r="AS1249" t="s"/>
      <c r="AT1249" t="s">
        <v>90</v>
      </c>
      <c r="AU1249" t="s"/>
      <c r="AV1249" t="s"/>
      <c r="AW1249" t="s"/>
      <c r="AX1249" t="s"/>
      <c r="AY1249" t="n">
        <v>4539738</v>
      </c>
      <c r="AZ1249" t="s">
        <v>1642</v>
      </c>
      <c r="BA1249" t="s"/>
      <c r="BB1249" t="n">
        <v>618408</v>
      </c>
      <c r="BC1249" t="n">
        <v>13.344642</v>
      </c>
      <c r="BD1249" t="n">
        <v>52.502807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1640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56</v>
      </c>
      <c r="L1250" t="s">
        <v>76</v>
      </c>
      <c r="M1250" t="s"/>
      <c r="N1250" t="s">
        <v>1643</v>
      </c>
      <c r="O1250" t="s">
        <v>78</v>
      </c>
      <c r="P1250" t="s">
        <v>1640</v>
      </c>
      <c r="Q1250" t="s"/>
      <c r="R1250" t="s">
        <v>180</v>
      </c>
      <c r="S1250" t="s">
        <v>936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HYPERLINK("https://hotelmonitor-cachepage.eclerx.com/savepage/tk_1543413984076873_sr_2057.html","info")</f>
        <v/>
      </c>
      <c r="AA1250" t="n">
        <v>-4539738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88</v>
      </c>
      <c r="AO1250" t="s"/>
      <c r="AP1250" t="n">
        <v>65</v>
      </c>
      <c r="AQ1250" t="s">
        <v>89</v>
      </c>
      <c r="AR1250" t="s"/>
      <c r="AS1250" t="s"/>
      <c r="AT1250" t="s">
        <v>90</v>
      </c>
      <c r="AU1250" t="s"/>
      <c r="AV1250" t="s"/>
      <c r="AW1250" t="s"/>
      <c r="AX1250" t="s"/>
      <c r="AY1250" t="n">
        <v>4539738</v>
      </c>
      <c r="AZ1250" t="s">
        <v>1642</v>
      </c>
      <c r="BA1250" t="s"/>
      <c r="BB1250" t="n">
        <v>618408</v>
      </c>
      <c r="BC1250" t="n">
        <v>13.344642</v>
      </c>
      <c r="BD1250" t="n">
        <v>52.502807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1640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71</v>
      </c>
      <c r="L1251" t="s">
        <v>76</v>
      </c>
      <c r="M1251" t="s"/>
      <c r="N1251" t="s">
        <v>1641</v>
      </c>
      <c r="O1251" t="s">
        <v>78</v>
      </c>
      <c r="P1251" t="s">
        <v>1640</v>
      </c>
      <c r="Q1251" t="s"/>
      <c r="R1251" t="s">
        <v>180</v>
      </c>
      <c r="S1251" t="s">
        <v>632</v>
      </c>
      <c r="T1251" t="s">
        <v>82</v>
      </c>
      <c r="U1251" t="s"/>
      <c r="V1251" t="s">
        <v>83</v>
      </c>
      <c r="W1251" t="s">
        <v>112</v>
      </c>
      <c r="X1251" t="s"/>
      <c r="Y1251" t="s">
        <v>85</v>
      </c>
      <c r="Z1251">
        <f>HYPERLINK("https://hotelmonitor-cachepage.eclerx.com/savepage/tk_1543413984076873_sr_2057.html","info")</f>
        <v/>
      </c>
      <c r="AA1251" t="n">
        <v>-4539738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88</v>
      </c>
      <c r="AO1251" t="s"/>
      <c r="AP1251" t="n">
        <v>65</v>
      </c>
      <c r="AQ1251" t="s">
        <v>89</v>
      </c>
      <c r="AR1251" t="s"/>
      <c r="AS1251" t="s"/>
      <c r="AT1251" t="s">
        <v>90</v>
      </c>
      <c r="AU1251" t="s"/>
      <c r="AV1251" t="s"/>
      <c r="AW1251" t="s"/>
      <c r="AX1251" t="s"/>
      <c r="AY1251" t="n">
        <v>4539738</v>
      </c>
      <c r="AZ1251" t="s">
        <v>1642</v>
      </c>
      <c r="BA1251" t="s"/>
      <c r="BB1251" t="n">
        <v>618408</v>
      </c>
      <c r="BC1251" t="n">
        <v>13.344642</v>
      </c>
      <c r="BD1251" t="n">
        <v>52.502807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1640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71</v>
      </c>
      <c r="L1252" t="s">
        <v>76</v>
      </c>
      <c r="M1252" t="s"/>
      <c r="N1252" t="s">
        <v>1643</v>
      </c>
      <c r="O1252" t="s">
        <v>78</v>
      </c>
      <c r="P1252" t="s">
        <v>1640</v>
      </c>
      <c r="Q1252" t="s"/>
      <c r="R1252" t="s">
        <v>180</v>
      </c>
      <c r="S1252" t="s">
        <v>632</v>
      </c>
      <c r="T1252" t="s">
        <v>82</v>
      </c>
      <c r="U1252" t="s"/>
      <c r="V1252" t="s">
        <v>83</v>
      </c>
      <c r="W1252" t="s">
        <v>112</v>
      </c>
      <c r="X1252" t="s"/>
      <c r="Y1252" t="s">
        <v>85</v>
      </c>
      <c r="Z1252">
        <f>HYPERLINK("https://hotelmonitor-cachepage.eclerx.com/savepage/tk_1543413984076873_sr_2057.html","info")</f>
        <v/>
      </c>
      <c r="AA1252" t="n">
        <v>-4539738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88</v>
      </c>
      <c r="AO1252" t="s"/>
      <c r="AP1252" t="n">
        <v>65</v>
      </c>
      <c r="AQ1252" t="s">
        <v>89</v>
      </c>
      <c r="AR1252" t="s"/>
      <c r="AS1252" t="s"/>
      <c r="AT1252" t="s">
        <v>90</v>
      </c>
      <c r="AU1252" t="s"/>
      <c r="AV1252" t="s"/>
      <c r="AW1252" t="s"/>
      <c r="AX1252" t="s"/>
      <c r="AY1252" t="n">
        <v>4539738</v>
      </c>
      <c r="AZ1252" t="s">
        <v>1642</v>
      </c>
      <c r="BA1252" t="s"/>
      <c r="BB1252" t="n">
        <v>618408</v>
      </c>
      <c r="BC1252" t="n">
        <v>13.344642</v>
      </c>
      <c r="BD1252" t="n">
        <v>52.502807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1644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145.77</v>
      </c>
      <c r="L1253" t="s">
        <v>76</v>
      </c>
      <c r="M1253" t="s"/>
      <c r="N1253" t="s">
        <v>183</v>
      </c>
      <c r="O1253" t="s">
        <v>78</v>
      </c>
      <c r="P1253" t="s">
        <v>1644</v>
      </c>
      <c r="Q1253" t="s"/>
      <c r="R1253" t="s">
        <v>80</v>
      </c>
      <c r="S1253" t="s">
        <v>1645</v>
      </c>
      <c r="T1253" t="s">
        <v>82</v>
      </c>
      <c r="U1253" t="s"/>
      <c r="V1253" t="s">
        <v>83</v>
      </c>
      <c r="W1253" t="s">
        <v>112</v>
      </c>
      <c r="X1253" t="s"/>
      <c r="Y1253" t="s">
        <v>85</v>
      </c>
      <c r="Z1253">
        <f>HYPERLINK("https://hotelmonitor-cachepage.eclerx.com/savepage/tk_15434146540248957_sr_2057.html","info")</f>
        <v/>
      </c>
      <c r="AA1253" t="n">
        <v>-6796509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88</v>
      </c>
      <c r="AO1253" t="s"/>
      <c r="AP1253" t="n">
        <v>287</v>
      </c>
      <c r="AQ1253" t="s">
        <v>89</v>
      </c>
      <c r="AR1253" t="s"/>
      <c r="AS1253" t="s"/>
      <c r="AT1253" t="s">
        <v>90</v>
      </c>
      <c r="AU1253" t="s"/>
      <c r="AV1253" t="s"/>
      <c r="AW1253" t="s"/>
      <c r="AX1253" t="s"/>
      <c r="AY1253" t="n">
        <v>6796509</v>
      </c>
      <c r="AZ1253" t="s">
        <v>1646</v>
      </c>
      <c r="BA1253" t="s"/>
      <c r="BB1253" t="n">
        <v>546489</v>
      </c>
      <c r="BC1253" t="n">
        <v>13.40605</v>
      </c>
      <c r="BD1253" t="n">
        <v>52.53974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1644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157.07</v>
      </c>
      <c r="L1254" t="s">
        <v>76</v>
      </c>
      <c r="M1254" t="s"/>
      <c r="N1254" t="s">
        <v>484</v>
      </c>
      <c r="O1254" t="s">
        <v>78</v>
      </c>
      <c r="P1254" t="s">
        <v>1644</v>
      </c>
      <c r="Q1254" t="s"/>
      <c r="R1254" t="s">
        <v>80</v>
      </c>
      <c r="S1254" t="s">
        <v>1647</v>
      </c>
      <c r="T1254" t="s">
        <v>82</v>
      </c>
      <c r="U1254" t="s"/>
      <c r="V1254" t="s">
        <v>83</v>
      </c>
      <c r="W1254" t="s">
        <v>112</v>
      </c>
      <c r="X1254" t="s"/>
      <c r="Y1254" t="s">
        <v>85</v>
      </c>
      <c r="Z1254">
        <f>HYPERLINK("https://hotelmonitor-cachepage.eclerx.com/savepage/tk_15434146540248957_sr_2057.html","info")</f>
        <v/>
      </c>
      <c r="AA1254" t="n">
        <v>-6796509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88</v>
      </c>
      <c r="AO1254" t="s"/>
      <c r="AP1254" t="n">
        <v>287</v>
      </c>
      <c r="AQ1254" t="s">
        <v>89</v>
      </c>
      <c r="AR1254" t="s"/>
      <c r="AS1254" t="s"/>
      <c r="AT1254" t="s">
        <v>90</v>
      </c>
      <c r="AU1254" t="s"/>
      <c r="AV1254" t="s"/>
      <c r="AW1254" t="s"/>
      <c r="AX1254" t="s"/>
      <c r="AY1254" t="n">
        <v>6796509</v>
      </c>
      <c r="AZ1254" t="s">
        <v>1646</v>
      </c>
      <c r="BA1254" t="s"/>
      <c r="BB1254" t="n">
        <v>546489</v>
      </c>
      <c r="BC1254" t="n">
        <v>13.40605</v>
      </c>
      <c r="BD1254" t="n">
        <v>52.53974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1644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162.72</v>
      </c>
      <c r="L1255" t="s">
        <v>76</v>
      </c>
      <c r="M1255" t="s"/>
      <c r="N1255" t="s">
        <v>684</v>
      </c>
      <c r="O1255" t="s">
        <v>78</v>
      </c>
      <c r="P1255" t="s">
        <v>1644</v>
      </c>
      <c r="Q1255" t="s"/>
      <c r="R1255" t="s">
        <v>80</v>
      </c>
      <c r="S1255" t="s">
        <v>1648</v>
      </c>
      <c r="T1255" t="s">
        <v>82</v>
      </c>
      <c r="U1255" t="s"/>
      <c r="V1255" t="s">
        <v>83</v>
      </c>
      <c r="W1255" t="s">
        <v>112</v>
      </c>
      <c r="X1255" t="s"/>
      <c r="Y1255" t="s">
        <v>85</v>
      </c>
      <c r="Z1255">
        <f>HYPERLINK("https://hotelmonitor-cachepage.eclerx.com/savepage/tk_15434146540248957_sr_2057.html","info")</f>
        <v/>
      </c>
      <c r="AA1255" t="n">
        <v>-6796509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88</v>
      </c>
      <c r="AO1255" t="s"/>
      <c r="AP1255" t="n">
        <v>287</v>
      </c>
      <c r="AQ1255" t="s">
        <v>89</v>
      </c>
      <c r="AR1255" t="s"/>
      <c r="AS1255" t="s"/>
      <c r="AT1255" t="s">
        <v>90</v>
      </c>
      <c r="AU1255" t="s"/>
      <c r="AV1255" t="s"/>
      <c r="AW1255" t="s"/>
      <c r="AX1255" t="s"/>
      <c r="AY1255" t="n">
        <v>6796509</v>
      </c>
      <c r="AZ1255" t="s">
        <v>1646</v>
      </c>
      <c r="BA1255" t="s"/>
      <c r="BB1255" t="n">
        <v>546489</v>
      </c>
      <c r="BC1255" t="n">
        <v>13.40605</v>
      </c>
      <c r="BD1255" t="n">
        <v>52.53974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1649</v>
      </c>
      <c r="F1256" t="n">
        <v>1498609</v>
      </c>
      <c r="G1256" t="s">
        <v>74</v>
      </c>
      <c r="H1256" t="s">
        <v>75</v>
      </c>
      <c r="I1256" t="s"/>
      <c r="J1256" t="s">
        <v>74</v>
      </c>
      <c r="K1256" t="n">
        <v>69</v>
      </c>
      <c r="L1256" t="s">
        <v>76</v>
      </c>
      <c r="M1256" t="s"/>
      <c r="N1256" t="s">
        <v>1650</v>
      </c>
      <c r="O1256" t="s">
        <v>78</v>
      </c>
      <c r="P1256" t="s">
        <v>1651</v>
      </c>
      <c r="Q1256" t="s"/>
      <c r="R1256" t="s">
        <v>80</v>
      </c>
      <c r="S1256" t="s">
        <v>967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HYPERLINK("https://hotelmonitor-cachepage.eclerx.com/savepage/tk_15434146875991938_sr_2057.html","info")</f>
        <v/>
      </c>
      <c r="AA1256" t="n">
        <v>223496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88</v>
      </c>
      <c r="AO1256" t="s"/>
      <c r="AP1256" t="n">
        <v>297</v>
      </c>
      <c r="AQ1256" t="s">
        <v>89</v>
      </c>
      <c r="AR1256" t="s"/>
      <c r="AS1256" t="s"/>
      <c r="AT1256" t="s">
        <v>90</v>
      </c>
      <c r="AU1256" t="s"/>
      <c r="AV1256" t="s"/>
      <c r="AW1256" t="s"/>
      <c r="AX1256" t="s"/>
      <c r="AY1256" t="n">
        <v>1769386</v>
      </c>
      <c r="AZ1256" t="s">
        <v>1652</v>
      </c>
      <c r="BA1256" t="s"/>
      <c r="BB1256" t="n">
        <v>612379</v>
      </c>
      <c r="BC1256" t="n">
        <v>13.29472</v>
      </c>
      <c r="BD1256" t="n">
        <v>52.50694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1649</v>
      </c>
      <c r="F1257" t="n">
        <v>1498609</v>
      </c>
      <c r="G1257" t="s">
        <v>74</v>
      </c>
      <c r="H1257" t="s">
        <v>75</v>
      </c>
      <c r="I1257" t="s"/>
      <c r="J1257" t="s">
        <v>74</v>
      </c>
      <c r="K1257" t="n">
        <v>69</v>
      </c>
      <c r="L1257" t="s">
        <v>76</v>
      </c>
      <c r="M1257" t="s"/>
      <c r="N1257" t="s">
        <v>1650</v>
      </c>
      <c r="O1257" t="s">
        <v>78</v>
      </c>
      <c r="P1257" t="s">
        <v>1651</v>
      </c>
      <c r="Q1257" t="s"/>
      <c r="R1257" t="s">
        <v>80</v>
      </c>
      <c r="S1257" t="s">
        <v>967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HYPERLINK("https://hotelmonitor-cachepage.eclerx.com/savepage/tk_15434146875991938_sr_2057.html","info")</f>
        <v/>
      </c>
      <c r="AA1257" t="n">
        <v>223496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88</v>
      </c>
      <c r="AO1257" t="s"/>
      <c r="AP1257" t="n">
        <v>297</v>
      </c>
      <c r="AQ1257" t="s">
        <v>89</v>
      </c>
      <c r="AR1257" t="s"/>
      <c r="AS1257" t="s"/>
      <c r="AT1257" t="s">
        <v>90</v>
      </c>
      <c r="AU1257" t="s"/>
      <c r="AV1257" t="s"/>
      <c r="AW1257" t="s"/>
      <c r="AX1257" t="s"/>
      <c r="AY1257" t="n">
        <v>1769386</v>
      </c>
      <c r="AZ1257" t="s">
        <v>1652</v>
      </c>
      <c r="BA1257" t="s"/>
      <c r="BB1257" t="n">
        <v>612379</v>
      </c>
      <c r="BC1257" t="n">
        <v>13.29472</v>
      </c>
      <c r="BD1257" t="n">
        <v>52.50694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1649</v>
      </c>
      <c r="F1258" t="n">
        <v>1498609</v>
      </c>
      <c r="G1258" t="s">
        <v>74</v>
      </c>
      <c r="H1258" t="s">
        <v>75</v>
      </c>
      <c r="I1258" t="s"/>
      <c r="J1258" t="s">
        <v>74</v>
      </c>
      <c r="K1258" t="n">
        <v>93</v>
      </c>
      <c r="L1258" t="s">
        <v>76</v>
      </c>
      <c r="M1258" t="s"/>
      <c r="N1258" t="s">
        <v>1650</v>
      </c>
      <c r="O1258" t="s">
        <v>78</v>
      </c>
      <c r="P1258" t="s">
        <v>1651</v>
      </c>
      <c r="Q1258" t="s"/>
      <c r="R1258" t="s">
        <v>80</v>
      </c>
      <c r="S1258" t="s">
        <v>762</v>
      </c>
      <c r="T1258" t="s">
        <v>82</v>
      </c>
      <c r="U1258" t="s"/>
      <c r="V1258" t="s">
        <v>83</v>
      </c>
      <c r="W1258" t="s">
        <v>112</v>
      </c>
      <c r="X1258" t="s"/>
      <c r="Y1258" t="s">
        <v>85</v>
      </c>
      <c r="Z1258">
        <f>HYPERLINK("https://hotelmonitor-cachepage.eclerx.com/savepage/tk_15434146875991938_sr_2057.html","info")</f>
        <v/>
      </c>
      <c r="AA1258" t="n">
        <v>223496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88</v>
      </c>
      <c r="AO1258" t="s"/>
      <c r="AP1258" t="n">
        <v>297</v>
      </c>
      <c r="AQ1258" t="s">
        <v>89</v>
      </c>
      <c r="AR1258" t="s"/>
      <c r="AS1258" t="s"/>
      <c r="AT1258" t="s">
        <v>90</v>
      </c>
      <c r="AU1258" t="s"/>
      <c r="AV1258" t="s"/>
      <c r="AW1258" t="s"/>
      <c r="AX1258" t="s"/>
      <c r="AY1258" t="n">
        <v>1769386</v>
      </c>
      <c r="AZ1258" t="s">
        <v>1652</v>
      </c>
      <c r="BA1258" t="s"/>
      <c r="BB1258" t="n">
        <v>612379</v>
      </c>
      <c r="BC1258" t="n">
        <v>13.29472</v>
      </c>
      <c r="BD1258" t="n">
        <v>52.50694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1649</v>
      </c>
      <c r="F1259" t="n">
        <v>1498609</v>
      </c>
      <c r="G1259" t="s">
        <v>74</v>
      </c>
      <c r="H1259" t="s">
        <v>75</v>
      </c>
      <c r="I1259" t="s"/>
      <c r="J1259" t="s">
        <v>74</v>
      </c>
      <c r="K1259" t="n">
        <v>93</v>
      </c>
      <c r="L1259" t="s">
        <v>76</v>
      </c>
      <c r="M1259" t="s"/>
      <c r="N1259" t="s">
        <v>1650</v>
      </c>
      <c r="O1259" t="s">
        <v>78</v>
      </c>
      <c r="P1259" t="s">
        <v>1651</v>
      </c>
      <c r="Q1259" t="s"/>
      <c r="R1259" t="s">
        <v>80</v>
      </c>
      <c r="S1259" t="s">
        <v>762</v>
      </c>
      <c r="T1259" t="s">
        <v>82</v>
      </c>
      <c r="U1259" t="s"/>
      <c r="V1259" t="s">
        <v>83</v>
      </c>
      <c r="W1259" t="s">
        <v>112</v>
      </c>
      <c r="X1259" t="s"/>
      <c r="Y1259" t="s">
        <v>85</v>
      </c>
      <c r="Z1259">
        <f>HYPERLINK("https://hotelmonitor-cachepage.eclerx.com/savepage/tk_15434146875991938_sr_2057.html","info")</f>
        <v/>
      </c>
      <c r="AA1259" t="n">
        <v>223496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88</v>
      </c>
      <c r="AO1259" t="s"/>
      <c r="AP1259" t="n">
        <v>297</v>
      </c>
      <c r="AQ1259" t="s">
        <v>89</v>
      </c>
      <c r="AR1259" t="s"/>
      <c r="AS1259" t="s"/>
      <c r="AT1259" t="s">
        <v>90</v>
      </c>
      <c r="AU1259" t="s"/>
      <c r="AV1259" t="s"/>
      <c r="AW1259" t="s"/>
      <c r="AX1259" t="s"/>
      <c r="AY1259" t="n">
        <v>1769386</v>
      </c>
      <c r="AZ1259" t="s">
        <v>1652</v>
      </c>
      <c r="BA1259" t="s"/>
      <c r="BB1259" t="n">
        <v>612379</v>
      </c>
      <c r="BC1259" t="n">
        <v>13.29472</v>
      </c>
      <c r="BD1259" t="n">
        <v>52.50694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1649</v>
      </c>
      <c r="F1260" t="n">
        <v>1498609</v>
      </c>
      <c r="G1260" t="s">
        <v>74</v>
      </c>
      <c r="H1260" t="s">
        <v>75</v>
      </c>
      <c r="I1260" t="s"/>
      <c r="J1260" t="s">
        <v>74</v>
      </c>
      <c r="K1260" t="n">
        <v>79</v>
      </c>
      <c r="L1260" t="s">
        <v>76</v>
      </c>
      <c r="M1260" t="s"/>
      <c r="N1260" t="s">
        <v>110</v>
      </c>
      <c r="O1260" t="s">
        <v>78</v>
      </c>
      <c r="P1260" t="s">
        <v>1651</v>
      </c>
      <c r="Q1260" t="s"/>
      <c r="R1260" t="s">
        <v>80</v>
      </c>
      <c r="S1260" t="s">
        <v>231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HYPERLINK("https://hotelmonitor-cachepage.eclerx.com/savepage/tk_15434146875991938_sr_2057.html","info")</f>
        <v/>
      </c>
      <c r="AA1260" t="n">
        <v>223496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88</v>
      </c>
      <c r="AO1260" t="s"/>
      <c r="AP1260" t="n">
        <v>297</v>
      </c>
      <c r="AQ1260" t="s">
        <v>89</v>
      </c>
      <c r="AR1260" t="s"/>
      <c r="AS1260" t="s"/>
      <c r="AT1260" t="s">
        <v>90</v>
      </c>
      <c r="AU1260" t="s"/>
      <c r="AV1260" t="s"/>
      <c r="AW1260" t="s"/>
      <c r="AX1260" t="s"/>
      <c r="AY1260" t="n">
        <v>1769386</v>
      </c>
      <c r="AZ1260" t="s">
        <v>1652</v>
      </c>
      <c r="BA1260" t="s"/>
      <c r="BB1260" t="n">
        <v>612379</v>
      </c>
      <c r="BC1260" t="n">
        <v>13.29472</v>
      </c>
      <c r="BD1260" t="n">
        <v>52.50694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1649</v>
      </c>
      <c r="F1261" t="n">
        <v>1498609</v>
      </c>
      <c r="G1261" t="s">
        <v>74</v>
      </c>
      <c r="H1261" t="s">
        <v>75</v>
      </c>
      <c r="I1261" t="s"/>
      <c r="J1261" t="s">
        <v>74</v>
      </c>
      <c r="K1261" t="n">
        <v>79</v>
      </c>
      <c r="L1261" t="s">
        <v>76</v>
      </c>
      <c r="M1261" t="s"/>
      <c r="N1261" t="s">
        <v>110</v>
      </c>
      <c r="O1261" t="s">
        <v>78</v>
      </c>
      <c r="P1261" t="s">
        <v>1651</v>
      </c>
      <c r="Q1261" t="s"/>
      <c r="R1261" t="s">
        <v>80</v>
      </c>
      <c r="S1261" t="s">
        <v>231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HYPERLINK("https://hotelmonitor-cachepage.eclerx.com/savepage/tk_15434146875991938_sr_2057.html","info")</f>
        <v/>
      </c>
      <c r="AA1261" t="n">
        <v>223496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88</v>
      </c>
      <c r="AO1261" t="s"/>
      <c r="AP1261" t="n">
        <v>297</v>
      </c>
      <c r="AQ1261" t="s">
        <v>89</v>
      </c>
      <c r="AR1261" t="s"/>
      <c r="AS1261" t="s"/>
      <c r="AT1261" t="s">
        <v>90</v>
      </c>
      <c r="AU1261" t="s"/>
      <c r="AV1261" t="s"/>
      <c r="AW1261" t="s"/>
      <c r="AX1261" t="s"/>
      <c r="AY1261" t="n">
        <v>1769386</v>
      </c>
      <c r="AZ1261" t="s">
        <v>1652</v>
      </c>
      <c r="BA1261" t="s"/>
      <c r="BB1261" t="n">
        <v>612379</v>
      </c>
      <c r="BC1261" t="n">
        <v>13.29472</v>
      </c>
      <c r="BD1261" t="n">
        <v>52.50694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1649</v>
      </c>
      <c r="F1262" t="n">
        <v>1498609</v>
      </c>
      <c r="G1262" t="s">
        <v>74</v>
      </c>
      <c r="H1262" t="s">
        <v>75</v>
      </c>
      <c r="I1262" t="s"/>
      <c r="J1262" t="s">
        <v>74</v>
      </c>
      <c r="K1262" t="n">
        <v>89</v>
      </c>
      <c r="L1262" t="s">
        <v>76</v>
      </c>
      <c r="M1262" t="s"/>
      <c r="N1262" t="s">
        <v>1653</v>
      </c>
      <c r="O1262" t="s">
        <v>78</v>
      </c>
      <c r="P1262" t="s">
        <v>1651</v>
      </c>
      <c r="Q1262" t="s"/>
      <c r="R1262" t="s">
        <v>80</v>
      </c>
      <c r="S1262" t="s">
        <v>351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HYPERLINK("https://hotelmonitor-cachepage.eclerx.com/savepage/tk_15434146875991938_sr_2057.html","info")</f>
        <v/>
      </c>
      <c r="AA1262" t="n">
        <v>223496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88</v>
      </c>
      <c r="AO1262" t="s"/>
      <c r="AP1262" t="n">
        <v>297</v>
      </c>
      <c r="AQ1262" t="s">
        <v>89</v>
      </c>
      <c r="AR1262" t="s"/>
      <c r="AS1262" t="s"/>
      <c r="AT1262" t="s">
        <v>90</v>
      </c>
      <c r="AU1262" t="s"/>
      <c r="AV1262" t="s"/>
      <c r="AW1262" t="s"/>
      <c r="AX1262" t="s"/>
      <c r="AY1262" t="n">
        <v>1769386</v>
      </c>
      <c r="AZ1262" t="s">
        <v>1652</v>
      </c>
      <c r="BA1262" t="s"/>
      <c r="BB1262" t="n">
        <v>612379</v>
      </c>
      <c r="BC1262" t="n">
        <v>13.29472</v>
      </c>
      <c r="BD1262" t="n">
        <v>52.50694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1649</v>
      </c>
      <c r="F1263" t="n">
        <v>1498609</v>
      </c>
      <c r="G1263" t="s">
        <v>74</v>
      </c>
      <c r="H1263" t="s">
        <v>75</v>
      </c>
      <c r="I1263" t="s"/>
      <c r="J1263" t="s">
        <v>74</v>
      </c>
      <c r="K1263" t="n">
        <v>89</v>
      </c>
      <c r="L1263" t="s">
        <v>76</v>
      </c>
      <c r="M1263" t="s"/>
      <c r="N1263" t="s">
        <v>1653</v>
      </c>
      <c r="O1263" t="s">
        <v>78</v>
      </c>
      <c r="P1263" t="s">
        <v>1651</v>
      </c>
      <c r="Q1263" t="s"/>
      <c r="R1263" t="s">
        <v>80</v>
      </c>
      <c r="S1263" t="s">
        <v>351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HYPERLINK("https://hotelmonitor-cachepage.eclerx.com/savepage/tk_15434146875991938_sr_2057.html","info")</f>
        <v/>
      </c>
      <c r="AA1263" t="n">
        <v>223496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88</v>
      </c>
      <c r="AO1263" t="s"/>
      <c r="AP1263" t="n">
        <v>297</v>
      </c>
      <c r="AQ1263" t="s">
        <v>89</v>
      </c>
      <c r="AR1263" t="s"/>
      <c r="AS1263" t="s"/>
      <c r="AT1263" t="s">
        <v>90</v>
      </c>
      <c r="AU1263" t="s"/>
      <c r="AV1263" t="s"/>
      <c r="AW1263" t="s"/>
      <c r="AX1263" t="s"/>
      <c r="AY1263" t="n">
        <v>1769386</v>
      </c>
      <c r="AZ1263" t="s">
        <v>1652</v>
      </c>
      <c r="BA1263" t="s"/>
      <c r="BB1263" t="n">
        <v>612379</v>
      </c>
      <c r="BC1263" t="n">
        <v>13.29472</v>
      </c>
      <c r="BD1263" t="n">
        <v>52.50694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1649</v>
      </c>
      <c r="F1264" t="n">
        <v>1498609</v>
      </c>
      <c r="G1264" t="s">
        <v>74</v>
      </c>
      <c r="H1264" t="s">
        <v>75</v>
      </c>
      <c r="I1264" t="s"/>
      <c r="J1264" t="s">
        <v>74</v>
      </c>
      <c r="K1264" t="n">
        <v>89</v>
      </c>
      <c r="L1264" t="s">
        <v>76</v>
      </c>
      <c r="M1264" t="s"/>
      <c r="N1264" t="s">
        <v>305</v>
      </c>
      <c r="O1264" t="s">
        <v>78</v>
      </c>
      <c r="P1264" t="s">
        <v>1651</v>
      </c>
      <c r="Q1264" t="s"/>
      <c r="R1264" t="s">
        <v>80</v>
      </c>
      <c r="S1264" t="s">
        <v>351</v>
      </c>
      <c r="T1264" t="s">
        <v>82</v>
      </c>
      <c r="U1264" t="s"/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HYPERLINK("https://hotelmonitor-cachepage.eclerx.com/savepage/tk_15434146875991938_sr_2057.html","info")</f>
        <v/>
      </c>
      <c r="AA1264" t="n">
        <v>223496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88</v>
      </c>
      <c r="AO1264" t="s"/>
      <c r="AP1264" t="n">
        <v>297</v>
      </c>
      <c r="AQ1264" t="s">
        <v>89</v>
      </c>
      <c r="AR1264" t="s"/>
      <c r="AS1264" t="s"/>
      <c r="AT1264" t="s">
        <v>90</v>
      </c>
      <c r="AU1264" t="s"/>
      <c r="AV1264" t="s"/>
      <c r="AW1264" t="s"/>
      <c r="AX1264" t="s"/>
      <c r="AY1264" t="n">
        <v>1769386</v>
      </c>
      <c r="AZ1264" t="s">
        <v>1652</v>
      </c>
      <c r="BA1264" t="s"/>
      <c r="BB1264" t="n">
        <v>612379</v>
      </c>
      <c r="BC1264" t="n">
        <v>13.29472</v>
      </c>
      <c r="BD1264" t="n">
        <v>52.50694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1649</v>
      </c>
      <c r="F1265" t="n">
        <v>1498609</v>
      </c>
      <c r="G1265" t="s">
        <v>74</v>
      </c>
      <c r="H1265" t="s">
        <v>75</v>
      </c>
      <c r="I1265" t="s"/>
      <c r="J1265" t="s">
        <v>74</v>
      </c>
      <c r="K1265" t="n">
        <v>89</v>
      </c>
      <c r="L1265" t="s">
        <v>76</v>
      </c>
      <c r="M1265" t="s"/>
      <c r="N1265" t="s">
        <v>305</v>
      </c>
      <c r="O1265" t="s">
        <v>78</v>
      </c>
      <c r="P1265" t="s">
        <v>1651</v>
      </c>
      <c r="Q1265" t="s"/>
      <c r="R1265" t="s">
        <v>80</v>
      </c>
      <c r="S1265" t="s">
        <v>351</v>
      </c>
      <c r="T1265" t="s">
        <v>82</v>
      </c>
      <c r="U1265" t="s"/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HYPERLINK("https://hotelmonitor-cachepage.eclerx.com/savepage/tk_15434146875991938_sr_2057.html","info")</f>
        <v/>
      </c>
      <c r="AA1265" t="n">
        <v>223496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88</v>
      </c>
      <c r="AO1265" t="s"/>
      <c r="AP1265" t="n">
        <v>297</v>
      </c>
      <c r="AQ1265" t="s">
        <v>89</v>
      </c>
      <c r="AR1265" t="s"/>
      <c r="AS1265" t="s"/>
      <c r="AT1265" t="s">
        <v>90</v>
      </c>
      <c r="AU1265" t="s"/>
      <c r="AV1265" t="s"/>
      <c r="AW1265" t="s"/>
      <c r="AX1265" t="s"/>
      <c r="AY1265" t="n">
        <v>1769386</v>
      </c>
      <c r="AZ1265" t="s">
        <v>1652</v>
      </c>
      <c r="BA1265" t="s"/>
      <c r="BB1265" t="n">
        <v>612379</v>
      </c>
      <c r="BC1265" t="n">
        <v>13.29472</v>
      </c>
      <c r="BD1265" t="n">
        <v>52.50694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1649</v>
      </c>
      <c r="F1266" t="n">
        <v>1498609</v>
      </c>
      <c r="G1266" t="s">
        <v>74</v>
      </c>
      <c r="H1266" t="s">
        <v>75</v>
      </c>
      <c r="I1266" t="s"/>
      <c r="J1266" t="s">
        <v>74</v>
      </c>
      <c r="K1266" t="n">
        <v>99</v>
      </c>
      <c r="L1266" t="s">
        <v>76</v>
      </c>
      <c r="M1266" t="s"/>
      <c r="N1266" t="s">
        <v>468</v>
      </c>
      <c r="O1266" t="s">
        <v>78</v>
      </c>
      <c r="P1266" t="s">
        <v>1651</v>
      </c>
      <c r="Q1266" t="s"/>
      <c r="R1266" t="s">
        <v>80</v>
      </c>
      <c r="S1266" t="s">
        <v>280</v>
      </c>
      <c r="T1266" t="s">
        <v>82</v>
      </c>
      <c r="U1266" t="s"/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HYPERLINK("https://hotelmonitor-cachepage.eclerx.com/savepage/tk_15434146875991938_sr_2057.html","info")</f>
        <v/>
      </c>
      <c r="AA1266" t="n">
        <v>223496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88</v>
      </c>
      <c r="AO1266" t="s"/>
      <c r="AP1266" t="n">
        <v>297</v>
      </c>
      <c r="AQ1266" t="s">
        <v>89</v>
      </c>
      <c r="AR1266" t="s"/>
      <c r="AS1266" t="s"/>
      <c r="AT1266" t="s">
        <v>90</v>
      </c>
      <c r="AU1266" t="s"/>
      <c r="AV1266" t="s"/>
      <c r="AW1266" t="s"/>
      <c r="AX1266" t="s"/>
      <c r="AY1266" t="n">
        <v>1769386</v>
      </c>
      <c r="AZ1266" t="s">
        <v>1652</v>
      </c>
      <c r="BA1266" t="s"/>
      <c r="BB1266" t="n">
        <v>612379</v>
      </c>
      <c r="BC1266" t="n">
        <v>13.29472</v>
      </c>
      <c r="BD1266" t="n">
        <v>52.50694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1649</v>
      </c>
      <c r="F1267" t="n">
        <v>1498609</v>
      </c>
      <c r="G1267" t="s">
        <v>74</v>
      </c>
      <c r="H1267" t="s">
        <v>75</v>
      </c>
      <c r="I1267" t="s"/>
      <c r="J1267" t="s">
        <v>74</v>
      </c>
      <c r="K1267" t="n">
        <v>99</v>
      </c>
      <c r="L1267" t="s">
        <v>76</v>
      </c>
      <c r="M1267" t="s"/>
      <c r="N1267" t="s">
        <v>468</v>
      </c>
      <c r="O1267" t="s">
        <v>78</v>
      </c>
      <c r="P1267" t="s">
        <v>1651</v>
      </c>
      <c r="Q1267" t="s"/>
      <c r="R1267" t="s">
        <v>80</v>
      </c>
      <c r="S1267" t="s">
        <v>280</v>
      </c>
      <c r="T1267" t="s">
        <v>82</v>
      </c>
      <c r="U1267" t="s"/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HYPERLINK("https://hotelmonitor-cachepage.eclerx.com/savepage/tk_15434146875991938_sr_2057.html","info")</f>
        <v/>
      </c>
      <c r="AA1267" t="n">
        <v>223496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88</v>
      </c>
      <c r="AO1267" t="s"/>
      <c r="AP1267" t="n">
        <v>297</v>
      </c>
      <c r="AQ1267" t="s">
        <v>89</v>
      </c>
      <c r="AR1267" t="s"/>
      <c r="AS1267" t="s"/>
      <c r="AT1267" t="s">
        <v>90</v>
      </c>
      <c r="AU1267" t="s"/>
      <c r="AV1267" t="s"/>
      <c r="AW1267" t="s"/>
      <c r="AX1267" t="s"/>
      <c r="AY1267" t="n">
        <v>1769386</v>
      </c>
      <c r="AZ1267" t="s">
        <v>1652</v>
      </c>
      <c r="BA1267" t="s"/>
      <c r="BB1267" t="n">
        <v>612379</v>
      </c>
      <c r="BC1267" t="n">
        <v>13.29472</v>
      </c>
      <c r="BD1267" t="n">
        <v>52.50694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1649</v>
      </c>
      <c r="F1268" t="n">
        <v>1498609</v>
      </c>
      <c r="G1268" t="s">
        <v>74</v>
      </c>
      <c r="H1268" t="s">
        <v>75</v>
      </c>
      <c r="I1268" t="s"/>
      <c r="J1268" t="s">
        <v>74</v>
      </c>
      <c r="K1268" t="n">
        <v>103</v>
      </c>
      <c r="L1268" t="s">
        <v>76</v>
      </c>
      <c r="M1268" t="s"/>
      <c r="N1268" t="s">
        <v>110</v>
      </c>
      <c r="O1268" t="s">
        <v>78</v>
      </c>
      <c r="P1268" t="s">
        <v>1651</v>
      </c>
      <c r="Q1268" t="s"/>
      <c r="R1268" t="s">
        <v>80</v>
      </c>
      <c r="S1268" t="s">
        <v>671</v>
      </c>
      <c r="T1268" t="s">
        <v>82</v>
      </c>
      <c r="U1268" t="s"/>
      <c r="V1268" t="s">
        <v>83</v>
      </c>
      <c r="W1268" t="s">
        <v>112</v>
      </c>
      <c r="X1268" t="s"/>
      <c r="Y1268" t="s">
        <v>85</v>
      </c>
      <c r="Z1268">
        <f>HYPERLINK("https://hotelmonitor-cachepage.eclerx.com/savepage/tk_15434146875991938_sr_2057.html","info")</f>
        <v/>
      </c>
      <c r="AA1268" t="n">
        <v>223496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88</v>
      </c>
      <c r="AO1268" t="s"/>
      <c r="AP1268" t="n">
        <v>297</v>
      </c>
      <c r="AQ1268" t="s">
        <v>89</v>
      </c>
      <c r="AR1268" t="s"/>
      <c r="AS1268" t="s"/>
      <c r="AT1268" t="s">
        <v>90</v>
      </c>
      <c r="AU1268" t="s"/>
      <c r="AV1268" t="s"/>
      <c r="AW1268" t="s"/>
      <c r="AX1268" t="s"/>
      <c r="AY1268" t="n">
        <v>1769386</v>
      </c>
      <c r="AZ1268" t="s">
        <v>1652</v>
      </c>
      <c r="BA1268" t="s"/>
      <c r="BB1268" t="n">
        <v>612379</v>
      </c>
      <c r="BC1268" t="n">
        <v>13.29472</v>
      </c>
      <c r="BD1268" t="n">
        <v>52.50694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1649</v>
      </c>
      <c r="F1269" t="n">
        <v>1498609</v>
      </c>
      <c r="G1269" t="s">
        <v>74</v>
      </c>
      <c r="H1269" t="s">
        <v>75</v>
      </c>
      <c r="I1269" t="s"/>
      <c r="J1269" t="s">
        <v>74</v>
      </c>
      <c r="K1269" t="n">
        <v>103</v>
      </c>
      <c r="L1269" t="s">
        <v>76</v>
      </c>
      <c r="M1269" t="s"/>
      <c r="N1269" t="s">
        <v>110</v>
      </c>
      <c r="O1269" t="s">
        <v>78</v>
      </c>
      <c r="P1269" t="s">
        <v>1651</v>
      </c>
      <c r="Q1269" t="s"/>
      <c r="R1269" t="s">
        <v>80</v>
      </c>
      <c r="S1269" t="s">
        <v>671</v>
      </c>
      <c r="T1269" t="s">
        <v>82</v>
      </c>
      <c r="U1269" t="s"/>
      <c r="V1269" t="s">
        <v>83</v>
      </c>
      <c r="W1269" t="s">
        <v>112</v>
      </c>
      <c r="X1269" t="s"/>
      <c r="Y1269" t="s">
        <v>85</v>
      </c>
      <c r="Z1269">
        <f>HYPERLINK("https://hotelmonitor-cachepage.eclerx.com/savepage/tk_15434146875991938_sr_2057.html","info")</f>
        <v/>
      </c>
      <c r="AA1269" t="n">
        <v>223496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88</v>
      </c>
      <c r="AO1269" t="s"/>
      <c r="AP1269" t="n">
        <v>297</v>
      </c>
      <c r="AQ1269" t="s">
        <v>89</v>
      </c>
      <c r="AR1269" t="s"/>
      <c r="AS1269" t="s"/>
      <c r="AT1269" t="s">
        <v>90</v>
      </c>
      <c r="AU1269" t="s"/>
      <c r="AV1269" t="s"/>
      <c r="AW1269" t="s"/>
      <c r="AX1269" t="s"/>
      <c r="AY1269" t="n">
        <v>1769386</v>
      </c>
      <c r="AZ1269" t="s">
        <v>1652</v>
      </c>
      <c r="BA1269" t="s"/>
      <c r="BB1269" t="n">
        <v>612379</v>
      </c>
      <c r="BC1269" t="n">
        <v>13.29472</v>
      </c>
      <c r="BD1269" t="n">
        <v>52.50694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1649</v>
      </c>
      <c r="F1270" t="n">
        <v>1498609</v>
      </c>
      <c r="G1270" t="s">
        <v>74</v>
      </c>
      <c r="H1270" t="s">
        <v>75</v>
      </c>
      <c r="I1270" t="s"/>
      <c r="J1270" t="s">
        <v>74</v>
      </c>
      <c r="K1270" t="n">
        <v>109</v>
      </c>
      <c r="L1270" t="s">
        <v>76</v>
      </c>
      <c r="M1270" t="s"/>
      <c r="N1270" t="s">
        <v>1654</v>
      </c>
      <c r="O1270" t="s">
        <v>78</v>
      </c>
      <c r="P1270" t="s">
        <v>1651</v>
      </c>
      <c r="Q1270" t="s"/>
      <c r="R1270" t="s">
        <v>80</v>
      </c>
      <c r="S1270" t="s">
        <v>196</v>
      </c>
      <c r="T1270" t="s">
        <v>82</v>
      </c>
      <c r="U1270" t="s"/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HYPERLINK("https://hotelmonitor-cachepage.eclerx.com/savepage/tk_15434146875991938_sr_2057.html","info")</f>
        <v/>
      </c>
      <c r="AA1270" t="n">
        <v>223496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88</v>
      </c>
      <c r="AO1270" t="s"/>
      <c r="AP1270" t="n">
        <v>297</v>
      </c>
      <c r="AQ1270" t="s">
        <v>89</v>
      </c>
      <c r="AR1270" t="s"/>
      <c r="AS1270" t="s"/>
      <c r="AT1270" t="s">
        <v>90</v>
      </c>
      <c r="AU1270" t="s"/>
      <c r="AV1270" t="s"/>
      <c r="AW1270" t="s"/>
      <c r="AX1270" t="s"/>
      <c r="AY1270" t="n">
        <v>1769386</v>
      </c>
      <c r="AZ1270" t="s">
        <v>1652</v>
      </c>
      <c r="BA1270" t="s"/>
      <c r="BB1270" t="n">
        <v>612379</v>
      </c>
      <c r="BC1270" t="n">
        <v>13.29472</v>
      </c>
      <c r="BD1270" t="n">
        <v>52.50694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1649</v>
      </c>
      <c r="F1271" t="n">
        <v>1498609</v>
      </c>
      <c r="G1271" t="s">
        <v>74</v>
      </c>
      <c r="H1271" t="s">
        <v>75</v>
      </c>
      <c r="I1271" t="s"/>
      <c r="J1271" t="s">
        <v>74</v>
      </c>
      <c r="K1271" t="n">
        <v>109</v>
      </c>
      <c r="L1271" t="s">
        <v>76</v>
      </c>
      <c r="M1271" t="s"/>
      <c r="N1271" t="s">
        <v>1654</v>
      </c>
      <c r="O1271" t="s">
        <v>78</v>
      </c>
      <c r="P1271" t="s">
        <v>1651</v>
      </c>
      <c r="Q1271" t="s"/>
      <c r="R1271" t="s">
        <v>80</v>
      </c>
      <c r="S1271" t="s">
        <v>196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HYPERLINK("https://hotelmonitor-cachepage.eclerx.com/savepage/tk_15434146875991938_sr_2057.html","info")</f>
        <v/>
      </c>
      <c r="AA1271" t="n">
        <v>223496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88</v>
      </c>
      <c r="AO1271" t="s"/>
      <c r="AP1271" t="n">
        <v>297</v>
      </c>
      <c r="AQ1271" t="s">
        <v>89</v>
      </c>
      <c r="AR1271" t="s"/>
      <c r="AS1271" t="s"/>
      <c r="AT1271" t="s">
        <v>90</v>
      </c>
      <c r="AU1271" t="s"/>
      <c r="AV1271" t="s"/>
      <c r="AW1271" t="s"/>
      <c r="AX1271" t="s"/>
      <c r="AY1271" t="n">
        <v>1769386</v>
      </c>
      <c r="AZ1271" t="s">
        <v>1652</v>
      </c>
      <c r="BA1271" t="s"/>
      <c r="BB1271" t="n">
        <v>612379</v>
      </c>
      <c r="BC1271" t="n">
        <v>13.29472</v>
      </c>
      <c r="BD1271" t="n">
        <v>52.50694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1649</v>
      </c>
      <c r="F1272" t="n">
        <v>1498609</v>
      </c>
      <c r="G1272" t="s">
        <v>74</v>
      </c>
      <c r="H1272" t="s">
        <v>75</v>
      </c>
      <c r="I1272" t="s"/>
      <c r="J1272" t="s">
        <v>74</v>
      </c>
      <c r="K1272" t="n">
        <v>113</v>
      </c>
      <c r="L1272" t="s">
        <v>76</v>
      </c>
      <c r="M1272" t="s"/>
      <c r="N1272" t="s">
        <v>1653</v>
      </c>
      <c r="O1272" t="s">
        <v>78</v>
      </c>
      <c r="P1272" t="s">
        <v>1651</v>
      </c>
      <c r="Q1272" t="s"/>
      <c r="R1272" t="s">
        <v>80</v>
      </c>
      <c r="S1272" t="s">
        <v>763</v>
      </c>
      <c r="T1272" t="s">
        <v>82</v>
      </c>
      <c r="U1272" t="s"/>
      <c r="V1272" t="s">
        <v>83</v>
      </c>
      <c r="W1272" t="s">
        <v>112</v>
      </c>
      <c r="X1272" t="s"/>
      <c r="Y1272" t="s">
        <v>85</v>
      </c>
      <c r="Z1272">
        <f>HYPERLINK("https://hotelmonitor-cachepage.eclerx.com/savepage/tk_15434146875991938_sr_2057.html","info")</f>
        <v/>
      </c>
      <c r="AA1272" t="n">
        <v>223496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88</v>
      </c>
      <c r="AO1272" t="s"/>
      <c r="AP1272" t="n">
        <v>297</v>
      </c>
      <c r="AQ1272" t="s">
        <v>89</v>
      </c>
      <c r="AR1272" t="s"/>
      <c r="AS1272" t="s"/>
      <c r="AT1272" t="s">
        <v>90</v>
      </c>
      <c r="AU1272" t="s"/>
      <c r="AV1272" t="s"/>
      <c r="AW1272" t="s"/>
      <c r="AX1272" t="s"/>
      <c r="AY1272" t="n">
        <v>1769386</v>
      </c>
      <c r="AZ1272" t="s">
        <v>1652</v>
      </c>
      <c r="BA1272" t="s"/>
      <c r="BB1272" t="n">
        <v>612379</v>
      </c>
      <c r="BC1272" t="n">
        <v>13.29472</v>
      </c>
      <c r="BD1272" t="n">
        <v>52.50694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1649</v>
      </c>
      <c r="F1273" t="n">
        <v>1498609</v>
      </c>
      <c r="G1273" t="s">
        <v>74</v>
      </c>
      <c r="H1273" t="s">
        <v>75</v>
      </c>
      <c r="I1273" t="s"/>
      <c r="J1273" t="s">
        <v>74</v>
      </c>
      <c r="K1273" t="n">
        <v>113</v>
      </c>
      <c r="L1273" t="s">
        <v>76</v>
      </c>
      <c r="M1273" t="s"/>
      <c r="N1273" t="s">
        <v>1653</v>
      </c>
      <c r="O1273" t="s">
        <v>78</v>
      </c>
      <c r="P1273" t="s">
        <v>1651</v>
      </c>
      <c r="Q1273" t="s"/>
      <c r="R1273" t="s">
        <v>80</v>
      </c>
      <c r="S1273" t="s">
        <v>763</v>
      </c>
      <c r="T1273" t="s">
        <v>82</v>
      </c>
      <c r="U1273" t="s"/>
      <c r="V1273" t="s">
        <v>83</v>
      </c>
      <c r="W1273" t="s">
        <v>112</v>
      </c>
      <c r="X1273" t="s"/>
      <c r="Y1273" t="s">
        <v>85</v>
      </c>
      <c r="Z1273">
        <f>HYPERLINK("https://hotelmonitor-cachepage.eclerx.com/savepage/tk_15434146875991938_sr_2057.html","info")</f>
        <v/>
      </c>
      <c r="AA1273" t="n">
        <v>223496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88</v>
      </c>
      <c r="AO1273" t="s"/>
      <c r="AP1273" t="n">
        <v>297</v>
      </c>
      <c r="AQ1273" t="s">
        <v>89</v>
      </c>
      <c r="AR1273" t="s"/>
      <c r="AS1273" t="s"/>
      <c r="AT1273" t="s">
        <v>90</v>
      </c>
      <c r="AU1273" t="s"/>
      <c r="AV1273" t="s"/>
      <c r="AW1273" t="s"/>
      <c r="AX1273" t="s"/>
      <c r="AY1273" t="n">
        <v>1769386</v>
      </c>
      <c r="AZ1273" t="s">
        <v>1652</v>
      </c>
      <c r="BA1273" t="s"/>
      <c r="BB1273" t="n">
        <v>612379</v>
      </c>
      <c r="BC1273" t="n">
        <v>13.29472</v>
      </c>
      <c r="BD1273" t="n">
        <v>52.50694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1649</v>
      </c>
      <c r="F1274" t="n">
        <v>1498609</v>
      </c>
      <c r="G1274" t="s">
        <v>74</v>
      </c>
      <c r="H1274" t="s">
        <v>75</v>
      </c>
      <c r="I1274" t="s"/>
      <c r="J1274" t="s">
        <v>74</v>
      </c>
      <c r="K1274" t="n">
        <v>113</v>
      </c>
      <c r="L1274" t="s">
        <v>76</v>
      </c>
      <c r="M1274" t="s"/>
      <c r="N1274" t="s">
        <v>305</v>
      </c>
      <c r="O1274" t="s">
        <v>78</v>
      </c>
      <c r="P1274" t="s">
        <v>1651</v>
      </c>
      <c r="Q1274" t="s"/>
      <c r="R1274" t="s">
        <v>80</v>
      </c>
      <c r="S1274" t="s">
        <v>763</v>
      </c>
      <c r="T1274" t="s">
        <v>82</v>
      </c>
      <c r="U1274" t="s"/>
      <c r="V1274" t="s">
        <v>83</v>
      </c>
      <c r="W1274" t="s">
        <v>112</v>
      </c>
      <c r="X1274" t="s"/>
      <c r="Y1274" t="s">
        <v>85</v>
      </c>
      <c r="Z1274">
        <f>HYPERLINK("https://hotelmonitor-cachepage.eclerx.com/savepage/tk_15434146875991938_sr_2057.html","info")</f>
        <v/>
      </c>
      <c r="AA1274" t="n">
        <v>223496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88</v>
      </c>
      <c r="AO1274" t="s"/>
      <c r="AP1274" t="n">
        <v>297</v>
      </c>
      <c r="AQ1274" t="s">
        <v>89</v>
      </c>
      <c r="AR1274" t="s"/>
      <c r="AS1274" t="s"/>
      <c r="AT1274" t="s">
        <v>90</v>
      </c>
      <c r="AU1274" t="s"/>
      <c r="AV1274" t="s"/>
      <c r="AW1274" t="s"/>
      <c r="AX1274" t="s"/>
      <c r="AY1274" t="n">
        <v>1769386</v>
      </c>
      <c r="AZ1274" t="s">
        <v>1652</v>
      </c>
      <c r="BA1274" t="s"/>
      <c r="BB1274" t="n">
        <v>612379</v>
      </c>
      <c r="BC1274" t="n">
        <v>13.29472</v>
      </c>
      <c r="BD1274" t="n">
        <v>52.50694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1649</v>
      </c>
      <c r="F1275" t="n">
        <v>1498609</v>
      </c>
      <c r="G1275" t="s">
        <v>74</v>
      </c>
      <c r="H1275" t="s">
        <v>75</v>
      </c>
      <c r="I1275" t="s"/>
      <c r="J1275" t="s">
        <v>74</v>
      </c>
      <c r="K1275" t="n">
        <v>113</v>
      </c>
      <c r="L1275" t="s">
        <v>76</v>
      </c>
      <c r="M1275" t="s"/>
      <c r="N1275" t="s">
        <v>305</v>
      </c>
      <c r="O1275" t="s">
        <v>78</v>
      </c>
      <c r="P1275" t="s">
        <v>1651</v>
      </c>
      <c r="Q1275" t="s"/>
      <c r="R1275" t="s">
        <v>80</v>
      </c>
      <c r="S1275" t="s">
        <v>763</v>
      </c>
      <c r="T1275" t="s">
        <v>82</v>
      </c>
      <c r="U1275" t="s"/>
      <c r="V1275" t="s">
        <v>83</v>
      </c>
      <c r="W1275" t="s">
        <v>112</v>
      </c>
      <c r="X1275" t="s"/>
      <c r="Y1275" t="s">
        <v>85</v>
      </c>
      <c r="Z1275">
        <f>HYPERLINK("https://hotelmonitor-cachepage.eclerx.com/savepage/tk_15434146875991938_sr_2057.html","info")</f>
        <v/>
      </c>
      <c r="AA1275" t="n">
        <v>223496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88</v>
      </c>
      <c r="AO1275" t="s"/>
      <c r="AP1275" t="n">
        <v>297</v>
      </c>
      <c r="AQ1275" t="s">
        <v>89</v>
      </c>
      <c r="AR1275" t="s"/>
      <c r="AS1275" t="s"/>
      <c r="AT1275" t="s">
        <v>90</v>
      </c>
      <c r="AU1275" t="s"/>
      <c r="AV1275" t="s"/>
      <c r="AW1275" t="s"/>
      <c r="AX1275" t="s"/>
      <c r="AY1275" t="n">
        <v>1769386</v>
      </c>
      <c r="AZ1275" t="s">
        <v>1652</v>
      </c>
      <c r="BA1275" t="s"/>
      <c r="BB1275" t="n">
        <v>612379</v>
      </c>
      <c r="BC1275" t="n">
        <v>13.29472</v>
      </c>
      <c r="BD1275" t="n">
        <v>52.50694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1655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76.23</v>
      </c>
      <c r="L1276" t="s">
        <v>76</v>
      </c>
      <c r="M1276" t="s"/>
      <c r="N1276" t="s">
        <v>227</v>
      </c>
      <c r="O1276" t="s">
        <v>78</v>
      </c>
      <c r="P1276" t="s">
        <v>1655</v>
      </c>
      <c r="Q1276" t="s"/>
      <c r="R1276" t="s">
        <v>102</v>
      </c>
      <c r="S1276" t="s">
        <v>1656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HYPERLINK("https://hotelmonitor-cachepage.eclerx.com/savepage/tk_15434146255036087_sr_2057.html","info")</f>
        <v/>
      </c>
      <c r="AA1276" t="n">
        <v>-4972638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88</v>
      </c>
      <c r="AO1276" t="s"/>
      <c r="AP1276" t="n">
        <v>277</v>
      </c>
      <c r="AQ1276" t="s">
        <v>89</v>
      </c>
      <c r="AR1276" t="s"/>
      <c r="AS1276" t="s"/>
      <c r="AT1276" t="s">
        <v>90</v>
      </c>
      <c r="AU1276" t="s"/>
      <c r="AV1276" t="s"/>
      <c r="AW1276" t="s"/>
      <c r="AX1276" t="s"/>
      <c r="AY1276" t="n">
        <v>4972638</v>
      </c>
      <c r="AZ1276" t="s">
        <v>1657</v>
      </c>
      <c r="BA1276" t="s"/>
      <c r="BB1276" t="n">
        <v>31436</v>
      </c>
      <c r="BC1276" t="n">
        <v>13.32632</v>
      </c>
      <c r="BD1276" t="n">
        <v>52.46545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1655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82.01000000000001</v>
      </c>
      <c r="L1277" t="s">
        <v>76</v>
      </c>
      <c r="M1277" t="s"/>
      <c r="N1277" t="s">
        <v>183</v>
      </c>
      <c r="O1277" t="s">
        <v>78</v>
      </c>
      <c r="P1277" t="s">
        <v>1655</v>
      </c>
      <c r="Q1277" t="s"/>
      <c r="R1277" t="s">
        <v>102</v>
      </c>
      <c r="S1277" t="s">
        <v>693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HYPERLINK("https://hotelmonitor-cachepage.eclerx.com/savepage/tk_15434146255036087_sr_2057.html","info")</f>
        <v/>
      </c>
      <c r="AA1277" t="n">
        <v>-4972638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88</v>
      </c>
      <c r="AO1277" t="s"/>
      <c r="AP1277" t="n">
        <v>277</v>
      </c>
      <c r="AQ1277" t="s">
        <v>89</v>
      </c>
      <c r="AR1277" t="s"/>
      <c r="AS1277" t="s"/>
      <c r="AT1277" t="s">
        <v>90</v>
      </c>
      <c r="AU1277" t="s"/>
      <c r="AV1277" t="s"/>
      <c r="AW1277" t="s"/>
      <c r="AX1277" t="s"/>
      <c r="AY1277" t="n">
        <v>4972638</v>
      </c>
      <c r="AZ1277" t="s">
        <v>1657</v>
      </c>
      <c r="BA1277" t="s"/>
      <c r="BB1277" t="n">
        <v>31436</v>
      </c>
      <c r="BC1277" t="n">
        <v>13.32632</v>
      </c>
      <c r="BD1277" t="n">
        <v>52.46545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1655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93.56</v>
      </c>
      <c r="L1278" t="s">
        <v>76</v>
      </c>
      <c r="M1278" t="s"/>
      <c r="N1278" t="s">
        <v>684</v>
      </c>
      <c r="O1278" t="s">
        <v>78</v>
      </c>
      <c r="P1278" t="s">
        <v>1655</v>
      </c>
      <c r="Q1278" t="s"/>
      <c r="R1278" t="s">
        <v>102</v>
      </c>
      <c r="S1278" t="s">
        <v>1658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HYPERLINK("https://hotelmonitor-cachepage.eclerx.com/savepage/tk_15434146255036087_sr_2057.html","info")</f>
        <v/>
      </c>
      <c r="AA1278" t="n">
        <v>-4972638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88</v>
      </c>
      <c r="AO1278" t="s"/>
      <c r="AP1278" t="n">
        <v>277</v>
      </c>
      <c r="AQ1278" t="s">
        <v>89</v>
      </c>
      <c r="AR1278" t="s"/>
      <c r="AS1278" t="s"/>
      <c r="AT1278" t="s">
        <v>90</v>
      </c>
      <c r="AU1278" t="s"/>
      <c r="AV1278" t="s"/>
      <c r="AW1278" t="s"/>
      <c r="AX1278" t="s"/>
      <c r="AY1278" t="n">
        <v>4972638</v>
      </c>
      <c r="AZ1278" t="s">
        <v>1657</v>
      </c>
      <c r="BA1278" t="s"/>
      <c r="BB1278" t="n">
        <v>31436</v>
      </c>
      <c r="BC1278" t="n">
        <v>13.32632</v>
      </c>
      <c r="BD1278" t="n">
        <v>52.46545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1655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99.34</v>
      </c>
      <c r="L1279" t="s">
        <v>76</v>
      </c>
      <c r="M1279" t="s"/>
      <c r="N1279" t="s">
        <v>374</v>
      </c>
      <c r="O1279" t="s">
        <v>78</v>
      </c>
      <c r="P1279" t="s">
        <v>1655</v>
      </c>
      <c r="Q1279" t="s"/>
      <c r="R1279" t="s">
        <v>102</v>
      </c>
      <c r="S1279" t="s">
        <v>1659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HYPERLINK("https://hotelmonitor-cachepage.eclerx.com/savepage/tk_15434146255036087_sr_2057.html","info")</f>
        <v/>
      </c>
      <c r="AA1279" t="n">
        <v>-4972638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88</v>
      </c>
      <c r="AO1279" t="s"/>
      <c r="AP1279" t="n">
        <v>277</v>
      </c>
      <c r="AQ1279" t="s">
        <v>89</v>
      </c>
      <c r="AR1279" t="s"/>
      <c r="AS1279" t="s"/>
      <c r="AT1279" t="s">
        <v>90</v>
      </c>
      <c r="AU1279" t="s"/>
      <c r="AV1279" t="s"/>
      <c r="AW1279" t="s"/>
      <c r="AX1279" t="s"/>
      <c r="AY1279" t="n">
        <v>4972638</v>
      </c>
      <c r="AZ1279" t="s">
        <v>1657</v>
      </c>
      <c r="BA1279" t="s"/>
      <c r="BB1279" t="n">
        <v>31436</v>
      </c>
      <c r="BC1279" t="n">
        <v>13.32632</v>
      </c>
      <c r="BD1279" t="n">
        <v>52.46545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1655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118.97</v>
      </c>
      <c r="L1280" t="s">
        <v>76</v>
      </c>
      <c r="M1280" t="s"/>
      <c r="N1280" t="s">
        <v>1660</v>
      </c>
      <c r="O1280" t="s">
        <v>78</v>
      </c>
      <c r="P1280" t="s">
        <v>1655</v>
      </c>
      <c r="Q1280" t="s"/>
      <c r="R1280" t="s">
        <v>102</v>
      </c>
      <c r="S1280" t="s">
        <v>1661</v>
      </c>
      <c r="T1280" t="s">
        <v>82</v>
      </c>
      <c r="U1280" t="s"/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HYPERLINK("https://hotelmonitor-cachepage.eclerx.com/savepage/tk_15434146255036087_sr_2057.html","info")</f>
        <v/>
      </c>
      <c r="AA1280" t="n">
        <v>-4972638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88</v>
      </c>
      <c r="AO1280" t="s"/>
      <c r="AP1280" t="n">
        <v>277</v>
      </c>
      <c r="AQ1280" t="s">
        <v>89</v>
      </c>
      <c r="AR1280" t="s"/>
      <c r="AS1280" t="s"/>
      <c r="AT1280" t="s">
        <v>90</v>
      </c>
      <c r="AU1280" t="s"/>
      <c r="AV1280" t="s"/>
      <c r="AW1280" t="s"/>
      <c r="AX1280" t="s"/>
      <c r="AY1280" t="n">
        <v>4972638</v>
      </c>
      <c r="AZ1280" t="s">
        <v>1657</v>
      </c>
      <c r="BA1280" t="s"/>
      <c r="BB1280" t="n">
        <v>31436</v>
      </c>
      <c r="BC1280" t="n">
        <v>13.32632</v>
      </c>
      <c r="BD1280" t="n">
        <v>52.46545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1655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121.36</v>
      </c>
      <c r="L1281" t="s">
        <v>76</v>
      </c>
      <c r="M1281" t="s"/>
      <c r="N1281" t="s">
        <v>1662</v>
      </c>
      <c r="O1281" t="s">
        <v>78</v>
      </c>
      <c r="P1281" t="s">
        <v>1655</v>
      </c>
      <c r="Q1281" t="s"/>
      <c r="R1281" t="s">
        <v>102</v>
      </c>
      <c r="S1281" t="s">
        <v>1663</v>
      </c>
      <c r="T1281" t="s">
        <v>82</v>
      </c>
      <c r="U1281" t="s"/>
      <c r="V1281" t="s">
        <v>83</v>
      </c>
      <c r="W1281" t="s">
        <v>112</v>
      </c>
      <c r="X1281" t="s"/>
      <c r="Y1281" t="s">
        <v>85</v>
      </c>
      <c r="Z1281">
        <f>HYPERLINK("https://hotelmonitor-cachepage.eclerx.com/savepage/tk_15434146255036087_sr_2057.html","info")</f>
        <v/>
      </c>
      <c r="AA1281" t="n">
        <v>-4972638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88</v>
      </c>
      <c r="AO1281" t="s"/>
      <c r="AP1281" t="n">
        <v>277</v>
      </c>
      <c r="AQ1281" t="s">
        <v>89</v>
      </c>
      <c r="AR1281" t="s"/>
      <c r="AS1281" t="s"/>
      <c r="AT1281" t="s">
        <v>90</v>
      </c>
      <c r="AU1281" t="s"/>
      <c r="AV1281" t="s"/>
      <c r="AW1281" t="s"/>
      <c r="AX1281" t="s"/>
      <c r="AY1281" t="n">
        <v>4972638</v>
      </c>
      <c r="AZ1281" t="s">
        <v>1657</v>
      </c>
      <c r="BA1281" t="s"/>
      <c r="BB1281" t="n">
        <v>31436</v>
      </c>
      <c r="BC1281" t="n">
        <v>13.32632</v>
      </c>
      <c r="BD1281" t="n">
        <v>52.46545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1655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160.67</v>
      </c>
      <c r="L1282" t="s">
        <v>76</v>
      </c>
      <c r="M1282" t="s"/>
      <c r="N1282" t="s">
        <v>1660</v>
      </c>
      <c r="O1282" t="s">
        <v>78</v>
      </c>
      <c r="P1282" t="s">
        <v>1655</v>
      </c>
      <c r="Q1282" t="s"/>
      <c r="R1282" t="s">
        <v>102</v>
      </c>
      <c r="S1282" t="s">
        <v>1664</v>
      </c>
      <c r="T1282" t="s">
        <v>82</v>
      </c>
      <c r="U1282" t="s"/>
      <c r="V1282" t="s">
        <v>83</v>
      </c>
      <c r="W1282" t="s">
        <v>112</v>
      </c>
      <c r="X1282" t="s"/>
      <c r="Y1282" t="s">
        <v>85</v>
      </c>
      <c r="Z1282">
        <f>HYPERLINK("https://hotelmonitor-cachepage.eclerx.com/savepage/tk_15434146255036087_sr_2057.html","info")</f>
        <v/>
      </c>
      <c r="AA1282" t="n">
        <v>-4972638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88</v>
      </c>
      <c r="AO1282" t="s"/>
      <c r="AP1282" t="n">
        <v>277</v>
      </c>
      <c r="AQ1282" t="s">
        <v>89</v>
      </c>
      <c r="AR1282" t="s"/>
      <c r="AS1282" t="s"/>
      <c r="AT1282" t="s">
        <v>90</v>
      </c>
      <c r="AU1282" t="s"/>
      <c r="AV1282" t="s"/>
      <c r="AW1282" t="s"/>
      <c r="AX1282" t="s"/>
      <c r="AY1282" t="n">
        <v>4972638</v>
      </c>
      <c r="AZ1282" t="s">
        <v>1657</v>
      </c>
      <c r="BA1282" t="s"/>
      <c r="BB1282" t="n">
        <v>31436</v>
      </c>
      <c r="BC1282" t="n">
        <v>13.32632</v>
      </c>
      <c r="BD1282" t="n">
        <v>52.46545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1655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182.49</v>
      </c>
      <c r="L1283" t="s">
        <v>76</v>
      </c>
      <c r="M1283" t="s"/>
      <c r="N1283" t="s">
        <v>591</v>
      </c>
      <c r="O1283" t="s">
        <v>78</v>
      </c>
      <c r="P1283" t="s">
        <v>1655</v>
      </c>
      <c r="Q1283" t="s"/>
      <c r="R1283" t="s">
        <v>102</v>
      </c>
      <c r="S1283" t="s">
        <v>1665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HYPERLINK("https://hotelmonitor-cachepage.eclerx.com/savepage/tk_15434146255036087_sr_2057.html","info")</f>
        <v/>
      </c>
      <c r="AA1283" t="n">
        <v>-4972638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88</v>
      </c>
      <c r="AO1283" t="s"/>
      <c r="AP1283" t="n">
        <v>277</v>
      </c>
      <c r="AQ1283" t="s">
        <v>89</v>
      </c>
      <c r="AR1283" t="s"/>
      <c r="AS1283" t="s"/>
      <c r="AT1283" t="s">
        <v>90</v>
      </c>
      <c r="AU1283" t="s"/>
      <c r="AV1283" t="s"/>
      <c r="AW1283" t="s"/>
      <c r="AX1283" t="s"/>
      <c r="AY1283" t="n">
        <v>4972638</v>
      </c>
      <c r="AZ1283" t="s">
        <v>1657</v>
      </c>
      <c r="BA1283" t="s"/>
      <c r="BB1283" t="n">
        <v>31436</v>
      </c>
      <c r="BC1283" t="n">
        <v>13.32632</v>
      </c>
      <c r="BD1283" t="n">
        <v>52.46545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1655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238.09</v>
      </c>
      <c r="L1284" t="s">
        <v>76</v>
      </c>
      <c r="M1284" t="s"/>
      <c r="N1284" t="s">
        <v>591</v>
      </c>
      <c r="O1284" t="s">
        <v>78</v>
      </c>
      <c r="P1284" t="s">
        <v>1655</v>
      </c>
      <c r="Q1284" t="s"/>
      <c r="R1284" t="s">
        <v>102</v>
      </c>
      <c r="S1284" t="s">
        <v>1666</v>
      </c>
      <c r="T1284" t="s">
        <v>82</v>
      </c>
      <c r="U1284" t="s"/>
      <c r="V1284" t="s">
        <v>83</v>
      </c>
      <c r="W1284" t="s">
        <v>112</v>
      </c>
      <c r="X1284" t="s"/>
      <c r="Y1284" t="s">
        <v>85</v>
      </c>
      <c r="Z1284">
        <f>HYPERLINK("https://hotelmonitor-cachepage.eclerx.com/savepage/tk_15434146255036087_sr_2057.html","info")</f>
        <v/>
      </c>
      <c r="AA1284" t="n">
        <v>-4972638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88</v>
      </c>
      <c r="AO1284" t="s"/>
      <c r="AP1284" t="n">
        <v>277</v>
      </c>
      <c r="AQ1284" t="s">
        <v>89</v>
      </c>
      <c r="AR1284" t="s"/>
      <c r="AS1284" t="s"/>
      <c r="AT1284" t="s">
        <v>90</v>
      </c>
      <c r="AU1284" t="s"/>
      <c r="AV1284" t="s"/>
      <c r="AW1284" t="s"/>
      <c r="AX1284" t="s"/>
      <c r="AY1284" t="n">
        <v>4972638</v>
      </c>
      <c r="AZ1284" t="s">
        <v>1657</v>
      </c>
      <c r="BA1284" t="s"/>
      <c r="BB1284" t="n">
        <v>31436</v>
      </c>
      <c r="BC1284" t="n">
        <v>13.32632</v>
      </c>
      <c r="BD1284" t="n">
        <v>52.46545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1667</v>
      </c>
      <c r="F1285" t="n">
        <v>379385</v>
      </c>
      <c r="G1285" t="s">
        <v>74</v>
      </c>
      <c r="H1285" t="s">
        <v>75</v>
      </c>
      <c r="I1285" t="s"/>
      <c r="J1285" t="s">
        <v>74</v>
      </c>
      <c r="K1285" t="n">
        <v>178.5</v>
      </c>
      <c r="L1285" t="s">
        <v>76</v>
      </c>
      <c r="M1285" t="s"/>
      <c r="N1285" t="s">
        <v>1668</v>
      </c>
      <c r="O1285" t="s">
        <v>78</v>
      </c>
      <c r="P1285" t="s">
        <v>1669</v>
      </c>
      <c r="Q1285" t="s"/>
      <c r="R1285" t="s">
        <v>159</v>
      </c>
      <c r="S1285" t="s">
        <v>1670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HYPERLINK("https://hotelmonitor-cachepage.eclerx.com/savepage/tk_1543414066004403_sr_2057.html","info")</f>
        <v/>
      </c>
      <c r="AA1285" t="n">
        <v>5851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88</v>
      </c>
      <c r="AO1285" t="s"/>
      <c r="AP1285" t="n">
        <v>92</v>
      </c>
      <c r="AQ1285" t="s">
        <v>89</v>
      </c>
      <c r="AR1285" t="s"/>
      <c r="AS1285" t="s"/>
      <c r="AT1285" t="s">
        <v>90</v>
      </c>
      <c r="AU1285" t="s"/>
      <c r="AV1285" t="s"/>
      <c r="AW1285" t="s"/>
      <c r="AX1285" t="s"/>
      <c r="AY1285" t="n">
        <v>1845073</v>
      </c>
      <c r="AZ1285" t="s">
        <v>1671</v>
      </c>
      <c r="BA1285" t="s"/>
      <c r="BB1285" t="n">
        <v>3196</v>
      </c>
      <c r="BC1285" t="n">
        <v>13.3547</v>
      </c>
      <c r="BD1285" t="n">
        <v>52.50583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1667</v>
      </c>
      <c r="F1286" t="n">
        <v>379385</v>
      </c>
      <c r="G1286" t="s">
        <v>74</v>
      </c>
      <c r="H1286" t="s">
        <v>75</v>
      </c>
      <c r="I1286" t="s"/>
      <c r="J1286" t="s">
        <v>74</v>
      </c>
      <c r="K1286" t="n">
        <v>198.45</v>
      </c>
      <c r="L1286" t="s">
        <v>76</v>
      </c>
      <c r="M1286" t="s"/>
      <c r="N1286" t="s">
        <v>1672</v>
      </c>
      <c r="O1286" t="s">
        <v>78</v>
      </c>
      <c r="P1286" t="s">
        <v>1669</v>
      </c>
      <c r="Q1286" t="s"/>
      <c r="R1286" t="s">
        <v>159</v>
      </c>
      <c r="S1286" t="s">
        <v>518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HYPERLINK("https://hotelmonitor-cachepage.eclerx.com/savepage/tk_1543414066004403_sr_2057.html","info")</f>
        <v/>
      </c>
      <c r="AA1286" t="n">
        <v>5851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88</v>
      </c>
      <c r="AO1286" t="s"/>
      <c r="AP1286" t="n">
        <v>92</v>
      </c>
      <c r="AQ1286" t="s">
        <v>89</v>
      </c>
      <c r="AR1286" t="s"/>
      <c r="AS1286" t="s"/>
      <c r="AT1286" t="s">
        <v>90</v>
      </c>
      <c r="AU1286" t="s"/>
      <c r="AV1286" t="s"/>
      <c r="AW1286" t="s"/>
      <c r="AX1286" t="s"/>
      <c r="AY1286" t="n">
        <v>1845073</v>
      </c>
      <c r="AZ1286" t="s">
        <v>1671</v>
      </c>
      <c r="BA1286" t="s"/>
      <c r="BB1286" t="n">
        <v>3196</v>
      </c>
      <c r="BC1286" t="n">
        <v>13.3547</v>
      </c>
      <c r="BD1286" t="n">
        <v>52.50583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1667</v>
      </c>
      <c r="F1287" t="n">
        <v>379385</v>
      </c>
      <c r="G1287" t="s">
        <v>74</v>
      </c>
      <c r="H1287" t="s">
        <v>75</v>
      </c>
      <c r="I1287" t="s"/>
      <c r="J1287" t="s">
        <v>74</v>
      </c>
      <c r="K1287" t="n">
        <v>178.5</v>
      </c>
      <c r="L1287" t="s">
        <v>76</v>
      </c>
      <c r="M1287" t="s"/>
      <c r="N1287" t="s">
        <v>1673</v>
      </c>
      <c r="O1287" t="s">
        <v>78</v>
      </c>
      <c r="P1287" t="s">
        <v>1669</v>
      </c>
      <c r="Q1287" t="s"/>
      <c r="R1287" t="s">
        <v>159</v>
      </c>
      <c r="S1287" t="s">
        <v>1670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HYPERLINK("https://hotelmonitor-cachepage.eclerx.com/savepage/tk_1543414066004403_sr_2057.html","info")</f>
        <v/>
      </c>
      <c r="AA1287" t="n">
        <v>5851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88</v>
      </c>
      <c r="AO1287" t="s"/>
      <c r="AP1287" t="n">
        <v>92</v>
      </c>
      <c r="AQ1287" t="s">
        <v>89</v>
      </c>
      <c r="AR1287" t="s"/>
      <c r="AS1287" t="s"/>
      <c r="AT1287" t="s">
        <v>90</v>
      </c>
      <c r="AU1287" t="s"/>
      <c r="AV1287" t="s"/>
      <c r="AW1287" t="s"/>
      <c r="AX1287" t="s"/>
      <c r="AY1287" t="n">
        <v>1845073</v>
      </c>
      <c r="AZ1287" t="s">
        <v>1671</v>
      </c>
      <c r="BA1287" t="s"/>
      <c r="BB1287" t="n">
        <v>3196</v>
      </c>
      <c r="BC1287" t="n">
        <v>13.3547</v>
      </c>
      <c r="BD1287" t="n">
        <v>52.50583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1667</v>
      </c>
      <c r="F1288" t="n">
        <v>379385</v>
      </c>
      <c r="G1288" t="s">
        <v>74</v>
      </c>
      <c r="H1288" t="s">
        <v>75</v>
      </c>
      <c r="I1288" t="s"/>
      <c r="J1288" t="s">
        <v>74</v>
      </c>
      <c r="K1288" t="n">
        <v>198.45</v>
      </c>
      <c r="L1288" t="s">
        <v>76</v>
      </c>
      <c r="M1288" t="s"/>
      <c r="N1288" t="s">
        <v>1673</v>
      </c>
      <c r="O1288" t="s">
        <v>78</v>
      </c>
      <c r="P1288" t="s">
        <v>1669</v>
      </c>
      <c r="Q1288" t="s"/>
      <c r="R1288" t="s">
        <v>159</v>
      </c>
      <c r="S1288" t="s">
        <v>518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HYPERLINK("https://hotelmonitor-cachepage.eclerx.com/savepage/tk_1543414066004403_sr_2057.html","info")</f>
        <v/>
      </c>
      <c r="AA1288" t="n">
        <v>5851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88</v>
      </c>
      <c r="AO1288" t="s"/>
      <c r="AP1288" t="n">
        <v>92</v>
      </c>
      <c r="AQ1288" t="s">
        <v>89</v>
      </c>
      <c r="AR1288" t="s"/>
      <c r="AS1288" t="s"/>
      <c r="AT1288" t="s">
        <v>90</v>
      </c>
      <c r="AU1288" t="s"/>
      <c r="AV1288" t="s"/>
      <c r="AW1288" t="s"/>
      <c r="AX1288" t="s"/>
      <c r="AY1288" t="n">
        <v>1845073</v>
      </c>
      <c r="AZ1288" t="s">
        <v>1671</v>
      </c>
      <c r="BA1288" t="s"/>
      <c r="BB1288" t="n">
        <v>3196</v>
      </c>
      <c r="BC1288" t="n">
        <v>13.3547</v>
      </c>
      <c r="BD1288" t="n">
        <v>52.50583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1667</v>
      </c>
      <c r="F1289" t="n">
        <v>379385</v>
      </c>
      <c r="G1289" t="s">
        <v>74</v>
      </c>
      <c r="H1289" t="s">
        <v>75</v>
      </c>
      <c r="I1289" t="s"/>
      <c r="J1289" t="s">
        <v>74</v>
      </c>
      <c r="K1289" t="n">
        <v>216.3</v>
      </c>
      <c r="L1289" t="s">
        <v>76</v>
      </c>
      <c r="M1289" t="s"/>
      <c r="N1289" t="s">
        <v>1673</v>
      </c>
      <c r="O1289" t="s">
        <v>78</v>
      </c>
      <c r="P1289" t="s">
        <v>1669</v>
      </c>
      <c r="Q1289" t="s"/>
      <c r="R1289" t="s">
        <v>159</v>
      </c>
      <c r="S1289" t="s">
        <v>1674</v>
      </c>
      <c r="T1289" t="s">
        <v>82</v>
      </c>
      <c r="U1289" t="s"/>
      <c r="V1289" t="s">
        <v>83</v>
      </c>
      <c r="W1289" t="s">
        <v>112</v>
      </c>
      <c r="X1289" t="s"/>
      <c r="Y1289" t="s">
        <v>85</v>
      </c>
      <c r="Z1289">
        <f>HYPERLINK("https://hotelmonitor-cachepage.eclerx.com/savepage/tk_1543414066004403_sr_2057.html","info")</f>
        <v/>
      </c>
      <c r="AA1289" t="n">
        <v>5851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88</v>
      </c>
      <c r="AO1289" t="s"/>
      <c r="AP1289" t="n">
        <v>92</v>
      </c>
      <c r="AQ1289" t="s">
        <v>89</v>
      </c>
      <c r="AR1289" t="s"/>
      <c r="AS1289" t="s"/>
      <c r="AT1289" t="s">
        <v>90</v>
      </c>
      <c r="AU1289" t="s"/>
      <c r="AV1289" t="s"/>
      <c r="AW1289" t="s"/>
      <c r="AX1289" t="s"/>
      <c r="AY1289" t="n">
        <v>1845073</v>
      </c>
      <c r="AZ1289" t="s">
        <v>1671</v>
      </c>
      <c r="BA1289" t="s"/>
      <c r="BB1289" t="n">
        <v>3196</v>
      </c>
      <c r="BC1289" t="n">
        <v>13.3547</v>
      </c>
      <c r="BD1289" t="n">
        <v>52.50583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1667</v>
      </c>
      <c r="F1290" t="n">
        <v>379385</v>
      </c>
      <c r="G1290" t="s">
        <v>74</v>
      </c>
      <c r="H1290" t="s">
        <v>75</v>
      </c>
      <c r="I1290" t="s"/>
      <c r="J1290" t="s">
        <v>74</v>
      </c>
      <c r="K1290" t="n">
        <v>216.3</v>
      </c>
      <c r="L1290" t="s">
        <v>76</v>
      </c>
      <c r="M1290" t="s"/>
      <c r="N1290" t="s">
        <v>1672</v>
      </c>
      <c r="O1290" t="s">
        <v>78</v>
      </c>
      <c r="P1290" t="s">
        <v>1669</v>
      </c>
      <c r="Q1290" t="s"/>
      <c r="R1290" t="s">
        <v>159</v>
      </c>
      <c r="S1290" t="s">
        <v>1674</v>
      </c>
      <c r="T1290" t="s">
        <v>82</v>
      </c>
      <c r="U1290" t="s"/>
      <c r="V1290" t="s">
        <v>83</v>
      </c>
      <c r="W1290" t="s">
        <v>112</v>
      </c>
      <c r="X1290" t="s"/>
      <c r="Y1290" t="s">
        <v>85</v>
      </c>
      <c r="Z1290">
        <f>HYPERLINK("https://hotelmonitor-cachepage.eclerx.com/savepage/tk_1543414066004403_sr_2057.html","info")</f>
        <v/>
      </c>
      <c r="AA1290" t="n">
        <v>5851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88</v>
      </c>
      <c r="AO1290" t="s"/>
      <c r="AP1290" t="n">
        <v>92</v>
      </c>
      <c r="AQ1290" t="s">
        <v>89</v>
      </c>
      <c r="AR1290" t="s"/>
      <c r="AS1290" t="s"/>
      <c r="AT1290" t="s">
        <v>90</v>
      </c>
      <c r="AU1290" t="s"/>
      <c r="AV1290" t="s"/>
      <c r="AW1290" t="s"/>
      <c r="AX1290" t="s"/>
      <c r="AY1290" t="n">
        <v>1845073</v>
      </c>
      <c r="AZ1290" t="s">
        <v>1671</v>
      </c>
      <c r="BA1290" t="s"/>
      <c r="BB1290" t="n">
        <v>3196</v>
      </c>
      <c r="BC1290" t="n">
        <v>13.3547</v>
      </c>
      <c r="BD1290" t="n">
        <v>52.50583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1667</v>
      </c>
      <c r="F1291" t="n">
        <v>379385</v>
      </c>
      <c r="G1291" t="s">
        <v>74</v>
      </c>
      <c r="H1291" t="s">
        <v>75</v>
      </c>
      <c r="I1291" t="s"/>
      <c r="J1291" t="s">
        <v>74</v>
      </c>
      <c r="K1291" t="n">
        <v>216.3</v>
      </c>
      <c r="L1291" t="s">
        <v>76</v>
      </c>
      <c r="M1291" t="s"/>
      <c r="N1291" t="s">
        <v>1675</v>
      </c>
      <c r="O1291" t="s">
        <v>78</v>
      </c>
      <c r="P1291" t="s">
        <v>1669</v>
      </c>
      <c r="Q1291" t="s"/>
      <c r="R1291" t="s">
        <v>159</v>
      </c>
      <c r="S1291" t="s">
        <v>1674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HYPERLINK("https://hotelmonitor-cachepage.eclerx.com/savepage/tk_1543414066004403_sr_2057.html","info")</f>
        <v/>
      </c>
      <c r="AA1291" t="n">
        <v>5851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88</v>
      </c>
      <c r="AO1291" t="s"/>
      <c r="AP1291" t="n">
        <v>92</v>
      </c>
      <c r="AQ1291" t="s">
        <v>89</v>
      </c>
      <c r="AR1291" t="s"/>
      <c r="AS1291" t="s"/>
      <c r="AT1291" t="s">
        <v>90</v>
      </c>
      <c r="AU1291" t="s"/>
      <c r="AV1291" t="s"/>
      <c r="AW1291" t="s"/>
      <c r="AX1291" t="s"/>
      <c r="AY1291" t="n">
        <v>1845073</v>
      </c>
      <c r="AZ1291" t="s">
        <v>1671</v>
      </c>
      <c r="BA1291" t="s"/>
      <c r="BB1291" t="n">
        <v>3196</v>
      </c>
      <c r="BC1291" t="n">
        <v>13.3547</v>
      </c>
      <c r="BD1291" t="n">
        <v>52.50583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1667</v>
      </c>
      <c r="F1292" t="n">
        <v>379385</v>
      </c>
      <c r="G1292" t="s">
        <v>74</v>
      </c>
      <c r="H1292" t="s">
        <v>75</v>
      </c>
      <c r="I1292" t="s"/>
      <c r="J1292" t="s">
        <v>74</v>
      </c>
      <c r="K1292" t="n">
        <v>219.45</v>
      </c>
      <c r="L1292" t="s">
        <v>76</v>
      </c>
      <c r="M1292" t="s"/>
      <c r="N1292" t="s">
        <v>1676</v>
      </c>
      <c r="O1292" t="s">
        <v>78</v>
      </c>
      <c r="P1292" t="s">
        <v>1669</v>
      </c>
      <c r="Q1292" t="s"/>
      <c r="R1292" t="s">
        <v>159</v>
      </c>
      <c r="S1292" t="s">
        <v>519</v>
      </c>
      <c r="T1292" t="s">
        <v>82</v>
      </c>
      <c r="U1292" t="s"/>
      <c r="V1292" t="s">
        <v>83</v>
      </c>
      <c r="W1292" t="s">
        <v>112</v>
      </c>
      <c r="X1292" t="s"/>
      <c r="Y1292" t="s">
        <v>85</v>
      </c>
      <c r="Z1292">
        <f>HYPERLINK("https://hotelmonitor-cachepage.eclerx.com/savepage/tk_1543414066004403_sr_2057.html","info")</f>
        <v/>
      </c>
      <c r="AA1292" t="n">
        <v>5851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88</v>
      </c>
      <c r="AO1292" t="s"/>
      <c r="AP1292" t="n">
        <v>92</v>
      </c>
      <c r="AQ1292" t="s">
        <v>89</v>
      </c>
      <c r="AR1292" t="s"/>
      <c r="AS1292" t="s"/>
      <c r="AT1292" t="s">
        <v>90</v>
      </c>
      <c r="AU1292" t="s"/>
      <c r="AV1292" t="s"/>
      <c r="AW1292" t="s"/>
      <c r="AX1292" t="s"/>
      <c r="AY1292" t="n">
        <v>1845073</v>
      </c>
      <c r="AZ1292" t="s">
        <v>1671</v>
      </c>
      <c r="BA1292" t="s"/>
      <c r="BB1292" t="n">
        <v>3196</v>
      </c>
      <c r="BC1292" t="n">
        <v>13.3547</v>
      </c>
      <c r="BD1292" t="n">
        <v>52.50583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1667</v>
      </c>
      <c r="F1293" t="n">
        <v>379385</v>
      </c>
      <c r="G1293" t="s">
        <v>74</v>
      </c>
      <c r="H1293" t="s">
        <v>75</v>
      </c>
      <c r="I1293" t="s"/>
      <c r="J1293" t="s">
        <v>74</v>
      </c>
      <c r="K1293" t="n">
        <v>219.45</v>
      </c>
      <c r="L1293" t="s">
        <v>76</v>
      </c>
      <c r="M1293" t="s"/>
      <c r="N1293" t="s">
        <v>1677</v>
      </c>
      <c r="O1293" t="s">
        <v>78</v>
      </c>
      <c r="P1293" t="s">
        <v>1669</v>
      </c>
      <c r="Q1293" t="s"/>
      <c r="R1293" t="s">
        <v>159</v>
      </c>
      <c r="S1293" t="s">
        <v>519</v>
      </c>
      <c r="T1293" t="s">
        <v>82</v>
      </c>
      <c r="U1293" t="s"/>
      <c r="V1293" t="s">
        <v>83</v>
      </c>
      <c r="W1293" t="s">
        <v>112</v>
      </c>
      <c r="X1293" t="s"/>
      <c r="Y1293" t="s">
        <v>85</v>
      </c>
      <c r="Z1293">
        <f>HYPERLINK("https://hotelmonitor-cachepage.eclerx.com/savepage/tk_1543414066004403_sr_2057.html","info")</f>
        <v/>
      </c>
      <c r="AA1293" t="n">
        <v>5851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88</v>
      </c>
      <c r="AO1293" t="s"/>
      <c r="AP1293" t="n">
        <v>92</v>
      </c>
      <c r="AQ1293" t="s">
        <v>89</v>
      </c>
      <c r="AR1293" t="s"/>
      <c r="AS1293" t="s"/>
      <c r="AT1293" t="s">
        <v>90</v>
      </c>
      <c r="AU1293" t="s"/>
      <c r="AV1293" t="s"/>
      <c r="AW1293" t="s"/>
      <c r="AX1293" t="s"/>
      <c r="AY1293" t="n">
        <v>1845073</v>
      </c>
      <c r="AZ1293" t="s">
        <v>1671</v>
      </c>
      <c r="BA1293" t="s"/>
      <c r="BB1293" t="n">
        <v>3196</v>
      </c>
      <c r="BC1293" t="n">
        <v>13.3547</v>
      </c>
      <c r="BD1293" t="n">
        <v>52.50583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1667</v>
      </c>
      <c r="F1294" t="n">
        <v>379385</v>
      </c>
      <c r="G1294" t="s">
        <v>74</v>
      </c>
      <c r="H1294" t="s">
        <v>75</v>
      </c>
      <c r="I1294" t="s"/>
      <c r="J1294" t="s">
        <v>74</v>
      </c>
      <c r="K1294" t="n">
        <v>235.2</v>
      </c>
      <c r="L1294" t="s">
        <v>76</v>
      </c>
      <c r="M1294" t="s"/>
      <c r="N1294" t="s">
        <v>1678</v>
      </c>
      <c r="O1294" t="s">
        <v>78</v>
      </c>
      <c r="P1294" t="s">
        <v>1669</v>
      </c>
      <c r="Q1294" t="s"/>
      <c r="R1294" t="s">
        <v>159</v>
      </c>
      <c r="S1294" t="s">
        <v>163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HYPERLINK("https://hotelmonitor-cachepage.eclerx.com/savepage/tk_1543414066004403_sr_2057.html","info")</f>
        <v/>
      </c>
      <c r="AA1294" t="n">
        <v>5851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88</v>
      </c>
      <c r="AO1294" t="s"/>
      <c r="AP1294" t="n">
        <v>92</v>
      </c>
      <c r="AQ1294" t="s">
        <v>89</v>
      </c>
      <c r="AR1294" t="s"/>
      <c r="AS1294" t="s"/>
      <c r="AT1294" t="s">
        <v>90</v>
      </c>
      <c r="AU1294" t="s"/>
      <c r="AV1294" t="s"/>
      <c r="AW1294" t="s"/>
      <c r="AX1294" t="s"/>
      <c r="AY1294" t="n">
        <v>1845073</v>
      </c>
      <c r="AZ1294" t="s">
        <v>1671</v>
      </c>
      <c r="BA1294" t="s"/>
      <c r="BB1294" t="n">
        <v>3196</v>
      </c>
      <c r="BC1294" t="n">
        <v>13.3547</v>
      </c>
      <c r="BD1294" t="n">
        <v>52.50583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1667</v>
      </c>
      <c r="F1295" t="n">
        <v>379385</v>
      </c>
      <c r="G1295" t="s">
        <v>74</v>
      </c>
      <c r="H1295" t="s">
        <v>75</v>
      </c>
      <c r="I1295" t="s"/>
      <c r="J1295" t="s">
        <v>74</v>
      </c>
      <c r="K1295" t="n">
        <v>240.45</v>
      </c>
      <c r="L1295" t="s">
        <v>76</v>
      </c>
      <c r="M1295" t="s"/>
      <c r="N1295" t="s">
        <v>1672</v>
      </c>
      <c r="O1295" t="s">
        <v>78</v>
      </c>
      <c r="P1295" t="s">
        <v>1669</v>
      </c>
      <c r="Q1295" t="s"/>
      <c r="R1295" t="s">
        <v>159</v>
      </c>
      <c r="S1295" t="s">
        <v>576</v>
      </c>
      <c r="T1295" t="s">
        <v>82</v>
      </c>
      <c r="U1295" t="s"/>
      <c r="V1295" t="s">
        <v>83</v>
      </c>
      <c r="W1295" t="s">
        <v>112</v>
      </c>
      <c r="X1295" t="s"/>
      <c r="Y1295" t="s">
        <v>85</v>
      </c>
      <c r="Z1295">
        <f>HYPERLINK("https://hotelmonitor-cachepage.eclerx.com/savepage/tk_1543414066004403_sr_2057.html","info")</f>
        <v/>
      </c>
      <c r="AA1295" t="n">
        <v>5851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88</v>
      </c>
      <c r="AO1295" t="s"/>
      <c r="AP1295" t="n">
        <v>92</v>
      </c>
      <c r="AQ1295" t="s">
        <v>89</v>
      </c>
      <c r="AR1295" t="s"/>
      <c r="AS1295" t="s"/>
      <c r="AT1295" t="s">
        <v>90</v>
      </c>
      <c r="AU1295" t="s"/>
      <c r="AV1295" t="s"/>
      <c r="AW1295" t="s"/>
      <c r="AX1295" t="s"/>
      <c r="AY1295" t="n">
        <v>1845073</v>
      </c>
      <c r="AZ1295" t="s">
        <v>1671</v>
      </c>
      <c r="BA1295" t="s"/>
      <c r="BB1295" t="n">
        <v>3196</v>
      </c>
      <c r="BC1295" t="n">
        <v>13.3547</v>
      </c>
      <c r="BD1295" t="n">
        <v>52.50583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1667</v>
      </c>
      <c r="F1296" t="n">
        <v>379385</v>
      </c>
      <c r="G1296" t="s">
        <v>74</v>
      </c>
      <c r="H1296" t="s">
        <v>75</v>
      </c>
      <c r="I1296" t="s"/>
      <c r="J1296" t="s">
        <v>74</v>
      </c>
      <c r="K1296" t="n">
        <v>240.45</v>
      </c>
      <c r="L1296" t="s">
        <v>76</v>
      </c>
      <c r="M1296" t="s"/>
      <c r="N1296" t="s">
        <v>1673</v>
      </c>
      <c r="O1296" t="s">
        <v>78</v>
      </c>
      <c r="P1296" t="s">
        <v>1669</v>
      </c>
      <c r="Q1296" t="s"/>
      <c r="R1296" t="s">
        <v>159</v>
      </c>
      <c r="S1296" t="s">
        <v>576</v>
      </c>
      <c r="T1296" t="s">
        <v>82</v>
      </c>
      <c r="U1296" t="s"/>
      <c r="V1296" t="s">
        <v>83</v>
      </c>
      <c r="W1296" t="s">
        <v>112</v>
      </c>
      <c r="X1296" t="s"/>
      <c r="Y1296" t="s">
        <v>85</v>
      </c>
      <c r="Z1296">
        <f>HYPERLINK("https://hotelmonitor-cachepage.eclerx.com/savepage/tk_1543414066004403_sr_2057.html","info")</f>
        <v/>
      </c>
      <c r="AA1296" t="n">
        <v>5851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88</v>
      </c>
      <c r="AO1296" t="s"/>
      <c r="AP1296" t="n">
        <v>92</v>
      </c>
      <c r="AQ1296" t="s">
        <v>89</v>
      </c>
      <c r="AR1296" t="s"/>
      <c r="AS1296" t="s"/>
      <c r="AT1296" t="s">
        <v>90</v>
      </c>
      <c r="AU1296" t="s"/>
      <c r="AV1296" t="s"/>
      <c r="AW1296" t="s"/>
      <c r="AX1296" t="s"/>
      <c r="AY1296" t="n">
        <v>1845073</v>
      </c>
      <c r="AZ1296" t="s">
        <v>1671</v>
      </c>
      <c r="BA1296" t="s"/>
      <c r="BB1296" t="n">
        <v>3196</v>
      </c>
      <c r="BC1296" t="n">
        <v>13.3547</v>
      </c>
      <c r="BD1296" t="n">
        <v>52.50583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1667</v>
      </c>
      <c r="F1297" t="n">
        <v>379385</v>
      </c>
      <c r="G1297" t="s">
        <v>74</v>
      </c>
      <c r="H1297" t="s">
        <v>75</v>
      </c>
      <c r="I1297" t="s"/>
      <c r="J1297" t="s">
        <v>74</v>
      </c>
      <c r="K1297" t="n">
        <v>240.45</v>
      </c>
      <c r="L1297" t="s">
        <v>76</v>
      </c>
      <c r="M1297" t="s"/>
      <c r="N1297" t="s">
        <v>1675</v>
      </c>
      <c r="O1297" t="s">
        <v>78</v>
      </c>
      <c r="P1297" t="s">
        <v>1669</v>
      </c>
      <c r="Q1297" t="s"/>
      <c r="R1297" t="s">
        <v>159</v>
      </c>
      <c r="S1297" t="s">
        <v>576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HYPERLINK("https://hotelmonitor-cachepage.eclerx.com/savepage/tk_1543414066004403_sr_2057.html","info")</f>
        <v/>
      </c>
      <c r="AA1297" t="n">
        <v>5851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88</v>
      </c>
      <c r="AO1297" t="s"/>
      <c r="AP1297" t="n">
        <v>92</v>
      </c>
      <c r="AQ1297" t="s">
        <v>89</v>
      </c>
      <c r="AR1297" t="s"/>
      <c r="AS1297" t="s"/>
      <c r="AT1297" t="s">
        <v>90</v>
      </c>
      <c r="AU1297" t="s"/>
      <c r="AV1297" t="s"/>
      <c r="AW1297" t="s"/>
      <c r="AX1297" t="s"/>
      <c r="AY1297" t="n">
        <v>1845073</v>
      </c>
      <c r="AZ1297" t="s">
        <v>1671</v>
      </c>
      <c r="BA1297" t="s"/>
      <c r="BB1297" t="n">
        <v>3196</v>
      </c>
      <c r="BC1297" t="n">
        <v>13.3547</v>
      </c>
      <c r="BD1297" t="n">
        <v>52.50583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1667</v>
      </c>
      <c r="F1298" t="n">
        <v>379385</v>
      </c>
      <c r="G1298" t="s">
        <v>74</v>
      </c>
      <c r="H1298" t="s">
        <v>75</v>
      </c>
      <c r="I1298" t="s"/>
      <c r="J1298" t="s">
        <v>74</v>
      </c>
      <c r="K1298" t="n">
        <v>254.1</v>
      </c>
      <c r="L1298" t="s">
        <v>76</v>
      </c>
      <c r="M1298" t="s"/>
      <c r="N1298" t="s">
        <v>1675</v>
      </c>
      <c r="O1298" t="s">
        <v>78</v>
      </c>
      <c r="P1298" t="s">
        <v>1669</v>
      </c>
      <c r="Q1298" t="s"/>
      <c r="R1298" t="s">
        <v>159</v>
      </c>
      <c r="S1298" t="s">
        <v>1679</v>
      </c>
      <c r="T1298" t="s">
        <v>82</v>
      </c>
      <c r="U1298" t="s"/>
      <c r="V1298" t="s">
        <v>83</v>
      </c>
      <c r="W1298" t="s">
        <v>112</v>
      </c>
      <c r="X1298" t="s"/>
      <c r="Y1298" t="s">
        <v>85</v>
      </c>
      <c r="Z1298">
        <f>HYPERLINK("https://hotelmonitor-cachepage.eclerx.com/savepage/tk_1543414066004403_sr_2057.html","info")</f>
        <v/>
      </c>
      <c r="AA1298" t="n">
        <v>5851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88</v>
      </c>
      <c r="AO1298" t="s"/>
      <c r="AP1298" t="n">
        <v>92</v>
      </c>
      <c r="AQ1298" t="s">
        <v>89</v>
      </c>
      <c r="AR1298" t="s"/>
      <c r="AS1298" t="s"/>
      <c r="AT1298" t="s">
        <v>90</v>
      </c>
      <c r="AU1298" t="s"/>
      <c r="AV1298" t="s"/>
      <c r="AW1298" t="s"/>
      <c r="AX1298" t="s"/>
      <c r="AY1298" t="n">
        <v>1845073</v>
      </c>
      <c r="AZ1298" t="s">
        <v>1671</v>
      </c>
      <c r="BA1298" t="s"/>
      <c r="BB1298" t="n">
        <v>3196</v>
      </c>
      <c r="BC1298" t="n">
        <v>13.3547</v>
      </c>
      <c r="BD1298" t="n">
        <v>52.50583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1667</v>
      </c>
      <c r="F1299" t="n">
        <v>379385</v>
      </c>
      <c r="G1299" t="s">
        <v>74</v>
      </c>
      <c r="H1299" t="s">
        <v>75</v>
      </c>
      <c r="I1299" t="s"/>
      <c r="J1299" t="s">
        <v>74</v>
      </c>
      <c r="K1299" t="n">
        <v>254.1</v>
      </c>
      <c r="L1299" t="s">
        <v>76</v>
      </c>
      <c r="M1299" t="s"/>
      <c r="N1299" t="s">
        <v>1680</v>
      </c>
      <c r="O1299" t="s">
        <v>78</v>
      </c>
      <c r="P1299" t="s">
        <v>1669</v>
      </c>
      <c r="Q1299" t="s"/>
      <c r="R1299" t="s">
        <v>159</v>
      </c>
      <c r="S1299" t="s">
        <v>1679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HYPERLINK("https://hotelmonitor-cachepage.eclerx.com/savepage/tk_1543414066004403_sr_2057.html","info")</f>
        <v/>
      </c>
      <c r="AA1299" t="n">
        <v>5851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88</v>
      </c>
      <c r="AO1299" t="s"/>
      <c r="AP1299" t="n">
        <v>92</v>
      </c>
      <c r="AQ1299" t="s">
        <v>89</v>
      </c>
      <c r="AR1299" t="s"/>
      <c r="AS1299" t="s"/>
      <c r="AT1299" t="s">
        <v>90</v>
      </c>
      <c r="AU1299" t="s"/>
      <c r="AV1299" t="s"/>
      <c r="AW1299" t="s"/>
      <c r="AX1299" t="s"/>
      <c r="AY1299" t="n">
        <v>1845073</v>
      </c>
      <c r="AZ1299" t="s">
        <v>1671</v>
      </c>
      <c r="BA1299" t="s"/>
      <c r="BB1299" t="n">
        <v>3196</v>
      </c>
      <c r="BC1299" t="n">
        <v>13.3547</v>
      </c>
      <c r="BD1299" t="n">
        <v>52.50583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1667</v>
      </c>
      <c r="F1300" t="n">
        <v>379385</v>
      </c>
      <c r="G1300" t="s">
        <v>74</v>
      </c>
      <c r="H1300" t="s">
        <v>75</v>
      </c>
      <c r="I1300" t="s"/>
      <c r="J1300" t="s">
        <v>74</v>
      </c>
      <c r="K1300" t="n">
        <v>261.45</v>
      </c>
      <c r="L1300" t="s">
        <v>76</v>
      </c>
      <c r="M1300" t="s"/>
      <c r="N1300" t="s">
        <v>1678</v>
      </c>
      <c r="O1300" t="s">
        <v>78</v>
      </c>
      <c r="P1300" t="s">
        <v>1669</v>
      </c>
      <c r="Q1300" t="s"/>
      <c r="R1300" t="s">
        <v>159</v>
      </c>
      <c r="S1300" t="s">
        <v>1681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HYPERLINK("https://hotelmonitor-cachepage.eclerx.com/savepage/tk_1543414066004403_sr_2057.html","info")</f>
        <v/>
      </c>
      <c r="AA1300" t="n">
        <v>5851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88</v>
      </c>
      <c r="AO1300" t="s"/>
      <c r="AP1300" t="n">
        <v>92</v>
      </c>
      <c r="AQ1300" t="s">
        <v>89</v>
      </c>
      <c r="AR1300" t="s"/>
      <c r="AS1300" t="s"/>
      <c r="AT1300" t="s">
        <v>90</v>
      </c>
      <c r="AU1300" t="s"/>
      <c r="AV1300" t="s"/>
      <c r="AW1300" t="s"/>
      <c r="AX1300" t="s"/>
      <c r="AY1300" t="n">
        <v>1845073</v>
      </c>
      <c r="AZ1300" t="s">
        <v>1671</v>
      </c>
      <c r="BA1300" t="s"/>
      <c r="BB1300" t="n">
        <v>3196</v>
      </c>
      <c r="BC1300" t="n">
        <v>13.3547</v>
      </c>
      <c r="BD1300" t="n">
        <v>52.50583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1667</v>
      </c>
      <c r="F1301" t="n">
        <v>379385</v>
      </c>
      <c r="G1301" t="s">
        <v>74</v>
      </c>
      <c r="H1301" t="s">
        <v>75</v>
      </c>
      <c r="I1301" t="s"/>
      <c r="J1301" t="s">
        <v>74</v>
      </c>
      <c r="K1301" t="n">
        <v>273</v>
      </c>
      <c r="L1301" t="s">
        <v>76</v>
      </c>
      <c r="M1301" t="s"/>
      <c r="N1301" t="s">
        <v>1678</v>
      </c>
      <c r="O1301" t="s">
        <v>78</v>
      </c>
      <c r="P1301" t="s">
        <v>1669</v>
      </c>
      <c r="Q1301" t="s"/>
      <c r="R1301" t="s">
        <v>159</v>
      </c>
      <c r="S1301" t="s">
        <v>1682</v>
      </c>
      <c r="T1301" t="s">
        <v>82</v>
      </c>
      <c r="U1301" t="s"/>
      <c r="V1301" t="s">
        <v>83</v>
      </c>
      <c r="W1301" t="s">
        <v>112</v>
      </c>
      <c r="X1301" t="s"/>
      <c r="Y1301" t="s">
        <v>85</v>
      </c>
      <c r="Z1301">
        <f>HYPERLINK("https://hotelmonitor-cachepage.eclerx.com/savepage/tk_1543414066004403_sr_2057.html","info")</f>
        <v/>
      </c>
      <c r="AA1301" t="n">
        <v>5851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88</v>
      </c>
      <c r="AO1301" t="s"/>
      <c r="AP1301" t="n">
        <v>92</v>
      </c>
      <c r="AQ1301" t="s">
        <v>89</v>
      </c>
      <c r="AR1301" t="s"/>
      <c r="AS1301" t="s"/>
      <c r="AT1301" t="s">
        <v>90</v>
      </c>
      <c r="AU1301" t="s"/>
      <c r="AV1301" t="s"/>
      <c r="AW1301" t="s"/>
      <c r="AX1301" t="s"/>
      <c r="AY1301" t="n">
        <v>1845073</v>
      </c>
      <c r="AZ1301" t="s">
        <v>1671</v>
      </c>
      <c r="BA1301" t="s"/>
      <c r="BB1301" t="n">
        <v>3196</v>
      </c>
      <c r="BC1301" t="n">
        <v>13.3547</v>
      </c>
      <c r="BD1301" t="n">
        <v>52.50583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1667</v>
      </c>
      <c r="F1302" t="n">
        <v>379385</v>
      </c>
      <c r="G1302" t="s">
        <v>74</v>
      </c>
      <c r="H1302" t="s">
        <v>75</v>
      </c>
      <c r="I1302" t="s"/>
      <c r="J1302" t="s">
        <v>74</v>
      </c>
      <c r="K1302" t="n">
        <v>282.45</v>
      </c>
      <c r="L1302" t="s">
        <v>76</v>
      </c>
      <c r="M1302" t="s"/>
      <c r="N1302" t="s">
        <v>1675</v>
      </c>
      <c r="O1302" t="s">
        <v>78</v>
      </c>
      <c r="P1302" t="s">
        <v>1669</v>
      </c>
      <c r="Q1302" t="s"/>
      <c r="R1302" t="s">
        <v>159</v>
      </c>
      <c r="S1302" t="s">
        <v>1683</v>
      </c>
      <c r="T1302" t="s">
        <v>82</v>
      </c>
      <c r="U1302" t="s"/>
      <c r="V1302" t="s">
        <v>83</v>
      </c>
      <c r="W1302" t="s">
        <v>112</v>
      </c>
      <c r="X1302" t="s"/>
      <c r="Y1302" t="s">
        <v>85</v>
      </c>
      <c r="Z1302">
        <f>HYPERLINK("https://hotelmonitor-cachepage.eclerx.com/savepage/tk_1543414066004403_sr_2057.html","info")</f>
        <v/>
      </c>
      <c r="AA1302" t="n">
        <v>5851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88</v>
      </c>
      <c r="AO1302" t="s"/>
      <c r="AP1302" t="n">
        <v>92</v>
      </c>
      <c r="AQ1302" t="s">
        <v>89</v>
      </c>
      <c r="AR1302" t="s"/>
      <c r="AS1302" t="s"/>
      <c r="AT1302" t="s">
        <v>90</v>
      </c>
      <c r="AU1302" t="s"/>
      <c r="AV1302" t="s"/>
      <c r="AW1302" t="s"/>
      <c r="AX1302" t="s"/>
      <c r="AY1302" t="n">
        <v>1845073</v>
      </c>
      <c r="AZ1302" t="s">
        <v>1671</v>
      </c>
      <c r="BA1302" t="s"/>
      <c r="BB1302" t="n">
        <v>3196</v>
      </c>
      <c r="BC1302" t="n">
        <v>13.3547</v>
      </c>
      <c r="BD1302" t="n">
        <v>52.50583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1667</v>
      </c>
      <c r="F1303" t="n">
        <v>379385</v>
      </c>
      <c r="G1303" t="s">
        <v>74</v>
      </c>
      <c r="H1303" t="s">
        <v>75</v>
      </c>
      <c r="I1303" t="s"/>
      <c r="J1303" t="s">
        <v>74</v>
      </c>
      <c r="K1303" t="n">
        <v>282.45</v>
      </c>
      <c r="L1303" t="s">
        <v>76</v>
      </c>
      <c r="M1303" t="s"/>
      <c r="N1303" t="s">
        <v>1680</v>
      </c>
      <c r="O1303" t="s">
        <v>78</v>
      </c>
      <c r="P1303" t="s">
        <v>1669</v>
      </c>
      <c r="Q1303" t="s"/>
      <c r="R1303" t="s">
        <v>159</v>
      </c>
      <c r="S1303" t="s">
        <v>1683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HYPERLINK("https://hotelmonitor-cachepage.eclerx.com/savepage/tk_1543414066004403_sr_2057.html","info")</f>
        <v/>
      </c>
      <c r="AA1303" t="n">
        <v>5851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88</v>
      </c>
      <c r="AO1303" t="s"/>
      <c r="AP1303" t="n">
        <v>92</v>
      </c>
      <c r="AQ1303" t="s">
        <v>89</v>
      </c>
      <c r="AR1303" t="s"/>
      <c r="AS1303" t="s"/>
      <c r="AT1303" t="s">
        <v>90</v>
      </c>
      <c r="AU1303" t="s"/>
      <c r="AV1303" t="s"/>
      <c r="AW1303" t="s"/>
      <c r="AX1303" t="s"/>
      <c r="AY1303" t="n">
        <v>1845073</v>
      </c>
      <c r="AZ1303" t="s">
        <v>1671</v>
      </c>
      <c r="BA1303" t="s"/>
      <c r="BB1303" t="n">
        <v>3196</v>
      </c>
      <c r="BC1303" t="n">
        <v>13.3547</v>
      </c>
      <c r="BD1303" t="n">
        <v>52.50583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1667</v>
      </c>
      <c r="F1304" t="n">
        <v>379385</v>
      </c>
      <c r="G1304" t="s">
        <v>74</v>
      </c>
      <c r="H1304" t="s">
        <v>75</v>
      </c>
      <c r="I1304" t="s"/>
      <c r="J1304" t="s">
        <v>74</v>
      </c>
      <c r="K1304" t="n">
        <v>291.9</v>
      </c>
      <c r="L1304" t="s">
        <v>76</v>
      </c>
      <c r="M1304" t="s"/>
      <c r="N1304" t="s">
        <v>1680</v>
      </c>
      <c r="O1304" t="s">
        <v>78</v>
      </c>
      <c r="P1304" t="s">
        <v>1669</v>
      </c>
      <c r="Q1304" t="s"/>
      <c r="R1304" t="s">
        <v>159</v>
      </c>
      <c r="S1304" t="s">
        <v>1684</v>
      </c>
      <c r="T1304" t="s">
        <v>82</v>
      </c>
      <c r="U1304" t="s"/>
      <c r="V1304" t="s">
        <v>83</v>
      </c>
      <c r="W1304" t="s">
        <v>112</v>
      </c>
      <c r="X1304" t="s"/>
      <c r="Y1304" t="s">
        <v>85</v>
      </c>
      <c r="Z1304">
        <f>HYPERLINK("https://hotelmonitor-cachepage.eclerx.com/savepage/tk_1543414066004403_sr_2057.html","info")</f>
        <v/>
      </c>
      <c r="AA1304" t="n">
        <v>5851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88</v>
      </c>
      <c r="AO1304" t="s"/>
      <c r="AP1304" t="n">
        <v>92</v>
      </c>
      <c r="AQ1304" t="s">
        <v>89</v>
      </c>
      <c r="AR1304" t="s"/>
      <c r="AS1304" t="s"/>
      <c r="AT1304" t="s">
        <v>90</v>
      </c>
      <c r="AU1304" t="s"/>
      <c r="AV1304" t="s"/>
      <c r="AW1304" t="s"/>
      <c r="AX1304" t="s"/>
      <c r="AY1304" t="n">
        <v>1845073</v>
      </c>
      <c r="AZ1304" t="s">
        <v>1671</v>
      </c>
      <c r="BA1304" t="s"/>
      <c r="BB1304" t="n">
        <v>3196</v>
      </c>
      <c r="BC1304" t="n">
        <v>13.3547</v>
      </c>
      <c r="BD1304" t="n">
        <v>52.50583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1685</v>
      </c>
      <c r="F1305" t="n">
        <v>1728051</v>
      </c>
      <c r="G1305" t="s">
        <v>74</v>
      </c>
      <c r="H1305" t="s">
        <v>75</v>
      </c>
      <c r="I1305" t="s"/>
      <c r="J1305" t="s">
        <v>74</v>
      </c>
      <c r="K1305" t="n">
        <v>103.96</v>
      </c>
      <c r="L1305" t="s">
        <v>76</v>
      </c>
      <c r="M1305" t="s"/>
      <c r="N1305" t="s">
        <v>77</v>
      </c>
      <c r="O1305" t="s">
        <v>78</v>
      </c>
      <c r="P1305" t="s">
        <v>1686</v>
      </c>
      <c r="Q1305" t="s"/>
      <c r="R1305" t="s">
        <v>102</v>
      </c>
      <c r="S1305" t="s">
        <v>1687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HYPERLINK("https://hotelmonitor-cachepage.eclerx.com/savepage/tk_15434145777414968_sr_2057.html","info")</f>
        <v/>
      </c>
      <c r="AA1305" t="n">
        <v>170492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88</v>
      </c>
      <c r="AO1305" t="s"/>
      <c r="AP1305" t="n">
        <v>261</v>
      </c>
      <c r="AQ1305" t="s">
        <v>89</v>
      </c>
      <c r="AR1305" t="s"/>
      <c r="AS1305" t="s"/>
      <c r="AT1305" t="s">
        <v>90</v>
      </c>
      <c r="AU1305" t="s"/>
      <c r="AV1305" t="s"/>
      <c r="AW1305" t="s"/>
      <c r="AX1305" t="s"/>
      <c r="AY1305" t="n">
        <v>2204315</v>
      </c>
      <c r="AZ1305" t="s">
        <v>1688</v>
      </c>
      <c r="BA1305" t="s"/>
      <c r="BB1305" t="n">
        <v>543813</v>
      </c>
      <c r="BC1305" t="n">
        <v>13.329892</v>
      </c>
      <c r="BD1305" t="n">
        <v>52.506331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1685</v>
      </c>
      <c r="F1306" t="n">
        <v>1728051</v>
      </c>
      <c r="G1306" t="s">
        <v>74</v>
      </c>
      <c r="H1306" t="s">
        <v>75</v>
      </c>
      <c r="I1306" t="s"/>
      <c r="J1306" t="s">
        <v>74</v>
      </c>
      <c r="K1306" t="n">
        <v>115.5</v>
      </c>
      <c r="L1306" t="s">
        <v>76</v>
      </c>
      <c r="M1306" t="s"/>
      <c r="N1306" t="s">
        <v>93</v>
      </c>
      <c r="O1306" t="s">
        <v>78</v>
      </c>
      <c r="P1306" t="s">
        <v>1686</v>
      </c>
      <c r="Q1306" t="s"/>
      <c r="R1306" t="s">
        <v>102</v>
      </c>
      <c r="S1306" t="s">
        <v>1046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HYPERLINK("https://hotelmonitor-cachepage.eclerx.com/savepage/tk_15434145777414968_sr_2057.html","info")</f>
        <v/>
      </c>
      <c r="AA1306" t="n">
        <v>170492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88</v>
      </c>
      <c r="AO1306" t="s"/>
      <c r="AP1306" t="n">
        <v>261</v>
      </c>
      <c r="AQ1306" t="s">
        <v>89</v>
      </c>
      <c r="AR1306" t="s"/>
      <c r="AS1306" t="s"/>
      <c r="AT1306" t="s">
        <v>90</v>
      </c>
      <c r="AU1306" t="s"/>
      <c r="AV1306" t="s"/>
      <c r="AW1306" t="s"/>
      <c r="AX1306" t="s"/>
      <c r="AY1306" t="n">
        <v>2204315</v>
      </c>
      <c r="AZ1306" t="s">
        <v>1688</v>
      </c>
      <c r="BA1306" t="s"/>
      <c r="BB1306" t="n">
        <v>543813</v>
      </c>
      <c r="BC1306" t="n">
        <v>13.329892</v>
      </c>
      <c r="BD1306" t="n">
        <v>52.506331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1685</v>
      </c>
      <c r="F1307" t="n">
        <v>1728051</v>
      </c>
      <c r="G1307" t="s">
        <v>74</v>
      </c>
      <c r="H1307" t="s">
        <v>75</v>
      </c>
      <c r="I1307" t="s"/>
      <c r="J1307" t="s">
        <v>74</v>
      </c>
      <c r="K1307" t="n">
        <v>135.5</v>
      </c>
      <c r="L1307" t="s">
        <v>76</v>
      </c>
      <c r="M1307" t="s"/>
      <c r="N1307" t="s">
        <v>95</v>
      </c>
      <c r="O1307" t="s">
        <v>78</v>
      </c>
      <c r="P1307" t="s">
        <v>1686</v>
      </c>
      <c r="Q1307" t="s"/>
      <c r="R1307" t="s">
        <v>102</v>
      </c>
      <c r="S1307" t="s">
        <v>738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HYPERLINK("https://hotelmonitor-cachepage.eclerx.com/savepage/tk_15434145777414968_sr_2057.html","info")</f>
        <v/>
      </c>
      <c r="AA1307" t="n">
        <v>170492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88</v>
      </c>
      <c r="AO1307" t="s"/>
      <c r="AP1307" t="n">
        <v>261</v>
      </c>
      <c r="AQ1307" t="s">
        <v>89</v>
      </c>
      <c r="AR1307" t="s"/>
      <c r="AS1307" t="s"/>
      <c r="AT1307" t="s">
        <v>90</v>
      </c>
      <c r="AU1307" t="s"/>
      <c r="AV1307" t="s"/>
      <c r="AW1307" t="s"/>
      <c r="AX1307" t="s"/>
      <c r="AY1307" t="n">
        <v>2204315</v>
      </c>
      <c r="AZ1307" t="s">
        <v>1688</v>
      </c>
      <c r="BA1307" t="s"/>
      <c r="BB1307" t="n">
        <v>543813</v>
      </c>
      <c r="BC1307" t="n">
        <v>13.329892</v>
      </c>
      <c r="BD1307" t="n">
        <v>52.506331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1689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92.8</v>
      </c>
      <c r="L1308" t="s">
        <v>76</v>
      </c>
      <c r="M1308" t="s"/>
      <c r="N1308" t="s">
        <v>1690</v>
      </c>
      <c r="O1308" t="s">
        <v>78</v>
      </c>
      <c r="P1308" t="s">
        <v>1689</v>
      </c>
      <c r="Q1308" t="s"/>
      <c r="R1308" t="s">
        <v>80</v>
      </c>
      <c r="S1308" t="s">
        <v>1691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HYPERLINK("https://hotelmonitor-cachepage.eclerx.com/savepage/tk_1543414256158152_sr_2057.html","info")</f>
        <v/>
      </c>
      <c r="AA1308" t="n">
        <v>-6796930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88</v>
      </c>
      <c r="AO1308" t="s"/>
      <c r="AP1308" t="n">
        <v>154</v>
      </c>
      <c r="AQ1308" t="s">
        <v>89</v>
      </c>
      <c r="AR1308" t="s"/>
      <c r="AS1308" t="s"/>
      <c r="AT1308" t="s">
        <v>90</v>
      </c>
      <c r="AU1308" t="s"/>
      <c r="AV1308" t="s"/>
      <c r="AW1308" t="s"/>
      <c r="AX1308" t="s"/>
      <c r="AY1308" t="n">
        <v>6796930</v>
      </c>
      <c r="AZ1308" t="s"/>
      <c r="BA1308" t="s"/>
      <c r="BB1308" t="n">
        <v>67667</v>
      </c>
      <c r="BC1308" t="n">
        <v>13.45728</v>
      </c>
      <c r="BD1308" t="n">
        <v>52.55438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1689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125.5</v>
      </c>
      <c r="L1309" t="s">
        <v>76</v>
      </c>
      <c r="M1309" t="s"/>
      <c r="N1309" t="s">
        <v>1692</v>
      </c>
      <c r="O1309" t="s">
        <v>78</v>
      </c>
      <c r="P1309" t="s">
        <v>1689</v>
      </c>
      <c r="Q1309" t="s"/>
      <c r="R1309" t="s">
        <v>80</v>
      </c>
      <c r="S1309" t="s">
        <v>736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HYPERLINK("https://hotelmonitor-cachepage.eclerx.com/savepage/tk_1543414256158152_sr_2057.html","info")</f>
        <v/>
      </c>
      <c r="AA1309" t="n">
        <v>-6796930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88</v>
      </c>
      <c r="AO1309" t="s"/>
      <c r="AP1309" t="n">
        <v>154</v>
      </c>
      <c r="AQ1309" t="s">
        <v>89</v>
      </c>
      <c r="AR1309" t="s"/>
      <c r="AS1309" t="s"/>
      <c r="AT1309" t="s">
        <v>90</v>
      </c>
      <c r="AU1309" t="s"/>
      <c r="AV1309" t="s"/>
      <c r="AW1309" t="s"/>
      <c r="AX1309" t="s"/>
      <c r="AY1309" t="n">
        <v>6796930</v>
      </c>
      <c r="AZ1309" t="s"/>
      <c r="BA1309" t="s"/>
      <c r="BB1309" t="n">
        <v>67667</v>
      </c>
      <c r="BC1309" t="n">
        <v>13.45728</v>
      </c>
      <c r="BD1309" t="n">
        <v>52.55438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1689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130.5</v>
      </c>
      <c r="L1310" t="s">
        <v>76</v>
      </c>
      <c r="M1310" t="s"/>
      <c r="N1310" t="s">
        <v>295</v>
      </c>
      <c r="O1310" t="s">
        <v>78</v>
      </c>
      <c r="P1310" t="s">
        <v>1689</v>
      </c>
      <c r="Q1310" t="s"/>
      <c r="R1310" t="s">
        <v>80</v>
      </c>
      <c r="S1310" t="s">
        <v>1397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HYPERLINK("https://hotelmonitor-cachepage.eclerx.com/savepage/tk_1543414256158152_sr_2057.html","info")</f>
        <v/>
      </c>
      <c r="AA1310" t="n">
        <v>-6796930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88</v>
      </c>
      <c r="AO1310" t="s"/>
      <c r="AP1310" t="n">
        <v>154</v>
      </c>
      <c r="AQ1310" t="s">
        <v>89</v>
      </c>
      <c r="AR1310" t="s"/>
      <c r="AS1310" t="s"/>
      <c r="AT1310" t="s">
        <v>90</v>
      </c>
      <c r="AU1310" t="s"/>
      <c r="AV1310" t="s"/>
      <c r="AW1310" t="s"/>
      <c r="AX1310" t="s"/>
      <c r="AY1310" t="n">
        <v>6796930</v>
      </c>
      <c r="AZ1310" t="s"/>
      <c r="BA1310" t="s"/>
      <c r="BB1310" t="n">
        <v>67667</v>
      </c>
      <c r="BC1310" t="n">
        <v>13.45728</v>
      </c>
      <c r="BD1310" t="n">
        <v>52.55438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1689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145</v>
      </c>
      <c r="L1311" t="s">
        <v>76</v>
      </c>
      <c r="M1311" t="s"/>
      <c r="N1311" t="s">
        <v>295</v>
      </c>
      <c r="O1311" t="s">
        <v>78</v>
      </c>
      <c r="P1311" t="s">
        <v>1689</v>
      </c>
      <c r="Q1311" t="s"/>
      <c r="R1311" t="s">
        <v>80</v>
      </c>
      <c r="S1311" t="s">
        <v>214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HYPERLINK("https://hotelmonitor-cachepage.eclerx.com/savepage/tk_1543414256158152_sr_2057.html","info")</f>
        <v/>
      </c>
      <c r="AA1311" t="n">
        <v>-6796930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88</v>
      </c>
      <c r="AO1311" t="s"/>
      <c r="AP1311" t="n">
        <v>154</v>
      </c>
      <c r="AQ1311" t="s">
        <v>89</v>
      </c>
      <c r="AR1311" t="s"/>
      <c r="AS1311" t="s"/>
      <c r="AT1311" t="s">
        <v>90</v>
      </c>
      <c r="AU1311" t="s"/>
      <c r="AV1311" t="s"/>
      <c r="AW1311" t="s"/>
      <c r="AX1311" t="s"/>
      <c r="AY1311" t="n">
        <v>6796930</v>
      </c>
      <c r="AZ1311" t="s"/>
      <c r="BA1311" t="s"/>
      <c r="BB1311" t="n">
        <v>67667</v>
      </c>
      <c r="BC1311" t="n">
        <v>13.45728</v>
      </c>
      <c r="BD1311" t="n">
        <v>52.55438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1693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69</v>
      </c>
      <c r="L1312" t="s">
        <v>76</v>
      </c>
      <c r="M1312" t="s"/>
      <c r="N1312" t="s">
        <v>93</v>
      </c>
      <c r="O1312" t="s">
        <v>78</v>
      </c>
      <c r="P1312" t="s">
        <v>1693</v>
      </c>
      <c r="Q1312" t="s"/>
      <c r="R1312" t="s">
        <v>102</v>
      </c>
      <c r="S1312" t="s">
        <v>967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HYPERLINK("https://hotelmonitor-cachepage.eclerx.com/savepage/tk_15434145332223883_sr_2057.html","info")</f>
        <v/>
      </c>
      <c r="AA1312" t="n">
        <v>-6796547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88</v>
      </c>
      <c r="AO1312" t="s"/>
      <c r="AP1312" t="n">
        <v>246</v>
      </c>
      <c r="AQ1312" t="s">
        <v>89</v>
      </c>
      <c r="AR1312" t="s"/>
      <c r="AS1312" t="s"/>
      <c r="AT1312" t="s">
        <v>90</v>
      </c>
      <c r="AU1312" t="s"/>
      <c r="AV1312" t="s"/>
      <c r="AW1312" t="s"/>
      <c r="AX1312" t="s"/>
      <c r="AY1312" t="n">
        <v>6796547</v>
      </c>
      <c r="AZ1312" t="s">
        <v>1694</v>
      </c>
      <c r="BA1312" t="s"/>
      <c r="BB1312" t="n">
        <v>412242</v>
      </c>
      <c r="BC1312" t="n">
        <v>13.6057</v>
      </c>
      <c r="BD1312" t="n">
        <v>52.50521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1693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89</v>
      </c>
      <c r="L1313" t="s">
        <v>76</v>
      </c>
      <c r="M1313" t="s"/>
      <c r="N1313" t="s">
        <v>1695</v>
      </c>
      <c r="O1313" t="s">
        <v>78</v>
      </c>
      <c r="P1313" t="s">
        <v>1693</v>
      </c>
      <c r="Q1313" t="s"/>
      <c r="R1313" t="s">
        <v>102</v>
      </c>
      <c r="S1313" t="s">
        <v>351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HYPERLINK("https://hotelmonitor-cachepage.eclerx.com/savepage/tk_15434145332223883_sr_2057.html","info")</f>
        <v/>
      </c>
      <c r="AA1313" t="n">
        <v>-6796547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88</v>
      </c>
      <c r="AO1313" t="s"/>
      <c r="AP1313" t="n">
        <v>246</v>
      </c>
      <c r="AQ1313" t="s">
        <v>89</v>
      </c>
      <c r="AR1313" t="s"/>
      <c r="AS1313" t="s"/>
      <c r="AT1313" t="s">
        <v>90</v>
      </c>
      <c r="AU1313" t="s"/>
      <c r="AV1313" t="s"/>
      <c r="AW1313" t="s"/>
      <c r="AX1313" t="s"/>
      <c r="AY1313" t="n">
        <v>6796547</v>
      </c>
      <c r="AZ1313" t="s">
        <v>1694</v>
      </c>
      <c r="BA1313" t="s"/>
      <c r="BB1313" t="n">
        <v>412242</v>
      </c>
      <c r="BC1313" t="n">
        <v>13.6057</v>
      </c>
      <c r="BD1313" t="n">
        <v>52.50521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1696</v>
      </c>
      <c r="F1314" t="n">
        <v>346694</v>
      </c>
      <c r="G1314" t="s">
        <v>74</v>
      </c>
      <c r="H1314" t="s">
        <v>75</v>
      </c>
      <c r="I1314" t="s"/>
      <c r="J1314" t="s">
        <v>74</v>
      </c>
      <c r="K1314" t="n">
        <v>111.25</v>
      </c>
      <c r="L1314" t="s">
        <v>76</v>
      </c>
      <c r="M1314" t="s"/>
      <c r="N1314" t="s">
        <v>77</v>
      </c>
      <c r="O1314" t="s">
        <v>78</v>
      </c>
      <c r="P1314" t="s">
        <v>1696</v>
      </c>
      <c r="Q1314" t="s"/>
      <c r="R1314" t="s">
        <v>80</v>
      </c>
      <c r="S1314" t="s">
        <v>1697</v>
      </c>
      <c r="T1314" t="s">
        <v>82</v>
      </c>
      <c r="U1314" t="s"/>
      <c r="V1314" t="s">
        <v>83</v>
      </c>
      <c r="W1314" t="s">
        <v>112</v>
      </c>
      <c r="X1314" t="s"/>
      <c r="Y1314" t="s">
        <v>85</v>
      </c>
      <c r="Z1314">
        <f>HYPERLINK("https://hotelmonitor-cachepage.eclerx.com/savepage/tk_15434145241684282_sr_2057.html","info")</f>
        <v/>
      </c>
      <c r="AA1314" t="n">
        <v>17082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88</v>
      </c>
      <c r="AO1314" t="s"/>
      <c r="AP1314" t="n">
        <v>243</v>
      </c>
      <c r="AQ1314" t="s">
        <v>89</v>
      </c>
      <c r="AR1314" t="s"/>
      <c r="AS1314" t="s"/>
      <c r="AT1314" t="s">
        <v>90</v>
      </c>
      <c r="AU1314" t="s"/>
      <c r="AV1314" t="s"/>
      <c r="AW1314" t="s"/>
      <c r="AX1314" t="s"/>
      <c r="AY1314" t="n">
        <v>937859</v>
      </c>
      <c r="AZ1314" t="s">
        <v>1698</v>
      </c>
      <c r="BA1314" t="s"/>
      <c r="BB1314" t="n">
        <v>67555</v>
      </c>
      <c r="BC1314" t="n">
        <v>13.321382</v>
      </c>
      <c r="BD1314" t="n">
        <v>52.501652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1696</v>
      </c>
      <c r="F1315" t="n">
        <v>346694</v>
      </c>
      <c r="G1315" t="s">
        <v>74</v>
      </c>
      <c r="H1315" t="s">
        <v>75</v>
      </c>
      <c r="I1315" t="s"/>
      <c r="J1315" t="s">
        <v>74</v>
      </c>
      <c r="K1315" t="n">
        <v>130</v>
      </c>
      <c r="L1315" t="s">
        <v>76</v>
      </c>
      <c r="M1315" t="s"/>
      <c r="N1315" t="s">
        <v>93</v>
      </c>
      <c r="O1315" t="s">
        <v>78</v>
      </c>
      <c r="P1315" t="s">
        <v>1696</v>
      </c>
      <c r="Q1315" t="s"/>
      <c r="R1315" t="s">
        <v>80</v>
      </c>
      <c r="S1315" t="s">
        <v>545</v>
      </c>
      <c r="T1315" t="s">
        <v>82</v>
      </c>
      <c r="U1315" t="s"/>
      <c r="V1315" t="s">
        <v>83</v>
      </c>
      <c r="W1315" t="s">
        <v>112</v>
      </c>
      <c r="X1315" t="s"/>
      <c r="Y1315" t="s">
        <v>85</v>
      </c>
      <c r="Z1315">
        <f>HYPERLINK("https://hotelmonitor-cachepage.eclerx.com/savepage/tk_15434145241684282_sr_2057.html","info")</f>
        <v/>
      </c>
      <c r="AA1315" t="n">
        <v>17082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88</v>
      </c>
      <c r="AO1315" t="s"/>
      <c r="AP1315" t="n">
        <v>243</v>
      </c>
      <c r="AQ1315" t="s">
        <v>89</v>
      </c>
      <c r="AR1315" t="s"/>
      <c r="AS1315" t="s"/>
      <c r="AT1315" t="s">
        <v>90</v>
      </c>
      <c r="AU1315" t="s"/>
      <c r="AV1315" t="s"/>
      <c r="AW1315" t="s"/>
      <c r="AX1315" t="s"/>
      <c r="AY1315" t="n">
        <v>937859</v>
      </c>
      <c r="AZ1315" t="s">
        <v>1698</v>
      </c>
      <c r="BA1315" t="s"/>
      <c r="BB1315" t="n">
        <v>67555</v>
      </c>
      <c r="BC1315" t="n">
        <v>13.321382</v>
      </c>
      <c r="BD1315" t="n">
        <v>52.501652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1696</v>
      </c>
      <c r="F1316" t="n">
        <v>346694</v>
      </c>
      <c r="G1316" t="s">
        <v>74</v>
      </c>
      <c r="H1316" t="s">
        <v>75</v>
      </c>
      <c r="I1316" t="s"/>
      <c r="J1316" t="s">
        <v>74</v>
      </c>
      <c r="K1316" t="n">
        <v>140</v>
      </c>
      <c r="L1316" t="s">
        <v>76</v>
      </c>
      <c r="M1316" t="s"/>
      <c r="N1316" t="s">
        <v>95</v>
      </c>
      <c r="O1316" t="s">
        <v>78</v>
      </c>
      <c r="P1316" t="s">
        <v>1696</v>
      </c>
      <c r="Q1316" t="s"/>
      <c r="R1316" t="s">
        <v>80</v>
      </c>
      <c r="S1316" t="s">
        <v>546</v>
      </c>
      <c r="T1316" t="s">
        <v>82</v>
      </c>
      <c r="U1316" t="s"/>
      <c r="V1316" t="s">
        <v>83</v>
      </c>
      <c r="W1316" t="s">
        <v>112</v>
      </c>
      <c r="X1316" t="s"/>
      <c r="Y1316" t="s">
        <v>85</v>
      </c>
      <c r="Z1316">
        <f>HYPERLINK("https://hotelmonitor-cachepage.eclerx.com/savepage/tk_15434145241684282_sr_2057.html","info")</f>
        <v/>
      </c>
      <c r="AA1316" t="n">
        <v>17082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88</v>
      </c>
      <c r="AO1316" t="s"/>
      <c r="AP1316" t="n">
        <v>243</v>
      </c>
      <c r="AQ1316" t="s">
        <v>89</v>
      </c>
      <c r="AR1316" t="s"/>
      <c r="AS1316" t="s"/>
      <c r="AT1316" t="s">
        <v>90</v>
      </c>
      <c r="AU1316" t="s"/>
      <c r="AV1316" t="s"/>
      <c r="AW1316" t="s"/>
      <c r="AX1316" t="s"/>
      <c r="AY1316" t="n">
        <v>937859</v>
      </c>
      <c r="AZ1316" t="s">
        <v>1698</v>
      </c>
      <c r="BA1316" t="s"/>
      <c r="BB1316" t="n">
        <v>67555</v>
      </c>
      <c r="BC1316" t="n">
        <v>13.321382</v>
      </c>
      <c r="BD1316" t="n">
        <v>52.501652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1696</v>
      </c>
      <c r="F1317" t="n">
        <v>346694</v>
      </c>
      <c r="G1317" t="s">
        <v>74</v>
      </c>
      <c r="H1317" t="s">
        <v>75</v>
      </c>
      <c r="I1317" t="s"/>
      <c r="J1317" t="s">
        <v>74</v>
      </c>
      <c r="K1317" t="n">
        <v>160</v>
      </c>
      <c r="L1317" t="s">
        <v>76</v>
      </c>
      <c r="M1317" t="s"/>
      <c r="N1317" t="s">
        <v>99</v>
      </c>
      <c r="O1317" t="s">
        <v>78</v>
      </c>
      <c r="P1317" t="s">
        <v>1696</v>
      </c>
      <c r="Q1317" t="s"/>
      <c r="R1317" t="s">
        <v>80</v>
      </c>
      <c r="S1317" t="s">
        <v>376</v>
      </c>
      <c r="T1317" t="s">
        <v>82</v>
      </c>
      <c r="U1317" t="s"/>
      <c r="V1317" t="s">
        <v>83</v>
      </c>
      <c r="W1317" t="s">
        <v>112</v>
      </c>
      <c r="X1317" t="s"/>
      <c r="Y1317" t="s">
        <v>85</v>
      </c>
      <c r="Z1317">
        <f>HYPERLINK("https://hotelmonitor-cachepage.eclerx.com/savepage/tk_15434145241684282_sr_2057.html","info")</f>
        <v/>
      </c>
      <c r="AA1317" t="n">
        <v>17082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88</v>
      </c>
      <c r="AO1317" t="s"/>
      <c r="AP1317" t="n">
        <v>243</v>
      </c>
      <c r="AQ1317" t="s">
        <v>89</v>
      </c>
      <c r="AR1317" t="s"/>
      <c r="AS1317" t="s"/>
      <c r="AT1317" t="s">
        <v>90</v>
      </c>
      <c r="AU1317" t="s"/>
      <c r="AV1317" t="s"/>
      <c r="AW1317" t="s"/>
      <c r="AX1317" t="s"/>
      <c r="AY1317" t="n">
        <v>937859</v>
      </c>
      <c r="AZ1317" t="s">
        <v>1698</v>
      </c>
      <c r="BA1317" t="s"/>
      <c r="BB1317" t="n">
        <v>67555</v>
      </c>
      <c r="BC1317" t="n">
        <v>13.321382</v>
      </c>
      <c r="BD1317" t="n">
        <v>52.501652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1699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58.65</v>
      </c>
      <c r="L1318" t="s">
        <v>76</v>
      </c>
      <c r="M1318" t="s"/>
      <c r="N1318" t="s">
        <v>903</v>
      </c>
      <c r="O1318" t="s">
        <v>78</v>
      </c>
      <c r="P1318" t="s">
        <v>1699</v>
      </c>
      <c r="Q1318" t="s"/>
      <c r="R1318" t="s">
        <v>180</v>
      </c>
      <c r="S1318" t="s">
        <v>1700</v>
      </c>
      <c r="T1318" t="s">
        <v>82</v>
      </c>
      <c r="U1318" t="s"/>
      <c r="V1318" t="s">
        <v>83</v>
      </c>
      <c r="W1318" t="s">
        <v>112</v>
      </c>
      <c r="X1318" t="s"/>
      <c r="Y1318" t="s">
        <v>85</v>
      </c>
      <c r="Z1318">
        <f>HYPERLINK("https://hotelmonitor-cachepage.eclerx.com/savepage/tk_15434151067243383_sr_2057.html","info")</f>
        <v/>
      </c>
      <c r="AA1318" t="n">
        <v>-3423344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88</v>
      </c>
      <c r="AO1318" t="s"/>
      <c r="AP1318" t="n">
        <v>436</v>
      </c>
      <c r="AQ1318" t="s">
        <v>89</v>
      </c>
      <c r="AR1318" t="s"/>
      <c r="AS1318" t="s"/>
      <c r="AT1318" t="s">
        <v>90</v>
      </c>
      <c r="AU1318" t="s"/>
      <c r="AV1318" t="s"/>
      <c r="AW1318" t="s"/>
      <c r="AX1318" t="s"/>
      <c r="AY1318" t="n">
        <v>3423344</v>
      </c>
      <c r="AZ1318" t="s">
        <v>1701</v>
      </c>
      <c r="BA1318" t="s"/>
      <c r="BB1318" t="n">
        <v>217316</v>
      </c>
      <c r="BC1318" t="n">
        <v>13.4159</v>
      </c>
      <c r="BD1318" t="n">
        <v>52.54422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1702</v>
      </c>
      <c r="F1319" t="n">
        <v>529942</v>
      </c>
      <c r="G1319" t="s">
        <v>74</v>
      </c>
      <c r="H1319" t="s">
        <v>75</v>
      </c>
      <c r="I1319" t="s"/>
      <c r="J1319" t="s">
        <v>74</v>
      </c>
      <c r="K1319" t="n">
        <v>64</v>
      </c>
      <c r="L1319" t="s">
        <v>76</v>
      </c>
      <c r="M1319" t="s"/>
      <c r="N1319" t="s">
        <v>662</v>
      </c>
      <c r="O1319" t="s">
        <v>78</v>
      </c>
      <c r="P1319" t="s">
        <v>1703</v>
      </c>
      <c r="Q1319" t="s"/>
      <c r="R1319" t="s">
        <v>80</v>
      </c>
      <c r="S1319" t="s">
        <v>1313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HYPERLINK("https://hotelmonitor-cachepage.eclerx.com/savepage/tk_15434139668656204_sr_2057.html","info")</f>
        <v/>
      </c>
      <c r="AA1319" t="n">
        <v>99034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88</v>
      </c>
      <c r="AO1319" t="s"/>
      <c r="AP1319" t="n">
        <v>59</v>
      </c>
      <c r="AQ1319" t="s">
        <v>89</v>
      </c>
      <c r="AR1319" t="s"/>
      <c r="AS1319" t="s"/>
      <c r="AT1319" t="s">
        <v>90</v>
      </c>
      <c r="AU1319" t="s"/>
      <c r="AV1319" t="s"/>
      <c r="AW1319" t="s"/>
      <c r="AX1319" t="s"/>
      <c r="AY1319" t="n">
        <v>955261</v>
      </c>
      <c r="AZ1319" t="s">
        <v>1704</v>
      </c>
      <c r="BA1319" t="s"/>
      <c r="BB1319" t="n">
        <v>52318</v>
      </c>
      <c r="BC1319" t="n">
        <v>13.426339</v>
      </c>
      <c r="BD1319" t="n">
        <v>52.478378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1702</v>
      </c>
      <c r="F1320" t="n">
        <v>529942</v>
      </c>
      <c r="G1320" t="s">
        <v>74</v>
      </c>
      <c r="H1320" t="s">
        <v>75</v>
      </c>
      <c r="I1320" t="s"/>
      <c r="J1320" t="s">
        <v>74</v>
      </c>
      <c r="K1320" t="n">
        <v>79</v>
      </c>
      <c r="L1320" t="s">
        <v>76</v>
      </c>
      <c r="M1320" t="s"/>
      <c r="N1320" t="s">
        <v>665</v>
      </c>
      <c r="O1320" t="s">
        <v>78</v>
      </c>
      <c r="P1320" t="s">
        <v>1703</v>
      </c>
      <c r="Q1320" t="s"/>
      <c r="R1320" t="s">
        <v>80</v>
      </c>
      <c r="S1320" t="s">
        <v>231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HYPERLINK("https://hotelmonitor-cachepage.eclerx.com/savepage/tk_15434139668656204_sr_2057.html","info")</f>
        <v/>
      </c>
      <c r="AA1320" t="n">
        <v>99034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88</v>
      </c>
      <c r="AO1320" t="s"/>
      <c r="AP1320" t="n">
        <v>59</v>
      </c>
      <c r="AQ1320" t="s">
        <v>89</v>
      </c>
      <c r="AR1320" t="s"/>
      <c r="AS1320" t="s"/>
      <c r="AT1320" t="s">
        <v>90</v>
      </c>
      <c r="AU1320" t="s"/>
      <c r="AV1320" t="s"/>
      <c r="AW1320" t="s"/>
      <c r="AX1320" t="s"/>
      <c r="AY1320" t="n">
        <v>955261</v>
      </c>
      <c r="AZ1320" t="s">
        <v>1704</v>
      </c>
      <c r="BA1320" t="s"/>
      <c r="BB1320" t="n">
        <v>52318</v>
      </c>
      <c r="BC1320" t="n">
        <v>13.426339</v>
      </c>
      <c r="BD1320" t="n">
        <v>52.478378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1702</v>
      </c>
      <c r="F1321" t="n">
        <v>529942</v>
      </c>
      <c r="G1321" t="s">
        <v>74</v>
      </c>
      <c r="H1321" t="s">
        <v>75</v>
      </c>
      <c r="I1321" t="s"/>
      <c r="J1321" t="s">
        <v>74</v>
      </c>
      <c r="K1321" t="n">
        <v>64</v>
      </c>
      <c r="L1321" t="s">
        <v>76</v>
      </c>
      <c r="M1321" t="s"/>
      <c r="N1321" t="s">
        <v>1705</v>
      </c>
      <c r="O1321" t="s">
        <v>78</v>
      </c>
      <c r="P1321" t="s">
        <v>1703</v>
      </c>
      <c r="Q1321" t="s"/>
      <c r="R1321" t="s">
        <v>80</v>
      </c>
      <c r="S1321" t="s">
        <v>1313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HYPERLINK("https://hotelmonitor-cachepage.eclerx.com/savepage/tk_15434139668656204_sr_2057.html","info")</f>
        <v/>
      </c>
      <c r="AA1321" t="n">
        <v>99034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88</v>
      </c>
      <c r="AO1321" t="s"/>
      <c r="AP1321" t="n">
        <v>59</v>
      </c>
      <c r="AQ1321" t="s">
        <v>89</v>
      </c>
      <c r="AR1321" t="s"/>
      <c r="AS1321" t="s"/>
      <c r="AT1321" t="s">
        <v>90</v>
      </c>
      <c r="AU1321" t="s"/>
      <c r="AV1321" t="s"/>
      <c r="AW1321" t="s"/>
      <c r="AX1321" t="s"/>
      <c r="AY1321" t="n">
        <v>955261</v>
      </c>
      <c r="AZ1321" t="s">
        <v>1704</v>
      </c>
      <c r="BA1321" t="s"/>
      <c r="BB1321" t="n">
        <v>52318</v>
      </c>
      <c r="BC1321" t="n">
        <v>13.426339</v>
      </c>
      <c r="BD1321" t="n">
        <v>52.478378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1702</v>
      </c>
      <c r="F1322" t="n">
        <v>529942</v>
      </c>
      <c r="G1322" t="s">
        <v>74</v>
      </c>
      <c r="H1322" t="s">
        <v>75</v>
      </c>
      <c r="I1322" t="s"/>
      <c r="J1322" t="s">
        <v>74</v>
      </c>
      <c r="K1322" t="n">
        <v>64</v>
      </c>
      <c r="L1322" t="s">
        <v>76</v>
      </c>
      <c r="M1322" t="s"/>
      <c r="N1322" t="s">
        <v>669</v>
      </c>
      <c r="O1322" t="s">
        <v>78</v>
      </c>
      <c r="P1322" t="s">
        <v>1703</v>
      </c>
      <c r="Q1322" t="s"/>
      <c r="R1322" t="s">
        <v>80</v>
      </c>
      <c r="S1322" t="s">
        <v>1313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HYPERLINK("https://hotelmonitor-cachepage.eclerx.com/savepage/tk_15434139668656204_sr_2057.html","info")</f>
        <v/>
      </c>
      <c r="AA1322" t="n">
        <v>99034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88</v>
      </c>
      <c r="AO1322" t="s"/>
      <c r="AP1322" t="n">
        <v>59</v>
      </c>
      <c r="AQ1322" t="s">
        <v>89</v>
      </c>
      <c r="AR1322" t="s"/>
      <c r="AS1322" t="s"/>
      <c r="AT1322" t="s">
        <v>90</v>
      </c>
      <c r="AU1322" t="s"/>
      <c r="AV1322" t="s"/>
      <c r="AW1322" t="s"/>
      <c r="AX1322" t="s"/>
      <c r="AY1322" t="n">
        <v>955261</v>
      </c>
      <c r="AZ1322" t="s">
        <v>1704</v>
      </c>
      <c r="BA1322" t="s"/>
      <c r="BB1322" t="n">
        <v>52318</v>
      </c>
      <c r="BC1322" t="n">
        <v>13.426339</v>
      </c>
      <c r="BD1322" t="n">
        <v>52.478378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1702</v>
      </c>
      <c r="F1323" t="n">
        <v>529942</v>
      </c>
      <c r="G1323" t="s">
        <v>74</v>
      </c>
      <c r="H1323" t="s">
        <v>75</v>
      </c>
      <c r="I1323" t="s"/>
      <c r="J1323" t="s">
        <v>74</v>
      </c>
      <c r="K1323" t="n">
        <v>64</v>
      </c>
      <c r="L1323" t="s">
        <v>76</v>
      </c>
      <c r="M1323" t="s"/>
      <c r="N1323" t="s">
        <v>1705</v>
      </c>
      <c r="O1323" t="s">
        <v>78</v>
      </c>
      <c r="P1323" t="s">
        <v>1703</v>
      </c>
      <c r="Q1323" t="s"/>
      <c r="R1323" t="s">
        <v>80</v>
      </c>
      <c r="S1323" t="s">
        <v>1313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HYPERLINK("https://hotelmonitor-cachepage.eclerx.com/savepage/tk_15434139668656204_sr_2057.html","info")</f>
        <v/>
      </c>
      <c r="AA1323" t="n">
        <v>99034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88</v>
      </c>
      <c r="AO1323" t="s"/>
      <c r="AP1323" t="n">
        <v>59</v>
      </c>
      <c r="AQ1323" t="s">
        <v>89</v>
      </c>
      <c r="AR1323" t="s"/>
      <c r="AS1323" t="s"/>
      <c r="AT1323" t="s">
        <v>90</v>
      </c>
      <c r="AU1323" t="s"/>
      <c r="AV1323" t="s"/>
      <c r="AW1323" t="s"/>
      <c r="AX1323" t="s"/>
      <c r="AY1323" t="n">
        <v>955261</v>
      </c>
      <c r="AZ1323" t="s">
        <v>1704</v>
      </c>
      <c r="BA1323" t="s"/>
      <c r="BB1323" t="n">
        <v>52318</v>
      </c>
      <c r="BC1323" t="n">
        <v>13.426339</v>
      </c>
      <c r="BD1323" t="n">
        <v>52.478378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1702</v>
      </c>
      <c r="F1324" t="n">
        <v>529942</v>
      </c>
      <c r="G1324" t="s">
        <v>74</v>
      </c>
      <c r="H1324" t="s">
        <v>75</v>
      </c>
      <c r="I1324" t="s"/>
      <c r="J1324" t="s">
        <v>74</v>
      </c>
      <c r="K1324" t="n">
        <v>69</v>
      </c>
      <c r="L1324" t="s">
        <v>76</v>
      </c>
      <c r="M1324" t="s"/>
      <c r="N1324" t="s">
        <v>669</v>
      </c>
      <c r="O1324" t="s">
        <v>78</v>
      </c>
      <c r="P1324" t="s">
        <v>1703</v>
      </c>
      <c r="Q1324" t="s"/>
      <c r="R1324" t="s">
        <v>80</v>
      </c>
      <c r="S1324" t="s">
        <v>967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HYPERLINK("https://hotelmonitor-cachepage.eclerx.com/savepage/tk_15434139668656204_sr_2057.html","info")</f>
        <v/>
      </c>
      <c r="AA1324" t="n">
        <v>99034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88</v>
      </c>
      <c r="AO1324" t="s"/>
      <c r="AP1324" t="n">
        <v>59</v>
      </c>
      <c r="AQ1324" t="s">
        <v>89</v>
      </c>
      <c r="AR1324" t="s"/>
      <c r="AS1324" t="s"/>
      <c r="AT1324" t="s">
        <v>90</v>
      </c>
      <c r="AU1324" t="s"/>
      <c r="AV1324" t="s"/>
      <c r="AW1324" t="s"/>
      <c r="AX1324" t="s"/>
      <c r="AY1324" t="n">
        <v>955261</v>
      </c>
      <c r="AZ1324" t="s">
        <v>1704</v>
      </c>
      <c r="BA1324" t="s"/>
      <c r="BB1324" t="n">
        <v>52318</v>
      </c>
      <c r="BC1324" t="n">
        <v>13.426339</v>
      </c>
      <c r="BD1324" t="n">
        <v>52.478378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1702</v>
      </c>
      <c r="F1325" t="n">
        <v>529942</v>
      </c>
      <c r="G1325" t="s">
        <v>74</v>
      </c>
      <c r="H1325" t="s">
        <v>75</v>
      </c>
      <c r="I1325" t="s"/>
      <c r="J1325" t="s">
        <v>74</v>
      </c>
      <c r="K1325" t="n">
        <v>69</v>
      </c>
      <c r="L1325" t="s">
        <v>76</v>
      </c>
      <c r="M1325" t="s"/>
      <c r="N1325" t="s">
        <v>1705</v>
      </c>
      <c r="O1325" t="s">
        <v>78</v>
      </c>
      <c r="P1325" t="s">
        <v>1703</v>
      </c>
      <c r="Q1325" t="s"/>
      <c r="R1325" t="s">
        <v>80</v>
      </c>
      <c r="S1325" t="s">
        <v>967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HYPERLINK("https://hotelmonitor-cachepage.eclerx.com/savepage/tk_15434139668656204_sr_2057.html","info")</f>
        <v/>
      </c>
      <c r="AA1325" t="n">
        <v>99034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88</v>
      </c>
      <c r="AO1325" t="s"/>
      <c r="AP1325" t="n">
        <v>59</v>
      </c>
      <c r="AQ1325" t="s">
        <v>89</v>
      </c>
      <c r="AR1325" t="s"/>
      <c r="AS1325" t="s"/>
      <c r="AT1325" t="s">
        <v>90</v>
      </c>
      <c r="AU1325" t="s"/>
      <c r="AV1325" t="s"/>
      <c r="AW1325" t="s"/>
      <c r="AX1325" t="s"/>
      <c r="AY1325" t="n">
        <v>955261</v>
      </c>
      <c r="AZ1325" t="s">
        <v>1704</v>
      </c>
      <c r="BA1325" t="s"/>
      <c r="BB1325" t="n">
        <v>52318</v>
      </c>
      <c r="BC1325" t="n">
        <v>13.426339</v>
      </c>
      <c r="BD1325" t="n">
        <v>52.478378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1702</v>
      </c>
      <c r="F1326" t="n">
        <v>529942</v>
      </c>
      <c r="G1326" t="s">
        <v>74</v>
      </c>
      <c r="H1326" t="s">
        <v>75</v>
      </c>
      <c r="I1326" t="s"/>
      <c r="J1326" t="s">
        <v>74</v>
      </c>
      <c r="K1326" t="n">
        <v>79</v>
      </c>
      <c r="L1326" t="s">
        <v>76</v>
      </c>
      <c r="M1326" t="s"/>
      <c r="N1326" t="s">
        <v>1706</v>
      </c>
      <c r="O1326" t="s">
        <v>78</v>
      </c>
      <c r="P1326" t="s">
        <v>1703</v>
      </c>
      <c r="Q1326" t="s"/>
      <c r="R1326" t="s">
        <v>80</v>
      </c>
      <c r="S1326" t="s">
        <v>231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HYPERLINK("https://hotelmonitor-cachepage.eclerx.com/savepage/tk_15434139668656204_sr_2057.html","info")</f>
        <v/>
      </c>
      <c r="AA1326" t="n">
        <v>99034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88</v>
      </c>
      <c r="AO1326" t="s"/>
      <c r="AP1326" t="n">
        <v>59</v>
      </c>
      <c r="AQ1326" t="s">
        <v>89</v>
      </c>
      <c r="AR1326" t="s"/>
      <c r="AS1326" t="s"/>
      <c r="AT1326" t="s">
        <v>90</v>
      </c>
      <c r="AU1326" t="s"/>
      <c r="AV1326" t="s"/>
      <c r="AW1326" t="s"/>
      <c r="AX1326" t="s"/>
      <c r="AY1326" t="n">
        <v>955261</v>
      </c>
      <c r="AZ1326" t="s">
        <v>1704</v>
      </c>
      <c r="BA1326" t="s"/>
      <c r="BB1326" t="n">
        <v>52318</v>
      </c>
      <c r="BC1326" t="n">
        <v>13.426339</v>
      </c>
      <c r="BD1326" t="n">
        <v>52.478378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1702</v>
      </c>
      <c r="F1327" t="n">
        <v>529942</v>
      </c>
      <c r="G1327" t="s">
        <v>74</v>
      </c>
      <c r="H1327" t="s">
        <v>75</v>
      </c>
      <c r="I1327" t="s"/>
      <c r="J1327" t="s">
        <v>74</v>
      </c>
      <c r="K1327" t="n">
        <v>79</v>
      </c>
      <c r="L1327" t="s">
        <v>76</v>
      </c>
      <c r="M1327" t="s"/>
      <c r="N1327" t="s">
        <v>1707</v>
      </c>
      <c r="O1327" t="s">
        <v>78</v>
      </c>
      <c r="P1327" t="s">
        <v>1703</v>
      </c>
      <c r="Q1327" t="s"/>
      <c r="R1327" t="s">
        <v>80</v>
      </c>
      <c r="S1327" t="s">
        <v>231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HYPERLINK("https://hotelmonitor-cachepage.eclerx.com/savepage/tk_15434139668656204_sr_2057.html","info")</f>
        <v/>
      </c>
      <c r="AA1327" t="n">
        <v>99034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88</v>
      </c>
      <c r="AO1327" t="s"/>
      <c r="AP1327" t="n">
        <v>59</v>
      </c>
      <c r="AQ1327" t="s">
        <v>89</v>
      </c>
      <c r="AR1327" t="s"/>
      <c r="AS1327" t="s"/>
      <c r="AT1327" t="s">
        <v>90</v>
      </c>
      <c r="AU1327" t="s"/>
      <c r="AV1327" t="s"/>
      <c r="AW1327" t="s"/>
      <c r="AX1327" t="s"/>
      <c r="AY1327" t="n">
        <v>955261</v>
      </c>
      <c r="AZ1327" t="s">
        <v>1704</v>
      </c>
      <c r="BA1327" t="s"/>
      <c r="BB1327" t="n">
        <v>52318</v>
      </c>
      <c r="BC1327" t="n">
        <v>13.426339</v>
      </c>
      <c r="BD1327" t="n">
        <v>52.478378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1702</v>
      </c>
      <c r="F1328" t="n">
        <v>529942</v>
      </c>
      <c r="G1328" t="s">
        <v>74</v>
      </c>
      <c r="H1328" t="s">
        <v>75</v>
      </c>
      <c r="I1328" t="s"/>
      <c r="J1328" t="s">
        <v>74</v>
      </c>
      <c r="K1328" t="n">
        <v>79</v>
      </c>
      <c r="L1328" t="s">
        <v>76</v>
      </c>
      <c r="M1328" t="s"/>
      <c r="N1328" t="s">
        <v>1707</v>
      </c>
      <c r="O1328" t="s">
        <v>78</v>
      </c>
      <c r="P1328" t="s">
        <v>1703</v>
      </c>
      <c r="Q1328" t="s"/>
      <c r="R1328" t="s">
        <v>80</v>
      </c>
      <c r="S1328" t="s">
        <v>231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HYPERLINK("https://hotelmonitor-cachepage.eclerx.com/savepage/tk_15434139668656204_sr_2057.html","info")</f>
        <v/>
      </c>
      <c r="AA1328" t="n">
        <v>99034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88</v>
      </c>
      <c r="AO1328" t="s"/>
      <c r="AP1328" t="n">
        <v>59</v>
      </c>
      <c r="AQ1328" t="s">
        <v>89</v>
      </c>
      <c r="AR1328" t="s"/>
      <c r="AS1328" t="s"/>
      <c r="AT1328" t="s">
        <v>90</v>
      </c>
      <c r="AU1328" t="s"/>
      <c r="AV1328" t="s"/>
      <c r="AW1328" t="s"/>
      <c r="AX1328" t="s"/>
      <c r="AY1328" t="n">
        <v>955261</v>
      </c>
      <c r="AZ1328" t="s">
        <v>1704</v>
      </c>
      <c r="BA1328" t="s"/>
      <c r="BB1328" t="n">
        <v>52318</v>
      </c>
      <c r="BC1328" t="n">
        <v>13.426339</v>
      </c>
      <c r="BD1328" t="n">
        <v>52.478378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1702</v>
      </c>
      <c r="F1329" t="n">
        <v>529942</v>
      </c>
      <c r="G1329" t="s">
        <v>74</v>
      </c>
      <c r="H1329" t="s">
        <v>75</v>
      </c>
      <c r="I1329" t="s"/>
      <c r="J1329" t="s">
        <v>74</v>
      </c>
      <c r="K1329" t="n">
        <v>84</v>
      </c>
      <c r="L1329" t="s">
        <v>76</v>
      </c>
      <c r="M1329" t="s"/>
      <c r="N1329" t="s">
        <v>1707</v>
      </c>
      <c r="O1329" t="s">
        <v>78</v>
      </c>
      <c r="P1329" t="s">
        <v>1703</v>
      </c>
      <c r="Q1329" t="s"/>
      <c r="R1329" t="s">
        <v>80</v>
      </c>
      <c r="S1329" t="s">
        <v>232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HYPERLINK("https://hotelmonitor-cachepage.eclerx.com/savepage/tk_15434139668656204_sr_2057.html","info")</f>
        <v/>
      </c>
      <c r="AA1329" t="n">
        <v>99034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88</v>
      </c>
      <c r="AO1329" t="s"/>
      <c r="AP1329" t="n">
        <v>59</v>
      </c>
      <c r="AQ1329" t="s">
        <v>89</v>
      </c>
      <c r="AR1329" t="s"/>
      <c r="AS1329" t="s"/>
      <c r="AT1329" t="s">
        <v>90</v>
      </c>
      <c r="AU1329" t="s"/>
      <c r="AV1329" t="s"/>
      <c r="AW1329" t="s"/>
      <c r="AX1329" t="s"/>
      <c r="AY1329" t="n">
        <v>955261</v>
      </c>
      <c r="AZ1329" t="s">
        <v>1704</v>
      </c>
      <c r="BA1329" t="s"/>
      <c r="BB1329" t="n">
        <v>52318</v>
      </c>
      <c r="BC1329" t="n">
        <v>13.426339</v>
      </c>
      <c r="BD1329" t="n">
        <v>52.478378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1702</v>
      </c>
      <c r="F1330" t="n">
        <v>529942</v>
      </c>
      <c r="G1330" t="s">
        <v>74</v>
      </c>
      <c r="H1330" t="s">
        <v>75</v>
      </c>
      <c r="I1330" t="s"/>
      <c r="J1330" t="s">
        <v>74</v>
      </c>
      <c r="K1330" t="n">
        <v>92</v>
      </c>
      <c r="L1330" t="s">
        <v>76</v>
      </c>
      <c r="M1330" t="s"/>
      <c r="N1330" t="s">
        <v>669</v>
      </c>
      <c r="O1330" t="s">
        <v>78</v>
      </c>
      <c r="P1330" t="s">
        <v>1703</v>
      </c>
      <c r="Q1330" t="s"/>
      <c r="R1330" t="s">
        <v>80</v>
      </c>
      <c r="S1330" t="s">
        <v>991</v>
      </c>
      <c r="T1330" t="s">
        <v>82</v>
      </c>
      <c r="U1330" t="s"/>
      <c r="V1330" t="s">
        <v>83</v>
      </c>
      <c r="W1330" t="s">
        <v>112</v>
      </c>
      <c r="X1330" t="s"/>
      <c r="Y1330" t="s">
        <v>85</v>
      </c>
      <c r="Z1330">
        <f>HYPERLINK("https://hotelmonitor-cachepage.eclerx.com/savepage/tk_15434139668656204_sr_2057.html","info")</f>
        <v/>
      </c>
      <c r="AA1330" t="n">
        <v>99034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88</v>
      </c>
      <c r="AO1330" t="s"/>
      <c r="AP1330" t="n">
        <v>59</v>
      </c>
      <c r="AQ1330" t="s">
        <v>89</v>
      </c>
      <c r="AR1330" t="s"/>
      <c r="AS1330" t="s"/>
      <c r="AT1330" t="s">
        <v>90</v>
      </c>
      <c r="AU1330" t="s"/>
      <c r="AV1330" t="s"/>
      <c r="AW1330" t="s"/>
      <c r="AX1330" t="s"/>
      <c r="AY1330" t="n">
        <v>955261</v>
      </c>
      <c r="AZ1330" t="s">
        <v>1704</v>
      </c>
      <c r="BA1330" t="s"/>
      <c r="BB1330" t="n">
        <v>52318</v>
      </c>
      <c r="BC1330" t="n">
        <v>13.426339</v>
      </c>
      <c r="BD1330" t="n">
        <v>52.478378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1702</v>
      </c>
      <c r="F1331" t="n">
        <v>529942</v>
      </c>
      <c r="G1331" t="s">
        <v>74</v>
      </c>
      <c r="H1331" t="s">
        <v>75</v>
      </c>
      <c r="I1331" t="s"/>
      <c r="J1331" t="s">
        <v>74</v>
      </c>
      <c r="K1331" t="n">
        <v>92</v>
      </c>
      <c r="L1331" t="s">
        <v>76</v>
      </c>
      <c r="M1331" t="s"/>
      <c r="N1331" t="s">
        <v>1705</v>
      </c>
      <c r="O1331" t="s">
        <v>78</v>
      </c>
      <c r="P1331" t="s">
        <v>1703</v>
      </c>
      <c r="Q1331" t="s"/>
      <c r="R1331" t="s">
        <v>80</v>
      </c>
      <c r="S1331" t="s">
        <v>991</v>
      </c>
      <c r="T1331" t="s">
        <v>82</v>
      </c>
      <c r="U1331" t="s"/>
      <c r="V1331" t="s">
        <v>83</v>
      </c>
      <c r="W1331" t="s">
        <v>112</v>
      </c>
      <c r="X1331" t="s"/>
      <c r="Y1331" t="s">
        <v>85</v>
      </c>
      <c r="Z1331">
        <f>HYPERLINK("https://hotelmonitor-cachepage.eclerx.com/savepage/tk_15434139668656204_sr_2057.html","info")</f>
        <v/>
      </c>
      <c r="AA1331" t="n">
        <v>99034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88</v>
      </c>
      <c r="AO1331" t="s"/>
      <c r="AP1331" t="n">
        <v>59</v>
      </c>
      <c r="AQ1331" t="s">
        <v>89</v>
      </c>
      <c r="AR1331" t="s"/>
      <c r="AS1331" t="s"/>
      <c r="AT1331" t="s">
        <v>90</v>
      </c>
      <c r="AU1331" t="s"/>
      <c r="AV1331" t="s"/>
      <c r="AW1331" t="s"/>
      <c r="AX1331" t="s"/>
      <c r="AY1331" t="n">
        <v>955261</v>
      </c>
      <c r="AZ1331" t="s">
        <v>1704</v>
      </c>
      <c r="BA1331" t="s"/>
      <c r="BB1331" t="n">
        <v>52318</v>
      </c>
      <c r="BC1331" t="n">
        <v>13.426339</v>
      </c>
      <c r="BD1331" t="n">
        <v>52.478378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1702</v>
      </c>
      <c r="F1332" t="n">
        <v>529942</v>
      </c>
      <c r="G1332" t="s">
        <v>74</v>
      </c>
      <c r="H1332" t="s">
        <v>75</v>
      </c>
      <c r="I1332" t="s"/>
      <c r="J1332" t="s">
        <v>74</v>
      </c>
      <c r="K1332" t="n">
        <v>94</v>
      </c>
      <c r="L1332" t="s">
        <v>76</v>
      </c>
      <c r="M1332" t="s"/>
      <c r="N1332" t="s">
        <v>1708</v>
      </c>
      <c r="O1332" t="s">
        <v>78</v>
      </c>
      <c r="P1332" t="s">
        <v>1703</v>
      </c>
      <c r="Q1332" t="s"/>
      <c r="R1332" t="s">
        <v>80</v>
      </c>
      <c r="S1332" t="s">
        <v>361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HYPERLINK("https://hotelmonitor-cachepage.eclerx.com/savepage/tk_15434139668656204_sr_2057.html","info")</f>
        <v/>
      </c>
      <c r="AA1332" t="n">
        <v>99034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88</v>
      </c>
      <c r="AO1332" t="s"/>
      <c r="AP1332" t="n">
        <v>59</v>
      </c>
      <c r="AQ1332" t="s">
        <v>89</v>
      </c>
      <c r="AR1332" t="s"/>
      <c r="AS1332" t="s"/>
      <c r="AT1332" t="s">
        <v>90</v>
      </c>
      <c r="AU1332" t="s"/>
      <c r="AV1332" t="s"/>
      <c r="AW1332" t="s"/>
      <c r="AX1332" t="s"/>
      <c r="AY1332" t="n">
        <v>955261</v>
      </c>
      <c r="AZ1332" t="s">
        <v>1704</v>
      </c>
      <c r="BA1332" t="s"/>
      <c r="BB1332" t="n">
        <v>52318</v>
      </c>
      <c r="BC1332" t="n">
        <v>13.426339</v>
      </c>
      <c r="BD1332" t="n">
        <v>52.478378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1702</v>
      </c>
      <c r="F1333" t="n">
        <v>529942</v>
      </c>
      <c r="G1333" t="s">
        <v>74</v>
      </c>
      <c r="H1333" t="s">
        <v>75</v>
      </c>
      <c r="I1333" t="s"/>
      <c r="J1333" t="s">
        <v>74</v>
      </c>
      <c r="K1333" t="n">
        <v>97</v>
      </c>
      <c r="L1333" t="s">
        <v>76</v>
      </c>
      <c r="M1333" t="s"/>
      <c r="N1333" t="s">
        <v>669</v>
      </c>
      <c r="O1333" t="s">
        <v>78</v>
      </c>
      <c r="P1333" t="s">
        <v>1703</v>
      </c>
      <c r="Q1333" t="s"/>
      <c r="R1333" t="s">
        <v>80</v>
      </c>
      <c r="S1333" t="s">
        <v>1556</v>
      </c>
      <c r="T1333" t="s">
        <v>82</v>
      </c>
      <c r="U1333" t="s"/>
      <c r="V1333" t="s">
        <v>83</v>
      </c>
      <c r="W1333" t="s">
        <v>112</v>
      </c>
      <c r="X1333" t="s"/>
      <c r="Y1333" t="s">
        <v>85</v>
      </c>
      <c r="Z1333">
        <f>HYPERLINK("https://hotelmonitor-cachepage.eclerx.com/savepage/tk_15434139668656204_sr_2057.html","info")</f>
        <v/>
      </c>
      <c r="AA1333" t="n">
        <v>99034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88</v>
      </c>
      <c r="AO1333" t="s"/>
      <c r="AP1333" t="n">
        <v>59</v>
      </c>
      <c r="AQ1333" t="s">
        <v>89</v>
      </c>
      <c r="AR1333" t="s"/>
      <c r="AS1333" t="s"/>
      <c r="AT1333" t="s">
        <v>90</v>
      </c>
      <c r="AU1333" t="s"/>
      <c r="AV1333" t="s"/>
      <c r="AW1333" t="s"/>
      <c r="AX1333" t="s"/>
      <c r="AY1333" t="n">
        <v>955261</v>
      </c>
      <c r="AZ1333" t="s">
        <v>1704</v>
      </c>
      <c r="BA1333" t="s"/>
      <c r="BB1333" t="n">
        <v>52318</v>
      </c>
      <c r="BC1333" t="n">
        <v>13.426339</v>
      </c>
      <c r="BD1333" t="n">
        <v>52.478378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1702</v>
      </c>
      <c r="F1334" t="n">
        <v>529942</v>
      </c>
      <c r="G1334" t="s">
        <v>74</v>
      </c>
      <c r="H1334" t="s">
        <v>75</v>
      </c>
      <c r="I1334" t="s"/>
      <c r="J1334" t="s">
        <v>74</v>
      </c>
      <c r="K1334" t="n">
        <v>97</v>
      </c>
      <c r="L1334" t="s">
        <v>76</v>
      </c>
      <c r="M1334" t="s"/>
      <c r="N1334" t="s">
        <v>1705</v>
      </c>
      <c r="O1334" t="s">
        <v>78</v>
      </c>
      <c r="P1334" t="s">
        <v>1703</v>
      </c>
      <c r="Q1334" t="s"/>
      <c r="R1334" t="s">
        <v>80</v>
      </c>
      <c r="S1334" t="s">
        <v>1556</v>
      </c>
      <c r="T1334" t="s">
        <v>82</v>
      </c>
      <c r="U1334" t="s"/>
      <c r="V1334" t="s">
        <v>83</v>
      </c>
      <c r="W1334" t="s">
        <v>112</v>
      </c>
      <c r="X1334" t="s"/>
      <c r="Y1334" t="s">
        <v>85</v>
      </c>
      <c r="Z1334">
        <f>HYPERLINK("https://hotelmonitor-cachepage.eclerx.com/savepage/tk_15434139668656204_sr_2057.html","info")</f>
        <v/>
      </c>
      <c r="AA1334" t="n">
        <v>99034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88</v>
      </c>
      <c r="AO1334" t="s"/>
      <c r="AP1334" t="n">
        <v>59</v>
      </c>
      <c r="AQ1334" t="s">
        <v>89</v>
      </c>
      <c r="AR1334" t="s"/>
      <c r="AS1334" t="s"/>
      <c r="AT1334" t="s">
        <v>90</v>
      </c>
      <c r="AU1334" t="s"/>
      <c r="AV1334" t="s"/>
      <c r="AW1334" t="s"/>
      <c r="AX1334" t="s"/>
      <c r="AY1334" t="n">
        <v>955261</v>
      </c>
      <c r="AZ1334" t="s">
        <v>1704</v>
      </c>
      <c r="BA1334" t="s"/>
      <c r="BB1334" t="n">
        <v>52318</v>
      </c>
      <c r="BC1334" t="n">
        <v>13.426339</v>
      </c>
      <c r="BD1334" t="n">
        <v>52.478378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1702</v>
      </c>
      <c r="F1335" t="n">
        <v>529942</v>
      </c>
      <c r="G1335" t="s">
        <v>74</v>
      </c>
      <c r="H1335" t="s">
        <v>75</v>
      </c>
      <c r="I1335" t="s"/>
      <c r="J1335" t="s">
        <v>74</v>
      </c>
      <c r="K1335" t="n">
        <v>107</v>
      </c>
      <c r="L1335" t="s">
        <v>76</v>
      </c>
      <c r="M1335" t="s"/>
      <c r="N1335" t="s">
        <v>1707</v>
      </c>
      <c r="O1335" t="s">
        <v>78</v>
      </c>
      <c r="P1335" t="s">
        <v>1703</v>
      </c>
      <c r="Q1335" t="s"/>
      <c r="R1335" t="s">
        <v>80</v>
      </c>
      <c r="S1335" t="s">
        <v>194</v>
      </c>
      <c r="T1335" t="s">
        <v>82</v>
      </c>
      <c r="U1335" t="s"/>
      <c r="V1335" t="s">
        <v>83</v>
      </c>
      <c r="W1335" t="s">
        <v>112</v>
      </c>
      <c r="X1335" t="s"/>
      <c r="Y1335" t="s">
        <v>85</v>
      </c>
      <c r="Z1335">
        <f>HYPERLINK("https://hotelmonitor-cachepage.eclerx.com/savepage/tk_15434139668656204_sr_2057.html","info")</f>
        <v/>
      </c>
      <c r="AA1335" t="n">
        <v>99034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88</v>
      </c>
      <c r="AO1335" t="s"/>
      <c r="AP1335" t="n">
        <v>59</v>
      </c>
      <c r="AQ1335" t="s">
        <v>89</v>
      </c>
      <c r="AR1335" t="s"/>
      <c r="AS1335" t="s"/>
      <c r="AT1335" t="s">
        <v>90</v>
      </c>
      <c r="AU1335" t="s"/>
      <c r="AV1335" t="s"/>
      <c r="AW1335" t="s"/>
      <c r="AX1335" t="s"/>
      <c r="AY1335" t="n">
        <v>955261</v>
      </c>
      <c r="AZ1335" t="s">
        <v>1704</v>
      </c>
      <c r="BA1335" t="s"/>
      <c r="BB1335" t="n">
        <v>52318</v>
      </c>
      <c r="BC1335" t="n">
        <v>13.426339</v>
      </c>
      <c r="BD1335" t="n">
        <v>52.478378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1702</v>
      </c>
      <c r="F1336" t="n">
        <v>529942</v>
      </c>
      <c r="G1336" t="s">
        <v>74</v>
      </c>
      <c r="H1336" t="s">
        <v>75</v>
      </c>
      <c r="I1336" t="s"/>
      <c r="J1336" t="s">
        <v>74</v>
      </c>
      <c r="K1336" t="n">
        <v>111</v>
      </c>
      <c r="L1336" t="s">
        <v>76</v>
      </c>
      <c r="M1336" t="s"/>
      <c r="N1336" t="s">
        <v>665</v>
      </c>
      <c r="O1336" t="s">
        <v>78</v>
      </c>
      <c r="P1336" t="s">
        <v>1703</v>
      </c>
      <c r="Q1336" t="s"/>
      <c r="R1336" t="s">
        <v>80</v>
      </c>
      <c r="S1336" t="s">
        <v>685</v>
      </c>
      <c r="T1336" t="s">
        <v>82</v>
      </c>
      <c r="U1336" t="s"/>
      <c r="V1336" t="s">
        <v>83</v>
      </c>
      <c r="W1336" t="s">
        <v>112</v>
      </c>
      <c r="X1336" t="s"/>
      <c r="Y1336" t="s">
        <v>85</v>
      </c>
      <c r="Z1336">
        <f>HYPERLINK("https://hotelmonitor-cachepage.eclerx.com/savepage/tk_15434139668656204_sr_2057.html","info")</f>
        <v/>
      </c>
      <c r="AA1336" t="n">
        <v>99034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88</v>
      </c>
      <c r="AO1336" t="s"/>
      <c r="AP1336" t="n">
        <v>59</v>
      </c>
      <c r="AQ1336" t="s">
        <v>89</v>
      </c>
      <c r="AR1336" t="s"/>
      <c r="AS1336" t="s"/>
      <c r="AT1336" t="s">
        <v>90</v>
      </c>
      <c r="AU1336" t="s"/>
      <c r="AV1336" t="s"/>
      <c r="AW1336" t="s"/>
      <c r="AX1336" t="s"/>
      <c r="AY1336" t="n">
        <v>955261</v>
      </c>
      <c r="AZ1336" t="s">
        <v>1704</v>
      </c>
      <c r="BA1336" t="s"/>
      <c r="BB1336" t="n">
        <v>52318</v>
      </c>
      <c r="BC1336" t="n">
        <v>13.426339</v>
      </c>
      <c r="BD1336" t="n">
        <v>52.478378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1702</v>
      </c>
      <c r="F1337" t="n">
        <v>529942</v>
      </c>
      <c r="G1337" t="s">
        <v>74</v>
      </c>
      <c r="H1337" t="s">
        <v>75</v>
      </c>
      <c r="I1337" t="s"/>
      <c r="J1337" t="s">
        <v>74</v>
      </c>
      <c r="K1337" t="n">
        <v>111</v>
      </c>
      <c r="L1337" t="s">
        <v>76</v>
      </c>
      <c r="M1337" t="s"/>
      <c r="N1337" t="s">
        <v>1706</v>
      </c>
      <c r="O1337" t="s">
        <v>78</v>
      </c>
      <c r="P1337" t="s">
        <v>1703</v>
      </c>
      <c r="Q1337" t="s"/>
      <c r="R1337" t="s">
        <v>80</v>
      </c>
      <c r="S1337" t="s">
        <v>685</v>
      </c>
      <c r="T1337" t="s">
        <v>82</v>
      </c>
      <c r="U1337" t="s"/>
      <c r="V1337" t="s">
        <v>83</v>
      </c>
      <c r="W1337" t="s">
        <v>112</v>
      </c>
      <c r="X1337" t="s"/>
      <c r="Y1337" t="s">
        <v>85</v>
      </c>
      <c r="Z1337">
        <f>HYPERLINK("https://hotelmonitor-cachepage.eclerx.com/savepage/tk_15434139668656204_sr_2057.html","info")</f>
        <v/>
      </c>
      <c r="AA1337" t="n">
        <v>99034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88</v>
      </c>
      <c r="AO1337" t="s"/>
      <c r="AP1337" t="n">
        <v>59</v>
      </c>
      <c r="AQ1337" t="s">
        <v>89</v>
      </c>
      <c r="AR1337" t="s"/>
      <c r="AS1337" t="s"/>
      <c r="AT1337" t="s">
        <v>90</v>
      </c>
      <c r="AU1337" t="s"/>
      <c r="AV1337" t="s"/>
      <c r="AW1337" t="s"/>
      <c r="AX1337" t="s"/>
      <c r="AY1337" t="n">
        <v>955261</v>
      </c>
      <c r="AZ1337" t="s">
        <v>1704</v>
      </c>
      <c r="BA1337" t="s"/>
      <c r="BB1337" t="n">
        <v>52318</v>
      </c>
      <c r="BC1337" t="n">
        <v>13.426339</v>
      </c>
      <c r="BD1337" t="n">
        <v>52.478378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1702</v>
      </c>
      <c r="F1338" t="n">
        <v>529942</v>
      </c>
      <c r="G1338" t="s">
        <v>74</v>
      </c>
      <c r="H1338" t="s">
        <v>75</v>
      </c>
      <c r="I1338" t="s"/>
      <c r="J1338" t="s">
        <v>74</v>
      </c>
      <c r="K1338" t="n">
        <v>112</v>
      </c>
      <c r="L1338" t="s">
        <v>76</v>
      </c>
      <c r="M1338" t="s"/>
      <c r="N1338" t="s">
        <v>1707</v>
      </c>
      <c r="O1338" t="s">
        <v>78</v>
      </c>
      <c r="P1338" t="s">
        <v>1703</v>
      </c>
      <c r="Q1338" t="s"/>
      <c r="R1338" t="s">
        <v>80</v>
      </c>
      <c r="S1338" t="s">
        <v>370</v>
      </c>
      <c r="T1338" t="s">
        <v>82</v>
      </c>
      <c r="U1338" t="s"/>
      <c r="V1338" t="s">
        <v>83</v>
      </c>
      <c r="W1338" t="s">
        <v>112</v>
      </c>
      <c r="X1338" t="s"/>
      <c r="Y1338" t="s">
        <v>85</v>
      </c>
      <c r="Z1338">
        <f>HYPERLINK("https://hotelmonitor-cachepage.eclerx.com/savepage/tk_15434139668656204_sr_2057.html","info")</f>
        <v/>
      </c>
      <c r="AA1338" t="n">
        <v>99034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88</v>
      </c>
      <c r="AO1338" t="s"/>
      <c r="AP1338" t="n">
        <v>59</v>
      </c>
      <c r="AQ1338" t="s">
        <v>89</v>
      </c>
      <c r="AR1338" t="s"/>
      <c r="AS1338" t="s"/>
      <c r="AT1338" t="s">
        <v>90</v>
      </c>
      <c r="AU1338" t="s"/>
      <c r="AV1338" t="s"/>
      <c r="AW1338" t="s"/>
      <c r="AX1338" t="s"/>
      <c r="AY1338" t="n">
        <v>955261</v>
      </c>
      <c r="AZ1338" t="s">
        <v>1704</v>
      </c>
      <c r="BA1338" t="s"/>
      <c r="BB1338" t="n">
        <v>52318</v>
      </c>
      <c r="BC1338" t="n">
        <v>13.426339</v>
      </c>
      <c r="BD1338" t="n">
        <v>52.478378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1709</v>
      </c>
      <c r="F1339" t="n">
        <v>76860</v>
      </c>
      <c r="G1339" t="s">
        <v>74</v>
      </c>
      <c r="H1339" t="s">
        <v>75</v>
      </c>
      <c r="I1339" t="s"/>
      <c r="J1339" t="s">
        <v>74</v>
      </c>
      <c r="K1339" t="n">
        <v>86.13</v>
      </c>
      <c r="L1339" t="s">
        <v>76</v>
      </c>
      <c r="M1339" t="s"/>
      <c r="N1339" t="s">
        <v>77</v>
      </c>
      <c r="O1339" t="s">
        <v>78</v>
      </c>
      <c r="P1339" t="s">
        <v>1710</v>
      </c>
      <c r="Q1339" t="s"/>
      <c r="R1339" t="s">
        <v>102</v>
      </c>
      <c r="S1339" t="s">
        <v>1711</v>
      </c>
      <c r="T1339" t="s">
        <v>82</v>
      </c>
      <c r="U1339" t="s"/>
      <c r="V1339" t="s">
        <v>83</v>
      </c>
      <c r="W1339" t="s">
        <v>112</v>
      </c>
      <c r="X1339" t="s"/>
      <c r="Y1339" t="s">
        <v>85</v>
      </c>
      <c r="Z1339">
        <f>HYPERLINK("https://hotelmonitor-cachepage.eclerx.com/savepage/tk_15434143744646053_sr_2057.html","info")</f>
        <v/>
      </c>
      <c r="AA1339" t="n">
        <v>17537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88</v>
      </c>
      <c r="AO1339" t="s"/>
      <c r="AP1339" t="n">
        <v>195</v>
      </c>
      <c r="AQ1339" t="s">
        <v>89</v>
      </c>
      <c r="AR1339" t="s"/>
      <c r="AS1339" t="s"/>
      <c r="AT1339" t="s">
        <v>90</v>
      </c>
      <c r="AU1339" t="s"/>
      <c r="AV1339" t="s"/>
      <c r="AW1339" t="s"/>
      <c r="AX1339" t="s"/>
      <c r="AY1339" t="n">
        <v>2006370</v>
      </c>
      <c r="AZ1339" t="s">
        <v>1712</v>
      </c>
      <c r="BA1339" t="s"/>
      <c r="BB1339" t="n">
        <v>21405</v>
      </c>
      <c r="BC1339" t="n">
        <v>13.34175</v>
      </c>
      <c r="BD1339" t="n">
        <v>52.52548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1709</v>
      </c>
      <c r="F1340" t="n">
        <v>76860</v>
      </c>
      <c r="G1340" t="s">
        <v>74</v>
      </c>
      <c r="H1340" t="s">
        <v>75</v>
      </c>
      <c r="I1340" t="s"/>
      <c r="J1340" t="s">
        <v>74</v>
      </c>
      <c r="K1340" t="n">
        <v>95.15000000000001</v>
      </c>
      <c r="L1340" t="s">
        <v>76</v>
      </c>
      <c r="M1340" t="s"/>
      <c r="N1340" t="s">
        <v>93</v>
      </c>
      <c r="O1340" t="s">
        <v>78</v>
      </c>
      <c r="P1340" t="s">
        <v>1710</v>
      </c>
      <c r="Q1340" t="s"/>
      <c r="R1340" t="s">
        <v>102</v>
      </c>
      <c r="S1340" t="s">
        <v>1713</v>
      </c>
      <c r="T1340" t="s">
        <v>82</v>
      </c>
      <c r="U1340" t="s"/>
      <c r="V1340" t="s">
        <v>83</v>
      </c>
      <c r="W1340" t="s">
        <v>112</v>
      </c>
      <c r="X1340" t="s"/>
      <c r="Y1340" t="s">
        <v>85</v>
      </c>
      <c r="Z1340">
        <f>HYPERLINK("https://hotelmonitor-cachepage.eclerx.com/savepage/tk_15434143744646053_sr_2057.html","info")</f>
        <v/>
      </c>
      <c r="AA1340" t="n">
        <v>17537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88</v>
      </c>
      <c r="AO1340" t="s"/>
      <c r="AP1340" t="n">
        <v>195</v>
      </c>
      <c r="AQ1340" t="s">
        <v>89</v>
      </c>
      <c r="AR1340" t="s"/>
      <c r="AS1340" t="s"/>
      <c r="AT1340" t="s">
        <v>90</v>
      </c>
      <c r="AU1340" t="s"/>
      <c r="AV1340" t="s"/>
      <c r="AW1340" t="s"/>
      <c r="AX1340" t="s"/>
      <c r="AY1340" t="n">
        <v>2006370</v>
      </c>
      <c r="AZ1340" t="s">
        <v>1712</v>
      </c>
      <c r="BA1340" t="s"/>
      <c r="BB1340" t="n">
        <v>21405</v>
      </c>
      <c r="BC1340" t="n">
        <v>13.34175</v>
      </c>
      <c r="BD1340" t="n">
        <v>52.52548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1709</v>
      </c>
      <c r="F1341" t="n">
        <v>76860</v>
      </c>
      <c r="G1341" t="s">
        <v>74</v>
      </c>
      <c r="H1341" t="s">
        <v>75</v>
      </c>
      <c r="I1341" t="s"/>
      <c r="J1341" t="s">
        <v>74</v>
      </c>
      <c r="K1341" t="n">
        <v>105.65</v>
      </c>
      <c r="L1341" t="s">
        <v>76</v>
      </c>
      <c r="M1341" t="s"/>
      <c r="N1341" t="s">
        <v>95</v>
      </c>
      <c r="O1341" t="s">
        <v>78</v>
      </c>
      <c r="P1341" t="s">
        <v>1710</v>
      </c>
      <c r="Q1341" t="s"/>
      <c r="R1341" t="s">
        <v>102</v>
      </c>
      <c r="S1341" t="s">
        <v>1714</v>
      </c>
      <c r="T1341" t="s">
        <v>82</v>
      </c>
      <c r="U1341" t="s"/>
      <c r="V1341" t="s">
        <v>83</v>
      </c>
      <c r="W1341" t="s">
        <v>112</v>
      </c>
      <c r="X1341" t="s"/>
      <c r="Y1341" t="s">
        <v>85</v>
      </c>
      <c r="Z1341">
        <f>HYPERLINK("https://hotelmonitor-cachepage.eclerx.com/savepage/tk_15434143744646053_sr_2057.html","info")</f>
        <v/>
      </c>
      <c r="AA1341" t="n">
        <v>17537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88</v>
      </c>
      <c r="AO1341" t="s"/>
      <c r="AP1341" t="n">
        <v>195</v>
      </c>
      <c r="AQ1341" t="s">
        <v>89</v>
      </c>
      <c r="AR1341" t="s"/>
      <c r="AS1341" t="s"/>
      <c r="AT1341" t="s">
        <v>90</v>
      </c>
      <c r="AU1341" t="s"/>
      <c r="AV1341" t="s"/>
      <c r="AW1341" t="s"/>
      <c r="AX1341" t="s"/>
      <c r="AY1341" t="n">
        <v>2006370</v>
      </c>
      <c r="AZ1341" t="s">
        <v>1712</v>
      </c>
      <c r="BA1341" t="s"/>
      <c r="BB1341" t="n">
        <v>21405</v>
      </c>
      <c r="BC1341" t="n">
        <v>13.34175</v>
      </c>
      <c r="BD1341" t="n">
        <v>52.52548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1715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101.25</v>
      </c>
      <c r="L1342" t="s">
        <v>76</v>
      </c>
      <c r="M1342" t="s"/>
      <c r="N1342" t="s">
        <v>1716</v>
      </c>
      <c r="O1342" t="s">
        <v>78</v>
      </c>
      <c r="P1342" t="s">
        <v>1715</v>
      </c>
      <c r="Q1342" t="s"/>
      <c r="R1342" t="s">
        <v>418</v>
      </c>
      <c r="S1342" t="s">
        <v>1717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HYPERLINK("https://hotelmonitor-cachepage.eclerx.com/savepage/tk_15434146514372694_sr_2057.html","info")</f>
        <v/>
      </c>
      <c r="AA1342" t="n">
        <v>-6796544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88</v>
      </c>
      <c r="AO1342" t="s"/>
      <c r="AP1342" t="n">
        <v>286</v>
      </c>
      <c r="AQ1342" t="s">
        <v>89</v>
      </c>
      <c r="AR1342" t="s"/>
      <c r="AS1342" t="s"/>
      <c r="AT1342" t="s">
        <v>90</v>
      </c>
      <c r="AU1342" t="s"/>
      <c r="AV1342" t="s"/>
      <c r="AW1342" t="s"/>
      <c r="AX1342" t="s"/>
      <c r="AY1342" t="n">
        <v>6796544</v>
      </c>
      <c r="AZ1342" t="s">
        <v>1718</v>
      </c>
      <c r="BA1342" t="s"/>
      <c r="BB1342" t="n">
        <v>972851</v>
      </c>
      <c r="BC1342" t="n">
        <v>13.442538</v>
      </c>
      <c r="BD1342" t="n">
        <v>52.50435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1715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1719</v>
      </c>
      <c r="O1343" t="s">
        <v>78</v>
      </c>
      <c r="P1343" t="s">
        <v>1715</v>
      </c>
      <c r="Q1343" t="s"/>
      <c r="R1343" t="s">
        <v>418</v>
      </c>
      <c r="S1343" t="s">
        <v>375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HYPERLINK("https://hotelmonitor-cachepage.eclerx.com/savepage/tk_15434146514372694_sr_2057.html","info")</f>
        <v/>
      </c>
      <c r="AA1343" t="n">
        <v>-6796544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88</v>
      </c>
      <c r="AO1343" t="s"/>
      <c r="AP1343" t="n">
        <v>286</v>
      </c>
      <c r="AQ1343" t="s">
        <v>89</v>
      </c>
      <c r="AR1343" t="s"/>
      <c r="AS1343" t="s"/>
      <c r="AT1343" t="s">
        <v>90</v>
      </c>
      <c r="AU1343" t="s"/>
      <c r="AV1343" t="s"/>
      <c r="AW1343" t="s"/>
      <c r="AX1343" t="s"/>
      <c r="AY1343" t="n">
        <v>6796544</v>
      </c>
      <c r="AZ1343" t="s">
        <v>1718</v>
      </c>
      <c r="BA1343" t="s"/>
      <c r="BB1343" t="n">
        <v>972851</v>
      </c>
      <c r="BC1343" t="n">
        <v>13.442538</v>
      </c>
      <c r="BD1343" t="n">
        <v>52.50435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1715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101.25</v>
      </c>
      <c r="L1344" t="s">
        <v>76</v>
      </c>
      <c r="M1344" t="s"/>
      <c r="N1344" t="s">
        <v>1720</v>
      </c>
      <c r="O1344" t="s">
        <v>78</v>
      </c>
      <c r="P1344" t="s">
        <v>1715</v>
      </c>
      <c r="Q1344" t="s"/>
      <c r="R1344" t="s">
        <v>418</v>
      </c>
      <c r="S1344" t="s">
        <v>1717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HYPERLINK("https://hotelmonitor-cachepage.eclerx.com/savepage/tk_15434146514372694_sr_2057.html","info")</f>
        <v/>
      </c>
      <c r="AA1344" t="n">
        <v>-6796544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88</v>
      </c>
      <c r="AO1344" t="s"/>
      <c r="AP1344" t="n">
        <v>286</v>
      </c>
      <c r="AQ1344" t="s">
        <v>89</v>
      </c>
      <c r="AR1344" t="s"/>
      <c r="AS1344" t="s"/>
      <c r="AT1344" t="s">
        <v>90</v>
      </c>
      <c r="AU1344" t="s"/>
      <c r="AV1344" t="s"/>
      <c r="AW1344" t="s"/>
      <c r="AX1344" t="s"/>
      <c r="AY1344" t="n">
        <v>6796544</v>
      </c>
      <c r="AZ1344" t="s">
        <v>1718</v>
      </c>
      <c r="BA1344" t="s"/>
      <c r="BB1344" t="n">
        <v>972851</v>
      </c>
      <c r="BC1344" t="n">
        <v>13.442538</v>
      </c>
      <c r="BD1344" t="n">
        <v>52.50435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1715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101.25</v>
      </c>
      <c r="L1345" t="s">
        <v>76</v>
      </c>
      <c r="M1345" t="s"/>
      <c r="N1345" t="s">
        <v>1721</v>
      </c>
      <c r="O1345" t="s">
        <v>78</v>
      </c>
      <c r="P1345" t="s">
        <v>1715</v>
      </c>
      <c r="Q1345" t="s"/>
      <c r="R1345" t="s">
        <v>418</v>
      </c>
      <c r="S1345" t="s">
        <v>1717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HYPERLINK("https://hotelmonitor-cachepage.eclerx.com/savepage/tk_15434146514372694_sr_2057.html","info")</f>
        <v/>
      </c>
      <c r="AA1345" t="n">
        <v>-6796544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88</v>
      </c>
      <c r="AO1345" t="s"/>
      <c r="AP1345" t="n">
        <v>286</v>
      </c>
      <c r="AQ1345" t="s">
        <v>89</v>
      </c>
      <c r="AR1345" t="s"/>
      <c r="AS1345" t="s"/>
      <c r="AT1345" t="s">
        <v>90</v>
      </c>
      <c r="AU1345" t="s"/>
      <c r="AV1345" t="s"/>
      <c r="AW1345" t="s"/>
      <c r="AX1345" t="s"/>
      <c r="AY1345" t="n">
        <v>6796544</v>
      </c>
      <c r="AZ1345" t="s">
        <v>1718</v>
      </c>
      <c r="BA1345" t="s"/>
      <c r="BB1345" t="n">
        <v>972851</v>
      </c>
      <c r="BC1345" t="n">
        <v>13.442538</v>
      </c>
      <c r="BD1345" t="n">
        <v>52.50435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1715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108.75</v>
      </c>
      <c r="L1346" t="s">
        <v>76</v>
      </c>
      <c r="M1346" t="s"/>
      <c r="N1346" t="s">
        <v>1722</v>
      </c>
      <c r="O1346" t="s">
        <v>78</v>
      </c>
      <c r="P1346" t="s">
        <v>1715</v>
      </c>
      <c r="Q1346" t="s"/>
      <c r="R1346" t="s">
        <v>418</v>
      </c>
      <c r="S1346" t="s">
        <v>1723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HYPERLINK("https://hotelmonitor-cachepage.eclerx.com/savepage/tk_15434146514372694_sr_2057.html","info")</f>
        <v/>
      </c>
      <c r="AA1346" t="n">
        <v>-6796544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88</v>
      </c>
      <c r="AO1346" t="s"/>
      <c r="AP1346" t="n">
        <v>286</v>
      </c>
      <c r="AQ1346" t="s">
        <v>89</v>
      </c>
      <c r="AR1346" t="s"/>
      <c r="AS1346" t="s"/>
      <c r="AT1346" t="s">
        <v>90</v>
      </c>
      <c r="AU1346" t="s"/>
      <c r="AV1346" t="s"/>
      <c r="AW1346" t="s"/>
      <c r="AX1346" t="s"/>
      <c r="AY1346" t="n">
        <v>6796544</v>
      </c>
      <c r="AZ1346" t="s">
        <v>1718</v>
      </c>
      <c r="BA1346" t="s"/>
      <c r="BB1346" t="n">
        <v>972851</v>
      </c>
      <c r="BC1346" t="n">
        <v>13.442538</v>
      </c>
      <c r="BD1346" t="n">
        <v>52.50435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1715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122</v>
      </c>
      <c r="L1347" t="s">
        <v>76</v>
      </c>
      <c r="M1347" t="s"/>
      <c r="N1347" t="s">
        <v>1719</v>
      </c>
      <c r="O1347" t="s">
        <v>78</v>
      </c>
      <c r="P1347" t="s">
        <v>1715</v>
      </c>
      <c r="Q1347" t="s"/>
      <c r="R1347" t="s">
        <v>418</v>
      </c>
      <c r="S1347" t="s">
        <v>200</v>
      </c>
      <c r="T1347" t="s">
        <v>82</v>
      </c>
      <c r="U1347" t="s"/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HYPERLINK("https://hotelmonitor-cachepage.eclerx.com/savepage/tk_15434146514372694_sr_2057.html","info")</f>
        <v/>
      </c>
      <c r="AA1347" t="n">
        <v>-6796544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88</v>
      </c>
      <c r="AO1347" t="s"/>
      <c r="AP1347" t="n">
        <v>286</v>
      </c>
      <c r="AQ1347" t="s">
        <v>89</v>
      </c>
      <c r="AR1347" t="s"/>
      <c r="AS1347" t="s"/>
      <c r="AT1347" t="s">
        <v>90</v>
      </c>
      <c r="AU1347" t="s"/>
      <c r="AV1347" t="s"/>
      <c r="AW1347" t="s"/>
      <c r="AX1347" t="s"/>
      <c r="AY1347" t="n">
        <v>6796544</v>
      </c>
      <c r="AZ1347" t="s">
        <v>1718</v>
      </c>
      <c r="BA1347" t="s"/>
      <c r="BB1347" t="n">
        <v>972851</v>
      </c>
      <c r="BC1347" t="n">
        <v>13.442538</v>
      </c>
      <c r="BD1347" t="n">
        <v>52.50435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1715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122</v>
      </c>
      <c r="L1348" t="s">
        <v>76</v>
      </c>
      <c r="M1348" t="s"/>
      <c r="N1348" t="s">
        <v>1720</v>
      </c>
      <c r="O1348" t="s">
        <v>78</v>
      </c>
      <c r="P1348" t="s">
        <v>1715</v>
      </c>
      <c r="Q1348" t="s"/>
      <c r="R1348" t="s">
        <v>418</v>
      </c>
      <c r="S1348" t="s">
        <v>200</v>
      </c>
      <c r="T1348" t="s">
        <v>82</v>
      </c>
      <c r="U1348" t="s"/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HYPERLINK("https://hotelmonitor-cachepage.eclerx.com/savepage/tk_15434146514372694_sr_2057.html","info")</f>
        <v/>
      </c>
      <c r="AA1348" t="n">
        <v>-6796544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88</v>
      </c>
      <c r="AO1348" t="s"/>
      <c r="AP1348" t="n">
        <v>286</v>
      </c>
      <c r="AQ1348" t="s">
        <v>89</v>
      </c>
      <c r="AR1348" t="s"/>
      <c r="AS1348" t="s"/>
      <c r="AT1348" t="s">
        <v>90</v>
      </c>
      <c r="AU1348" t="s"/>
      <c r="AV1348" t="s"/>
      <c r="AW1348" t="s"/>
      <c r="AX1348" t="s"/>
      <c r="AY1348" t="n">
        <v>6796544</v>
      </c>
      <c r="AZ1348" t="s">
        <v>1718</v>
      </c>
      <c r="BA1348" t="s"/>
      <c r="BB1348" t="n">
        <v>972851</v>
      </c>
      <c r="BC1348" t="n">
        <v>13.442538</v>
      </c>
      <c r="BD1348" t="n">
        <v>52.50435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1715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122</v>
      </c>
      <c r="L1349" t="s">
        <v>76</v>
      </c>
      <c r="M1349" t="s"/>
      <c r="N1349" t="s">
        <v>1721</v>
      </c>
      <c r="O1349" t="s">
        <v>78</v>
      </c>
      <c r="P1349" t="s">
        <v>1715</v>
      </c>
      <c r="Q1349" t="s"/>
      <c r="R1349" t="s">
        <v>418</v>
      </c>
      <c r="S1349" t="s">
        <v>200</v>
      </c>
      <c r="T1349" t="s">
        <v>82</v>
      </c>
      <c r="U1349" t="s"/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HYPERLINK("https://hotelmonitor-cachepage.eclerx.com/savepage/tk_15434146514372694_sr_2057.html","info")</f>
        <v/>
      </c>
      <c r="AA1349" t="n">
        <v>-6796544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88</v>
      </c>
      <c r="AO1349" t="s"/>
      <c r="AP1349" t="n">
        <v>286</v>
      </c>
      <c r="AQ1349" t="s">
        <v>89</v>
      </c>
      <c r="AR1349" t="s"/>
      <c r="AS1349" t="s"/>
      <c r="AT1349" t="s">
        <v>90</v>
      </c>
      <c r="AU1349" t="s"/>
      <c r="AV1349" t="s"/>
      <c r="AW1349" t="s"/>
      <c r="AX1349" t="s"/>
      <c r="AY1349" t="n">
        <v>6796544</v>
      </c>
      <c r="AZ1349" t="s">
        <v>1718</v>
      </c>
      <c r="BA1349" t="s"/>
      <c r="BB1349" t="n">
        <v>972851</v>
      </c>
      <c r="BC1349" t="n">
        <v>13.442538</v>
      </c>
      <c r="BD1349" t="n">
        <v>52.50435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1715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131</v>
      </c>
      <c r="L1350" t="s">
        <v>76</v>
      </c>
      <c r="M1350" t="s"/>
      <c r="N1350" t="s">
        <v>1722</v>
      </c>
      <c r="O1350" t="s">
        <v>78</v>
      </c>
      <c r="P1350" t="s">
        <v>1715</v>
      </c>
      <c r="Q1350" t="s"/>
      <c r="R1350" t="s">
        <v>418</v>
      </c>
      <c r="S1350" t="s">
        <v>673</v>
      </c>
      <c r="T1350" t="s">
        <v>82</v>
      </c>
      <c r="U1350" t="s"/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HYPERLINK("https://hotelmonitor-cachepage.eclerx.com/savepage/tk_15434146514372694_sr_2057.html","info")</f>
        <v/>
      </c>
      <c r="AA1350" t="n">
        <v>-6796544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88</v>
      </c>
      <c r="AO1350" t="s"/>
      <c r="AP1350" t="n">
        <v>286</v>
      </c>
      <c r="AQ1350" t="s">
        <v>89</v>
      </c>
      <c r="AR1350" t="s"/>
      <c r="AS1350" t="s"/>
      <c r="AT1350" t="s">
        <v>90</v>
      </c>
      <c r="AU1350" t="s"/>
      <c r="AV1350" t="s"/>
      <c r="AW1350" t="s"/>
      <c r="AX1350" t="s"/>
      <c r="AY1350" t="n">
        <v>6796544</v>
      </c>
      <c r="AZ1350" t="s">
        <v>1718</v>
      </c>
      <c r="BA1350" t="s"/>
      <c r="BB1350" t="n">
        <v>972851</v>
      </c>
      <c r="BC1350" t="n">
        <v>13.442538</v>
      </c>
      <c r="BD1350" t="n">
        <v>52.50435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1715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135</v>
      </c>
      <c r="L1351" t="s">
        <v>76</v>
      </c>
      <c r="M1351" t="s"/>
      <c r="N1351" t="s">
        <v>1720</v>
      </c>
      <c r="O1351" t="s">
        <v>78</v>
      </c>
      <c r="P1351" t="s">
        <v>1715</v>
      </c>
      <c r="Q1351" t="s"/>
      <c r="R1351" t="s">
        <v>418</v>
      </c>
      <c r="S1351" t="s">
        <v>375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HYPERLINK("https://hotelmonitor-cachepage.eclerx.com/savepage/tk_15434146514372694_sr_2057.html","info")</f>
        <v/>
      </c>
      <c r="AA1351" t="n">
        <v>-6796544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88</v>
      </c>
      <c r="AO1351" t="s"/>
      <c r="AP1351" t="n">
        <v>286</v>
      </c>
      <c r="AQ1351" t="s">
        <v>89</v>
      </c>
      <c r="AR1351" t="s"/>
      <c r="AS1351" t="s"/>
      <c r="AT1351" t="s">
        <v>90</v>
      </c>
      <c r="AU1351" t="s"/>
      <c r="AV1351" t="s"/>
      <c r="AW1351" t="s"/>
      <c r="AX1351" t="s"/>
      <c r="AY1351" t="n">
        <v>6796544</v>
      </c>
      <c r="AZ1351" t="s">
        <v>1718</v>
      </c>
      <c r="BA1351" t="s"/>
      <c r="BB1351" t="n">
        <v>972851</v>
      </c>
      <c r="BC1351" t="n">
        <v>13.442538</v>
      </c>
      <c r="BD1351" t="n">
        <v>52.50435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1715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135</v>
      </c>
      <c r="L1352" t="s">
        <v>76</v>
      </c>
      <c r="M1352" t="s"/>
      <c r="N1352" t="s">
        <v>1721</v>
      </c>
      <c r="O1352" t="s">
        <v>78</v>
      </c>
      <c r="P1352" t="s">
        <v>1715</v>
      </c>
      <c r="Q1352" t="s"/>
      <c r="R1352" t="s">
        <v>418</v>
      </c>
      <c r="S1352" t="s">
        <v>375</v>
      </c>
      <c r="T1352" t="s">
        <v>82</v>
      </c>
      <c r="U1352" t="s"/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HYPERLINK("https://hotelmonitor-cachepage.eclerx.com/savepage/tk_15434146514372694_sr_2057.html","info")</f>
        <v/>
      </c>
      <c r="AA1352" t="n">
        <v>-6796544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88</v>
      </c>
      <c r="AO1352" t="s"/>
      <c r="AP1352" t="n">
        <v>286</v>
      </c>
      <c r="AQ1352" t="s">
        <v>89</v>
      </c>
      <c r="AR1352" t="s"/>
      <c r="AS1352" t="s"/>
      <c r="AT1352" t="s">
        <v>90</v>
      </c>
      <c r="AU1352" t="s"/>
      <c r="AV1352" t="s"/>
      <c r="AW1352" t="s"/>
      <c r="AX1352" t="s"/>
      <c r="AY1352" t="n">
        <v>6796544</v>
      </c>
      <c r="AZ1352" t="s">
        <v>1718</v>
      </c>
      <c r="BA1352" t="s"/>
      <c r="BB1352" t="n">
        <v>972851</v>
      </c>
      <c r="BC1352" t="n">
        <v>13.442538</v>
      </c>
      <c r="BD1352" t="n">
        <v>52.50435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1715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145</v>
      </c>
      <c r="L1353" t="s">
        <v>76</v>
      </c>
      <c r="M1353" t="s"/>
      <c r="N1353" t="s">
        <v>1722</v>
      </c>
      <c r="O1353" t="s">
        <v>78</v>
      </c>
      <c r="P1353" t="s">
        <v>1715</v>
      </c>
      <c r="Q1353" t="s"/>
      <c r="R1353" t="s">
        <v>418</v>
      </c>
      <c r="S1353" t="s">
        <v>214</v>
      </c>
      <c r="T1353" t="s">
        <v>82</v>
      </c>
      <c r="U1353" t="s"/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HYPERLINK("https://hotelmonitor-cachepage.eclerx.com/savepage/tk_15434146514372694_sr_2057.html","info")</f>
        <v/>
      </c>
      <c r="AA1353" t="n">
        <v>-6796544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88</v>
      </c>
      <c r="AO1353" t="s"/>
      <c r="AP1353" t="n">
        <v>286</v>
      </c>
      <c r="AQ1353" t="s">
        <v>89</v>
      </c>
      <c r="AR1353" t="s"/>
      <c r="AS1353" t="s"/>
      <c r="AT1353" t="s">
        <v>90</v>
      </c>
      <c r="AU1353" t="s"/>
      <c r="AV1353" t="s"/>
      <c r="AW1353" t="s"/>
      <c r="AX1353" t="s"/>
      <c r="AY1353" t="n">
        <v>6796544</v>
      </c>
      <c r="AZ1353" t="s">
        <v>1718</v>
      </c>
      <c r="BA1353" t="s"/>
      <c r="BB1353" t="n">
        <v>972851</v>
      </c>
      <c r="BC1353" t="n">
        <v>13.442538</v>
      </c>
      <c r="BD1353" t="n">
        <v>52.50435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1715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165</v>
      </c>
      <c r="L1354" t="s">
        <v>76</v>
      </c>
      <c r="M1354" t="s"/>
      <c r="N1354" t="s">
        <v>1719</v>
      </c>
      <c r="O1354" t="s">
        <v>78</v>
      </c>
      <c r="P1354" t="s">
        <v>1715</v>
      </c>
      <c r="Q1354" t="s"/>
      <c r="R1354" t="s">
        <v>418</v>
      </c>
      <c r="S1354" t="s">
        <v>958</v>
      </c>
      <c r="T1354" t="s">
        <v>82</v>
      </c>
      <c r="U1354" t="s"/>
      <c r="V1354" t="s">
        <v>83</v>
      </c>
      <c r="W1354" t="s">
        <v>112</v>
      </c>
      <c r="X1354" t="s"/>
      <c r="Y1354" t="s">
        <v>85</v>
      </c>
      <c r="Z1354">
        <f>HYPERLINK("https://hotelmonitor-cachepage.eclerx.com/savepage/tk_15434146514372694_sr_2057.html","info")</f>
        <v/>
      </c>
      <c r="AA1354" t="n">
        <v>-6796544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88</v>
      </c>
      <c r="AO1354" t="s"/>
      <c r="AP1354" t="n">
        <v>286</v>
      </c>
      <c r="AQ1354" t="s">
        <v>89</v>
      </c>
      <c r="AR1354" t="s"/>
      <c r="AS1354" t="s"/>
      <c r="AT1354" t="s">
        <v>90</v>
      </c>
      <c r="AU1354" t="s"/>
      <c r="AV1354" t="s"/>
      <c r="AW1354" t="s"/>
      <c r="AX1354" t="s"/>
      <c r="AY1354" t="n">
        <v>6796544</v>
      </c>
      <c r="AZ1354" t="s">
        <v>1718</v>
      </c>
      <c r="BA1354" t="s"/>
      <c r="BB1354" t="n">
        <v>972851</v>
      </c>
      <c r="BC1354" t="n">
        <v>13.442538</v>
      </c>
      <c r="BD1354" t="n">
        <v>52.50435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1715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165</v>
      </c>
      <c r="L1355" t="s">
        <v>76</v>
      </c>
      <c r="M1355" t="s"/>
      <c r="N1355" t="s">
        <v>1720</v>
      </c>
      <c r="O1355" t="s">
        <v>78</v>
      </c>
      <c r="P1355" t="s">
        <v>1715</v>
      </c>
      <c r="Q1355" t="s"/>
      <c r="R1355" t="s">
        <v>418</v>
      </c>
      <c r="S1355" t="s">
        <v>958</v>
      </c>
      <c r="T1355" t="s">
        <v>82</v>
      </c>
      <c r="U1355" t="s"/>
      <c r="V1355" t="s">
        <v>83</v>
      </c>
      <c r="W1355" t="s">
        <v>112</v>
      </c>
      <c r="X1355" t="s"/>
      <c r="Y1355" t="s">
        <v>85</v>
      </c>
      <c r="Z1355">
        <f>HYPERLINK("https://hotelmonitor-cachepage.eclerx.com/savepage/tk_15434146514372694_sr_2057.html","info")</f>
        <v/>
      </c>
      <c r="AA1355" t="n">
        <v>-6796544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88</v>
      </c>
      <c r="AO1355" t="s"/>
      <c r="AP1355" t="n">
        <v>286</v>
      </c>
      <c r="AQ1355" t="s">
        <v>89</v>
      </c>
      <c r="AR1355" t="s"/>
      <c r="AS1355" t="s"/>
      <c r="AT1355" t="s">
        <v>90</v>
      </c>
      <c r="AU1355" t="s"/>
      <c r="AV1355" t="s"/>
      <c r="AW1355" t="s"/>
      <c r="AX1355" t="s"/>
      <c r="AY1355" t="n">
        <v>6796544</v>
      </c>
      <c r="AZ1355" t="s">
        <v>1718</v>
      </c>
      <c r="BA1355" t="s"/>
      <c r="BB1355" t="n">
        <v>972851</v>
      </c>
      <c r="BC1355" t="n">
        <v>13.442538</v>
      </c>
      <c r="BD1355" t="n">
        <v>52.50435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1715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165</v>
      </c>
      <c r="L1356" t="s">
        <v>76</v>
      </c>
      <c r="M1356" t="s"/>
      <c r="N1356" t="s">
        <v>1721</v>
      </c>
      <c r="O1356" t="s">
        <v>78</v>
      </c>
      <c r="P1356" t="s">
        <v>1715</v>
      </c>
      <c r="Q1356" t="s"/>
      <c r="R1356" t="s">
        <v>418</v>
      </c>
      <c r="S1356" t="s">
        <v>958</v>
      </c>
      <c r="T1356" t="s">
        <v>82</v>
      </c>
      <c r="U1356" t="s"/>
      <c r="V1356" t="s">
        <v>83</v>
      </c>
      <c r="W1356" t="s">
        <v>112</v>
      </c>
      <c r="X1356" t="s"/>
      <c r="Y1356" t="s">
        <v>85</v>
      </c>
      <c r="Z1356">
        <f>HYPERLINK("https://hotelmonitor-cachepage.eclerx.com/savepage/tk_15434146514372694_sr_2057.html","info")</f>
        <v/>
      </c>
      <c r="AA1356" t="n">
        <v>-6796544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88</v>
      </c>
      <c r="AO1356" t="s"/>
      <c r="AP1356" t="n">
        <v>286</v>
      </c>
      <c r="AQ1356" t="s">
        <v>89</v>
      </c>
      <c r="AR1356" t="s"/>
      <c r="AS1356" t="s"/>
      <c r="AT1356" t="s">
        <v>90</v>
      </c>
      <c r="AU1356" t="s"/>
      <c r="AV1356" t="s"/>
      <c r="AW1356" t="s"/>
      <c r="AX1356" t="s"/>
      <c r="AY1356" t="n">
        <v>6796544</v>
      </c>
      <c r="AZ1356" t="s">
        <v>1718</v>
      </c>
      <c r="BA1356" t="s"/>
      <c r="BB1356" t="n">
        <v>972851</v>
      </c>
      <c r="BC1356" t="n">
        <v>13.442538</v>
      </c>
      <c r="BD1356" t="n">
        <v>52.50435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1715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175</v>
      </c>
      <c r="L1357" t="s">
        <v>76</v>
      </c>
      <c r="M1357" t="s"/>
      <c r="N1357" t="s">
        <v>1722</v>
      </c>
      <c r="O1357" t="s">
        <v>78</v>
      </c>
      <c r="P1357" t="s">
        <v>1715</v>
      </c>
      <c r="Q1357" t="s"/>
      <c r="R1357" t="s">
        <v>418</v>
      </c>
      <c r="S1357" t="s">
        <v>597</v>
      </c>
      <c r="T1357" t="s">
        <v>82</v>
      </c>
      <c r="U1357" t="s"/>
      <c r="V1357" t="s">
        <v>83</v>
      </c>
      <c r="W1357" t="s">
        <v>112</v>
      </c>
      <c r="X1357" t="s"/>
      <c r="Y1357" t="s">
        <v>85</v>
      </c>
      <c r="Z1357">
        <f>HYPERLINK("https://hotelmonitor-cachepage.eclerx.com/savepage/tk_15434146514372694_sr_2057.html","info")</f>
        <v/>
      </c>
      <c r="AA1357" t="n">
        <v>-6796544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88</v>
      </c>
      <c r="AO1357" t="s"/>
      <c r="AP1357" t="n">
        <v>286</v>
      </c>
      <c r="AQ1357" t="s">
        <v>89</v>
      </c>
      <c r="AR1357" t="s"/>
      <c r="AS1357" t="s"/>
      <c r="AT1357" t="s">
        <v>90</v>
      </c>
      <c r="AU1357" t="s"/>
      <c r="AV1357" t="s"/>
      <c r="AW1357" t="s"/>
      <c r="AX1357" t="s"/>
      <c r="AY1357" t="n">
        <v>6796544</v>
      </c>
      <c r="AZ1357" t="s">
        <v>1718</v>
      </c>
      <c r="BA1357" t="s"/>
      <c r="BB1357" t="n">
        <v>972851</v>
      </c>
      <c r="BC1357" t="n">
        <v>13.442538</v>
      </c>
      <c r="BD1357" t="n">
        <v>52.50435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1724</v>
      </c>
      <c r="F1358" t="n">
        <v>578995</v>
      </c>
      <c r="G1358" t="s">
        <v>74</v>
      </c>
      <c r="H1358" t="s">
        <v>75</v>
      </c>
      <c r="I1358" t="s"/>
      <c r="J1358" t="s">
        <v>74</v>
      </c>
      <c r="K1358" t="n">
        <v>68.05</v>
      </c>
      <c r="L1358" t="s">
        <v>76</v>
      </c>
      <c r="M1358" t="s"/>
      <c r="N1358" t="s">
        <v>93</v>
      </c>
      <c r="O1358" t="s">
        <v>78</v>
      </c>
      <c r="P1358" t="s">
        <v>1725</v>
      </c>
      <c r="Q1358" t="s"/>
      <c r="R1358" t="s">
        <v>180</v>
      </c>
      <c r="S1358" t="s">
        <v>1726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HYPERLINK("https://hotelmonitor-cachepage.eclerx.com/savepage/tk_1543414571625732_sr_2057.html","info")</f>
        <v/>
      </c>
      <c r="AA1358" t="n">
        <v>134350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88</v>
      </c>
      <c r="AO1358" t="s"/>
      <c r="AP1358" t="n">
        <v>259</v>
      </c>
      <c r="AQ1358" t="s">
        <v>89</v>
      </c>
      <c r="AR1358" t="s"/>
      <c r="AS1358" t="s"/>
      <c r="AT1358" t="s">
        <v>90</v>
      </c>
      <c r="AU1358" t="s"/>
      <c r="AV1358" t="s"/>
      <c r="AW1358" t="s"/>
      <c r="AX1358" t="s"/>
      <c r="AY1358" t="n">
        <v>3714199</v>
      </c>
      <c r="AZ1358" t="s">
        <v>1727</v>
      </c>
      <c r="BA1358" t="s"/>
      <c r="BB1358" t="n">
        <v>460073</v>
      </c>
      <c r="BC1358" t="n">
        <v>13.362933</v>
      </c>
      <c r="BD1358" t="n">
        <v>52.529448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1728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58.6</v>
      </c>
      <c r="L1359" t="s">
        <v>76</v>
      </c>
      <c r="M1359" t="s"/>
      <c r="N1359" t="s">
        <v>183</v>
      </c>
      <c r="O1359" t="s">
        <v>78</v>
      </c>
      <c r="P1359" t="s">
        <v>1728</v>
      </c>
      <c r="Q1359" t="s"/>
      <c r="R1359" t="s">
        <v>180</v>
      </c>
      <c r="S1359" t="s">
        <v>1729</v>
      </c>
      <c r="T1359" t="s">
        <v>82</v>
      </c>
      <c r="U1359" t="s"/>
      <c r="V1359" t="s">
        <v>83</v>
      </c>
      <c r="W1359" t="s">
        <v>112</v>
      </c>
      <c r="X1359" t="s"/>
      <c r="Y1359" t="s">
        <v>85</v>
      </c>
      <c r="Z1359">
        <f>HYPERLINK("https://hotelmonitor-cachepage.eclerx.com/savepage/tk_15434153732609332_sr_2057.html","info")</f>
        <v/>
      </c>
      <c r="AA1359" t="n">
        <v>-6542268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88</v>
      </c>
      <c r="AO1359" t="s"/>
      <c r="AP1359" t="n">
        <v>518</v>
      </c>
      <c r="AQ1359" t="s">
        <v>89</v>
      </c>
      <c r="AR1359" t="s"/>
      <c r="AS1359" t="s"/>
      <c r="AT1359" t="s">
        <v>90</v>
      </c>
      <c r="AU1359" t="s"/>
      <c r="AV1359" t="s"/>
      <c r="AW1359" t="s"/>
      <c r="AX1359" t="s"/>
      <c r="AY1359" t="n">
        <v>6542268</v>
      </c>
      <c r="AZ1359" t="s">
        <v>1730</v>
      </c>
      <c r="BA1359" t="s"/>
      <c r="BB1359" t="n">
        <v>578661</v>
      </c>
      <c r="BC1359" t="n">
        <v>13.477663</v>
      </c>
      <c r="BD1359" t="n">
        <v>52.430053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1731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86</v>
      </c>
      <c r="L1360" t="s">
        <v>76</v>
      </c>
      <c r="M1360" t="s"/>
      <c r="N1360" t="s">
        <v>93</v>
      </c>
      <c r="O1360" t="s">
        <v>78</v>
      </c>
      <c r="P1360" t="s">
        <v>1731</v>
      </c>
      <c r="Q1360" t="s"/>
      <c r="R1360" t="s">
        <v>471</v>
      </c>
      <c r="S1360" t="s">
        <v>682</v>
      </c>
      <c r="T1360" t="s">
        <v>82</v>
      </c>
      <c r="U1360" t="s"/>
      <c r="V1360" t="s">
        <v>83</v>
      </c>
      <c r="W1360" t="s">
        <v>112</v>
      </c>
      <c r="X1360" t="s"/>
      <c r="Y1360" t="s">
        <v>85</v>
      </c>
      <c r="Z1360">
        <f>HYPERLINK("https://hotelmonitor-cachepage.eclerx.com/savepage/tk_15434152026529605_sr_2057.html","info")</f>
        <v/>
      </c>
      <c r="AA1360" t="n">
        <v>-6796553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88</v>
      </c>
      <c r="AO1360" t="s"/>
      <c r="AP1360" t="n">
        <v>468</v>
      </c>
      <c r="AQ1360" t="s">
        <v>89</v>
      </c>
      <c r="AR1360" t="s"/>
      <c r="AS1360" t="s"/>
      <c r="AT1360" t="s">
        <v>90</v>
      </c>
      <c r="AU1360" t="s"/>
      <c r="AV1360" t="s"/>
      <c r="AW1360" t="s"/>
      <c r="AX1360" t="s"/>
      <c r="AY1360" t="n">
        <v>6796553</v>
      </c>
      <c r="AZ1360" t="s">
        <v>1732</v>
      </c>
      <c r="BA1360" t="s"/>
      <c r="BB1360" t="n">
        <v>639147</v>
      </c>
      <c r="BC1360" t="n">
        <v>13.36274</v>
      </c>
      <c r="BD1360" t="n">
        <v>52.50484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1733</v>
      </c>
      <c r="F1361" t="n">
        <v>529919</v>
      </c>
      <c r="G1361" t="s">
        <v>74</v>
      </c>
      <c r="H1361" t="s">
        <v>75</v>
      </c>
      <c r="I1361" t="s"/>
      <c r="J1361" t="s">
        <v>74</v>
      </c>
      <c r="K1361" t="n">
        <v>79.25</v>
      </c>
      <c r="L1361" t="s">
        <v>76</v>
      </c>
      <c r="M1361" t="s"/>
      <c r="N1361" t="s">
        <v>1734</v>
      </c>
      <c r="O1361" t="s">
        <v>78</v>
      </c>
      <c r="P1361" t="s">
        <v>1735</v>
      </c>
      <c r="Q1361" t="s"/>
      <c r="R1361" t="s">
        <v>80</v>
      </c>
      <c r="S1361" t="s">
        <v>1736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HYPERLINK("https://hotelmonitor-cachepage.eclerx.com/savepage/tk_15434140602302663_sr_2057.html","info")</f>
        <v/>
      </c>
      <c r="AA1361" t="n">
        <v>5846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88</v>
      </c>
      <c r="AO1361" t="s"/>
      <c r="AP1361" t="n">
        <v>90</v>
      </c>
      <c r="AQ1361" t="s">
        <v>89</v>
      </c>
      <c r="AR1361" t="s"/>
      <c r="AS1361" t="s"/>
      <c r="AT1361" t="s">
        <v>90</v>
      </c>
      <c r="AU1361" t="s"/>
      <c r="AV1361" t="s"/>
      <c r="AW1361" t="s"/>
      <c r="AX1361" t="s"/>
      <c r="AY1361" t="n">
        <v>1055227</v>
      </c>
      <c r="AZ1361" t="s">
        <v>1737</v>
      </c>
      <c r="BA1361" t="s"/>
      <c r="BB1361" t="n">
        <v>2288</v>
      </c>
      <c r="BC1361" t="n">
        <v>13.340435</v>
      </c>
      <c r="BD1361" t="n">
        <v>52.503929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1733</v>
      </c>
      <c r="F1362" t="n">
        <v>529919</v>
      </c>
      <c r="G1362" t="s">
        <v>74</v>
      </c>
      <c r="H1362" t="s">
        <v>75</v>
      </c>
      <c r="I1362" t="s"/>
      <c r="J1362" t="s">
        <v>74</v>
      </c>
      <c r="K1362" t="n">
        <v>104</v>
      </c>
      <c r="L1362" t="s">
        <v>76</v>
      </c>
      <c r="M1362" t="s"/>
      <c r="N1362" t="s">
        <v>1738</v>
      </c>
      <c r="O1362" t="s">
        <v>78</v>
      </c>
      <c r="P1362" t="s">
        <v>1735</v>
      </c>
      <c r="Q1362" t="s"/>
      <c r="R1362" t="s">
        <v>80</v>
      </c>
      <c r="S1362" t="s">
        <v>297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HYPERLINK("https://hotelmonitor-cachepage.eclerx.com/savepage/tk_15434140602302663_sr_2057.html","info")</f>
        <v/>
      </c>
      <c r="AA1362" t="n">
        <v>5846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88</v>
      </c>
      <c r="AO1362" t="s"/>
      <c r="AP1362" t="n">
        <v>90</v>
      </c>
      <c r="AQ1362" t="s">
        <v>89</v>
      </c>
      <c r="AR1362" t="s"/>
      <c r="AS1362" t="s"/>
      <c r="AT1362" t="s">
        <v>90</v>
      </c>
      <c r="AU1362" t="s"/>
      <c r="AV1362" t="s"/>
      <c r="AW1362" t="s"/>
      <c r="AX1362" t="s"/>
      <c r="AY1362" t="n">
        <v>1055227</v>
      </c>
      <c r="AZ1362" t="s">
        <v>1737</v>
      </c>
      <c r="BA1362" t="s"/>
      <c r="BB1362" t="n">
        <v>2288</v>
      </c>
      <c r="BC1362" t="n">
        <v>13.340435</v>
      </c>
      <c r="BD1362" t="n">
        <v>52.503929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1733</v>
      </c>
      <c r="F1363" t="n">
        <v>529919</v>
      </c>
      <c r="G1363" t="s">
        <v>74</v>
      </c>
      <c r="H1363" t="s">
        <v>75</v>
      </c>
      <c r="I1363" t="s"/>
      <c r="J1363" t="s">
        <v>74</v>
      </c>
      <c r="K1363" t="n">
        <v>86.75</v>
      </c>
      <c r="L1363" t="s">
        <v>76</v>
      </c>
      <c r="M1363" t="s"/>
      <c r="N1363" t="s">
        <v>1739</v>
      </c>
      <c r="O1363" t="s">
        <v>78</v>
      </c>
      <c r="P1363" t="s">
        <v>1735</v>
      </c>
      <c r="Q1363" t="s"/>
      <c r="R1363" t="s">
        <v>80</v>
      </c>
      <c r="S1363" t="s">
        <v>1740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HYPERLINK("https://hotelmonitor-cachepage.eclerx.com/savepage/tk_15434140602302663_sr_2057.html","info")</f>
        <v/>
      </c>
      <c r="AA1363" t="n">
        <v>5846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88</v>
      </c>
      <c r="AO1363" t="s"/>
      <c r="AP1363" t="n">
        <v>90</v>
      </c>
      <c r="AQ1363" t="s">
        <v>89</v>
      </c>
      <c r="AR1363" t="s"/>
      <c r="AS1363" t="s"/>
      <c r="AT1363" t="s">
        <v>90</v>
      </c>
      <c r="AU1363" t="s"/>
      <c r="AV1363" t="s"/>
      <c r="AW1363" t="s"/>
      <c r="AX1363" t="s"/>
      <c r="AY1363" t="n">
        <v>1055227</v>
      </c>
      <c r="AZ1363" t="s">
        <v>1737</v>
      </c>
      <c r="BA1363" t="s"/>
      <c r="BB1363" t="n">
        <v>2288</v>
      </c>
      <c r="BC1363" t="n">
        <v>13.340435</v>
      </c>
      <c r="BD1363" t="n">
        <v>52.503929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1733</v>
      </c>
      <c r="F1364" t="n">
        <v>529919</v>
      </c>
      <c r="G1364" t="s">
        <v>74</v>
      </c>
      <c r="H1364" t="s">
        <v>75</v>
      </c>
      <c r="I1364" t="s"/>
      <c r="J1364" t="s">
        <v>74</v>
      </c>
      <c r="K1364" t="n">
        <v>94.5</v>
      </c>
      <c r="L1364" t="s">
        <v>76</v>
      </c>
      <c r="M1364" t="s"/>
      <c r="N1364" t="s">
        <v>1738</v>
      </c>
      <c r="O1364" t="s">
        <v>78</v>
      </c>
      <c r="P1364" t="s">
        <v>1735</v>
      </c>
      <c r="Q1364" t="s"/>
      <c r="R1364" t="s">
        <v>80</v>
      </c>
      <c r="S1364" t="s">
        <v>132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HYPERLINK("https://hotelmonitor-cachepage.eclerx.com/savepage/tk_15434140602302663_sr_2057.html","info")</f>
        <v/>
      </c>
      <c r="AA1364" t="n">
        <v>5846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88</v>
      </c>
      <c r="AO1364" t="s"/>
      <c r="AP1364" t="n">
        <v>90</v>
      </c>
      <c r="AQ1364" t="s">
        <v>89</v>
      </c>
      <c r="AR1364" t="s"/>
      <c r="AS1364" t="s"/>
      <c r="AT1364" t="s">
        <v>90</v>
      </c>
      <c r="AU1364" t="s"/>
      <c r="AV1364" t="s"/>
      <c r="AW1364" t="s"/>
      <c r="AX1364" t="s"/>
      <c r="AY1364" t="n">
        <v>1055227</v>
      </c>
      <c r="AZ1364" t="s">
        <v>1737</v>
      </c>
      <c r="BA1364" t="s"/>
      <c r="BB1364" t="n">
        <v>2288</v>
      </c>
      <c r="BC1364" t="n">
        <v>13.340435</v>
      </c>
      <c r="BD1364" t="n">
        <v>52.503929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1733</v>
      </c>
      <c r="F1365" t="n">
        <v>529919</v>
      </c>
      <c r="G1365" t="s">
        <v>74</v>
      </c>
      <c r="H1365" t="s">
        <v>75</v>
      </c>
      <c r="I1365" t="s"/>
      <c r="J1365" t="s">
        <v>74</v>
      </c>
      <c r="K1365" t="n">
        <v>103.5</v>
      </c>
      <c r="L1365" t="s">
        <v>76</v>
      </c>
      <c r="M1365" t="s"/>
      <c r="N1365" t="s">
        <v>1739</v>
      </c>
      <c r="O1365" t="s">
        <v>78</v>
      </c>
      <c r="P1365" t="s">
        <v>1735</v>
      </c>
      <c r="Q1365" t="s"/>
      <c r="R1365" t="s">
        <v>80</v>
      </c>
      <c r="S1365" t="s">
        <v>1263</v>
      </c>
      <c r="T1365" t="s">
        <v>82</v>
      </c>
      <c r="U1365" t="s"/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HYPERLINK("https://hotelmonitor-cachepage.eclerx.com/savepage/tk_15434140602302663_sr_2057.html","info")</f>
        <v/>
      </c>
      <c r="AA1365" t="n">
        <v>5846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88</v>
      </c>
      <c r="AO1365" t="s"/>
      <c r="AP1365" t="n">
        <v>90</v>
      </c>
      <c r="AQ1365" t="s">
        <v>89</v>
      </c>
      <c r="AR1365" t="s"/>
      <c r="AS1365" t="s"/>
      <c r="AT1365" t="s">
        <v>90</v>
      </c>
      <c r="AU1365" t="s"/>
      <c r="AV1365" t="s"/>
      <c r="AW1365" t="s"/>
      <c r="AX1365" t="s"/>
      <c r="AY1365" t="n">
        <v>1055227</v>
      </c>
      <c r="AZ1365" t="s">
        <v>1737</v>
      </c>
      <c r="BA1365" t="s"/>
      <c r="BB1365" t="n">
        <v>2288</v>
      </c>
      <c r="BC1365" t="n">
        <v>13.340435</v>
      </c>
      <c r="BD1365" t="n">
        <v>52.503929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1733</v>
      </c>
      <c r="F1366" t="n">
        <v>529919</v>
      </c>
      <c r="G1366" t="s">
        <v>74</v>
      </c>
      <c r="H1366" t="s">
        <v>75</v>
      </c>
      <c r="I1366" t="s"/>
      <c r="J1366" t="s">
        <v>74</v>
      </c>
      <c r="K1366" t="n">
        <v>105.5</v>
      </c>
      <c r="L1366" t="s">
        <v>76</v>
      </c>
      <c r="M1366" t="s"/>
      <c r="N1366" t="s">
        <v>1741</v>
      </c>
      <c r="O1366" t="s">
        <v>78</v>
      </c>
      <c r="P1366" t="s">
        <v>1735</v>
      </c>
      <c r="Q1366" t="s"/>
      <c r="R1366" t="s">
        <v>80</v>
      </c>
      <c r="S1366" t="s">
        <v>726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HYPERLINK("https://hotelmonitor-cachepage.eclerx.com/savepage/tk_15434140602302663_sr_2057.html","info")</f>
        <v/>
      </c>
      <c r="AA1366" t="n">
        <v>5846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88</v>
      </c>
      <c r="AO1366" t="s"/>
      <c r="AP1366" t="n">
        <v>90</v>
      </c>
      <c r="AQ1366" t="s">
        <v>89</v>
      </c>
      <c r="AR1366" t="s"/>
      <c r="AS1366" t="s"/>
      <c r="AT1366" t="s">
        <v>90</v>
      </c>
      <c r="AU1366" t="s"/>
      <c r="AV1366" t="s"/>
      <c r="AW1366" t="s"/>
      <c r="AX1366" t="s"/>
      <c r="AY1366" t="n">
        <v>1055227</v>
      </c>
      <c r="AZ1366" t="s">
        <v>1737</v>
      </c>
      <c r="BA1366" t="s"/>
      <c r="BB1366" t="n">
        <v>2288</v>
      </c>
      <c r="BC1366" t="n">
        <v>13.340435</v>
      </c>
      <c r="BD1366" t="n">
        <v>52.503929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1733</v>
      </c>
      <c r="F1367" t="n">
        <v>529919</v>
      </c>
      <c r="G1367" t="s">
        <v>74</v>
      </c>
      <c r="H1367" t="s">
        <v>75</v>
      </c>
      <c r="I1367" t="s"/>
      <c r="J1367" t="s">
        <v>74</v>
      </c>
      <c r="K1367" t="n">
        <v>105.5</v>
      </c>
      <c r="L1367" t="s">
        <v>76</v>
      </c>
      <c r="M1367" t="s"/>
      <c r="N1367" t="s">
        <v>1742</v>
      </c>
      <c r="O1367" t="s">
        <v>78</v>
      </c>
      <c r="P1367" t="s">
        <v>1735</v>
      </c>
      <c r="Q1367" t="s"/>
      <c r="R1367" t="s">
        <v>80</v>
      </c>
      <c r="S1367" t="s">
        <v>726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HYPERLINK("https://hotelmonitor-cachepage.eclerx.com/savepage/tk_15434140602302663_sr_2057.html","info")</f>
        <v/>
      </c>
      <c r="AA1367" t="n">
        <v>5846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88</v>
      </c>
      <c r="AO1367" t="s"/>
      <c r="AP1367" t="n">
        <v>90</v>
      </c>
      <c r="AQ1367" t="s">
        <v>89</v>
      </c>
      <c r="AR1367" t="s"/>
      <c r="AS1367" t="s"/>
      <c r="AT1367" t="s">
        <v>90</v>
      </c>
      <c r="AU1367" t="s"/>
      <c r="AV1367" t="s"/>
      <c r="AW1367" t="s"/>
      <c r="AX1367" t="s"/>
      <c r="AY1367" t="n">
        <v>1055227</v>
      </c>
      <c r="AZ1367" t="s">
        <v>1737</v>
      </c>
      <c r="BA1367" t="s"/>
      <c r="BB1367" t="n">
        <v>2288</v>
      </c>
      <c r="BC1367" t="n">
        <v>13.340435</v>
      </c>
      <c r="BD1367" t="n">
        <v>52.503929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1733</v>
      </c>
      <c r="F1368" t="n">
        <v>529919</v>
      </c>
      <c r="G1368" t="s">
        <v>74</v>
      </c>
      <c r="H1368" t="s">
        <v>75</v>
      </c>
      <c r="I1368" t="s"/>
      <c r="J1368" t="s">
        <v>74</v>
      </c>
      <c r="K1368" t="n">
        <v>114</v>
      </c>
      <c r="L1368" t="s">
        <v>76</v>
      </c>
      <c r="M1368" t="s"/>
      <c r="N1368" t="s">
        <v>1739</v>
      </c>
      <c r="O1368" t="s">
        <v>78</v>
      </c>
      <c r="P1368" t="s">
        <v>1735</v>
      </c>
      <c r="Q1368" t="s"/>
      <c r="R1368" t="s">
        <v>80</v>
      </c>
      <c r="S1368" t="s">
        <v>910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HYPERLINK("https://hotelmonitor-cachepage.eclerx.com/savepage/tk_15434140602302663_sr_2057.html","info")</f>
        <v/>
      </c>
      <c r="AA1368" t="n">
        <v>5846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88</v>
      </c>
      <c r="AO1368" t="s"/>
      <c r="AP1368" t="n">
        <v>90</v>
      </c>
      <c r="AQ1368" t="s">
        <v>89</v>
      </c>
      <c r="AR1368" t="s"/>
      <c r="AS1368" t="s"/>
      <c r="AT1368" t="s">
        <v>90</v>
      </c>
      <c r="AU1368" t="s"/>
      <c r="AV1368" t="s"/>
      <c r="AW1368" t="s"/>
      <c r="AX1368" t="s"/>
      <c r="AY1368" t="n">
        <v>1055227</v>
      </c>
      <c r="AZ1368" t="s">
        <v>1737</v>
      </c>
      <c r="BA1368" t="s"/>
      <c r="BB1368" t="n">
        <v>2288</v>
      </c>
      <c r="BC1368" t="n">
        <v>13.340435</v>
      </c>
      <c r="BD1368" t="n">
        <v>52.503929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1733</v>
      </c>
      <c r="F1369" t="n">
        <v>529919</v>
      </c>
      <c r="G1369" t="s">
        <v>74</v>
      </c>
      <c r="H1369" t="s">
        <v>75</v>
      </c>
      <c r="I1369" t="s"/>
      <c r="J1369" t="s">
        <v>74</v>
      </c>
      <c r="K1369" t="n">
        <v>124</v>
      </c>
      <c r="L1369" t="s">
        <v>76</v>
      </c>
      <c r="M1369" t="s"/>
      <c r="N1369" t="s">
        <v>1738</v>
      </c>
      <c r="O1369" t="s">
        <v>78</v>
      </c>
      <c r="P1369" t="s">
        <v>1735</v>
      </c>
      <c r="Q1369" t="s"/>
      <c r="R1369" t="s">
        <v>80</v>
      </c>
      <c r="S1369" t="s">
        <v>859</v>
      </c>
      <c r="T1369" t="s">
        <v>82</v>
      </c>
      <c r="U1369" t="s"/>
      <c r="V1369" t="s">
        <v>83</v>
      </c>
      <c r="W1369" t="s">
        <v>112</v>
      </c>
      <c r="X1369" t="s"/>
      <c r="Y1369" t="s">
        <v>85</v>
      </c>
      <c r="Z1369">
        <f>HYPERLINK("https://hotelmonitor-cachepage.eclerx.com/savepage/tk_15434140602302663_sr_2057.html","info")</f>
        <v/>
      </c>
      <c r="AA1369" t="n">
        <v>5846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88</v>
      </c>
      <c r="AO1369" t="s"/>
      <c r="AP1369" t="n">
        <v>90</v>
      </c>
      <c r="AQ1369" t="s">
        <v>89</v>
      </c>
      <c r="AR1369" t="s"/>
      <c r="AS1369" t="s"/>
      <c r="AT1369" t="s">
        <v>90</v>
      </c>
      <c r="AU1369" t="s"/>
      <c r="AV1369" t="s"/>
      <c r="AW1369" t="s"/>
      <c r="AX1369" t="s"/>
      <c r="AY1369" t="n">
        <v>1055227</v>
      </c>
      <c r="AZ1369" t="s">
        <v>1737</v>
      </c>
      <c r="BA1369" t="s"/>
      <c r="BB1369" t="n">
        <v>2288</v>
      </c>
      <c r="BC1369" t="n">
        <v>13.340435</v>
      </c>
      <c r="BD1369" t="n">
        <v>52.503929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1733</v>
      </c>
      <c r="F1370" t="n">
        <v>529919</v>
      </c>
      <c r="G1370" t="s">
        <v>74</v>
      </c>
      <c r="H1370" t="s">
        <v>75</v>
      </c>
      <c r="I1370" t="s"/>
      <c r="J1370" t="s">
        <v>74</v>
      </c>
      <c r="K1370" t="n">
        <v>125.5</v>
      </c>
      <c r="L1370" t="s">
        <v>76</v>
      </c>
      <c r="M1370" t="s"/>
      <c r="N1370" t="s">
        <v>1741</v>
      </c>
      <c r="O1370" t="s">
        <v>78</v>
      </c>
      <c r="P1370" t="s">
        <v>1735</v>
      </c>
      <c r="Q1370" t="s"/>
      <c r="R1370" t="s">
        <v>80</v>
      </c>
      <c r="S1370" t="s">
        <v>736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HYPERLINK("https://hotelmonitor-cachepage.eclerx.com/savepage/tk_15434140602302663_sr_2057.html","info")</f>
        <v/>
      </c>
      <c r="AA1370" t="n">
        <v>5846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88</v>
      </c>
      <c r="AO1370" t="s"/>
      <c r="AP1370" t="n">
        <v>90</v>
      </c>
      <c r="AQ1370" t="s">
        <v>89</v>
      </c>
      <c r="AR1370" t="s"/>
      <c r="AS1370" t="s"/>
      <c r="AT1370" t="s">
        <v>90</v>
      </c>
      <c r="AU1370" t="s"/>
      <c r="AV1370" t="s"/>
      <c r="AW1370" t="s"/>
      <c r="AX1370" t="s"/>
      <c r="AY1370" t="n">
        <v>1055227</v>
      </c>
      <c r="AZ1370" t="s">
        <v>1737</v>
      </c>
      <c r="BA1370" t="s"/>
      <c r="BB1370" t="n">
        <v>2288</v>
      </c>
      <c r="BC1370" t="n">
        <v>13.340435</v>
      </c>
      <c r="BD1370" t="n">
        <v>52.503929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1733</v>
      </c>
      <c r="F1371" t="n">
        <v>529919</v>
      </c>
      <c r="G1371" t="s">
        <v>74</v>
      </c>
      <c r="H1371" t="s">
        <v>75</v>
      </c>
      <c r="I1371" t="s"/>
      <c r="J1371" t="s">
        <v>74</v>
      </c>
      <c r="K1371" t="n">
        <v>125.5</v>
      </c>
      <c r="L1371" t="s">
        <v>76</v>
      </c>
      <c r="M1371" t="s"/>
      <c r="N1371" t="s">
        <v>1742</v>
      </c>
      <c r="O1371" t="s">
        <v>78</v>
      </c>
      <c r="P1371" t="s">
        <v>1735</v>
      </c>
      <c r="Q1371" t="s"/>
      <c r="R1371" t="s">
        <v>80</v>
      </c>
      <c r="S1371" t="s">
        <v>736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HYPERLINK("https://hotelmonitor-cachepage.eclerx.com/savepage/tk_15434140602302663_sr_2057.html","info")</f>
        <v/>
      </c>
      <c r="AA1371" t="n">
        <v>5846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88</v>
      </c>
      <c r="AO1371" t="s"/>
      <c r="AP1371" t="n">
        <v>90</v>
      </c>
      <c r="AQ1371" t="s">
        <v>89</v>
      </c>
      <c r="AR1371" t="s"/>
      <c r="AS1371" t="s"/>
      <c r="AT1371" t="s">
        <v>90</v>
      </c>
      <c r="AU1371" t="s"/>
      <c r="AV1371" t="s"/>
      <c r="AW1371" t="s"/>
      <c r="AX1371" t="s"/>
      <c r="AY1371" t="n">
        <v>1055227</v>
      </c>
      <c r="AZ1371" t="s">
        <v>1737</v>
      </c>
      <c r="BA1371" t="s"/>
      <c r="BB1371" t="n">
        <v>2288</v>
      </c>
      <c r="BC1371" t="n">
        <v>13.340435</v>
      </c>
      <c r="BD1371" t="n">
        <v>52.503929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1733</v>
      </c>
      <c r="F1372" t="n">
        <v>529919</v>
      </c>
      <c r="G1372" t="s">
        <v>74</v>
      </c>
      <c r="H1372" t="s">
        <v>75</v>
      </c>
      <c r="I1372" t="s"/>
      <c r="J1372" t="s">
        <v>74</v>
      </c>
      <c r="K1372" t="n">
        <v>134</v>
      </c>
      <c r="L1372" t="s">
        <v>76</v>
      </c>
      <c r="M1372" t="s"/>
      <c r="N1372" t="s">
        <v>1739</v>
      </c>
      <c r="O1372" t="s">
        <v>78</v>
      </c>
      <c r="P1372" t="s">
        <v>1735</v>
      </c>
      <c r="Q1372" t="s"/>
      <c r="R1372" t="s">
        <v>80</v>
      </c>
      <c r="S1372" t="s">
        <v>478</v>
      </c>
      <c r="T1372" t="s">
        <v>82</v>
      </c>
      <c r="U1372" t="s"/>
      <c r="V1372" t="s">
        <v>83</v>
      </c>
      <c r="W1372" t="s">
        <v>112</v>
      </c>
      <c r="X1372" t="s"/>
      <c r="Y1372" t="s">
        <v>85</v>
      </c>
      <c r="Z1372">
        <f>HYPERLINK("https://hotelmonitor-cachepage.eclerx.com/savepage/tk_15434140602302663_sr_2057.html","info")</f>
        <v/>
      </c>
      <c r="AA1372" t="n">
        <v>5846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88</v>
      </c>
      <c r="AO1372" t="s"/>
      <c r="AP1372" t="n">
        <v>90</v>
      </c>
      <c r="AQ1372" t="s">
        <v>89</v>
      </c>
      <c r="AR1372" t="s"/>
      <c r="AS1372" t="s"/>
      <c r="AT1372" t="s">
        <v>90</v>
      </c>
      <c r="AU1372" t="s"/>
      <c r="AV1372" t="s"/>
      <c r="AW1372" t="s"/>
      <c r="AX1372" t="s"/>
      <c r="AY1372" t="n">
        <v>1055227</v>
      </c>
      <c r="AZ1372" t="s">
        <v>1737</v>
      </c>
      <c r="BA1372" t="s"/>
      <c r="BB1372" t="n">
        <v>2288</v>
      </c>
      <c r="BC1372" t="n">
        <v>13.340435</v>
      </c>
      <c r="BD1372" t="n">
        <v>52.503929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1733</v>
      </c>
      <c r="F1373" t="n">
        <v>529919</v>
      </c>
      <c r="G1373" t="s">
        <v>74</v>
      </c>
      <c r="H1373" t="s">
        <v>75</v>
      </c>
      <c r="I1373" t="s"/>
      <c r="J1373" t="s">
        <v>74</v>
      </c>
      <c r="K1373" t="n">
        <v>139</v>
      </c>
      <c r="L1373" t="s">
        <v>76</v>
      </c>
      <c r="M1373" t="s"/>
      <c r="N1373" t="s">
        <v>1741</v>
      </c>
      <c r="O1373" t="s">
        <v>78</v>
      </c>
      <c r="P1373" t="s">
        <v>1735</v>
      </c>
      <c r="Q1373" t="s"/>
      <c r="R1373" t="s">
        <v>80</v>
      </c>
      <c r="S1373" t="s">
        <v>202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HYPERLINK("https://hotelmonitor-cachepage.eclerx.com/savepage/tk_15434140602302663_sr_2057.html","info")</f>
        <v/>
      </c>
      <c r="AA1373" t="n">
        <v>5846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88</v>
      </c>
      <c r="AO1373" t="s"/>
      <c r="AP1373" t="n">
        <v>90</v>
      </c>
      <c r="AQ1373" t="s">
        <v>89</v>
      </c>
      <c r="AR1373" t="s"/>
      <c r="AS1373" t="s"/>
      <c r="AT1373" t="s">
        <v>90</v>
      </c>
      <c r="AU1373" t="s"/>
      <c r="AV1373" t="s"/>
      <c r="AW1373" t="s"/>
      <c r="AX1373" t="s"/>
      <c r="AY1373" t="n">
        <v>1055227</v>
      </c>
      <c r="AZ1373" t="s">
        <v>1737</v>
      </c>
      <c r="BA1373" t="s"/>
      <c r="BB1373" t="n">
        <v>2288</v>
      </c>
      <c r="BC1373" t="n">
        <v>13.340435</v>
      </c>
      <c r="BD1373" t="n">
        <v>52.503929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1733</v>
      </c>
      <c r="F1374" t="n">
        <v>529919</v>
      </c>
      <c r="G1374" t="s">
        <v>74</v>
      </c>
      <c r="H1374" t="s">
        <v>75</v>
      </c>
      <c r="I1374" t="s"/>
      <c r="J1374" t="s">
        <v>74</v>
      </c>
      <c r="K1374" t="n">
        <v>139</v>
      </c>
      <c r="L1374" t="s">
        <v>76</v>
      </c>
      <c r="M1374" t="s"/>
      <c r="N1374" t="s">
        <v>1742</v>
      </c>
      <c r="O1374" t="s">
        <v>78</v>
      </c>
      <c r="P1374" t="s">
        <v>1735</v>
      </c>
      <c r="Q1374" t="s"/>
      <c r="R1374" t="s">
        <v>80</v>
      </c>
      <c r="S1374" t="s">
        <v>202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HYPERLINK("https://hotelmonitor-cachepage.eclerx.com/savepage/tk_15434140602302663_sr_2057.html","info")</f>
        <v/>
      </c>
      <c r="AA1374" t="n">
        <v>5846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88</v>
      </c>
      <c r="AO1374" t="s"/>
      <c r="AP1374" t="n">
        <v>90</v>
      </c>
      <c r="AQ1374" t="s">
        <v>89</v>
      </c>
      <c r="AR1374" t="s"/>
      <c r="AS1374" t="s"/>
      <c r="AT1374" t="s">
        <v>90</v>
      </c>
      <c r="AU1374" t="s"/>
      <c r="AV1374" t="s"/>
      <c r="AW1374" t="s"/>
      <c r="AX1374" t="s"/>
      <c r="AY1374" t="n">
        <v>1055227</v>
      </c>
      <c r="AZ1374" t="s">
        <v>1737</v>
      </c>
      <c r="BA1374" t="s"/>
      <c r="BB1374" t="n">
        <v>2288</v>
      </c>
      <c r="BC1374" t="n">
        <v>13.340435</v>
      </c>
      <c r="BD1374" t="n">
        <v>52.503929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1733</v>
      </c>
      <c r="F1375" t="n">
        <v>529919</v>
      </c>
      <c r="G1375" t="s">
        <v>74</v>
      </c>
      <c r="H1375" t="s">
        <v>75</v>
      </c>
      <c r="I1375" t="s"/>
      <c r="J1375" t="s">
        <v>74</v>
      </c>
      <c r="K1375" t="n">
        <v>162.5</v>
      </c>
      <c r="L1375" t="s">
        <v>76</v>
      </c>
      <c r="M1375" t="s"/>
      <c r="N1375" t="s">
        <v>1743</v>
      </c>
      <c r="O1375" t="s">
        <v>78</v>
      </c>
      <c r="P1375" t="s">
        <v>1735</v>
      </c>
      <c r="Q1375" t="s"/>
      <c r="R1375" t="s">
        <v>80</v>
      </c>
      <c r="S1375" t="s">
        <v>1744</v>
      </c>
      <c r="T1375" t="s">
        <v>82</v>
      </c>
      <c r="U1375" t="s"/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HYPERLINK("https://hotelmonitor-cachepage.eclerx.com/savepage/tk_15434140602302663_sr_2057.html","info")</f>
        <v/>
      </c>
      <c r="AA1375" t="n">
        <v>5846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88</v>
      </c>
      <c r="AO1375" t="s"/>
      <c r="AP1375" t="n">
        <v>90</v>
      </c>
      <c r="AQ1375" t="s">
        <v>89</v>
      </c>
      <c r="AR1375" t="s"/>
      <c r="AS1375" t="s"/>
      <c r="AT1375" t="s">
        <v>90</v>
      </c>
      <c r="AU1375" t="s"/>
      <c r="AV1375" t="s"/>
      <c r="AW1375" t="s"/>
      <c r="AX1375" t="s"/>
      <c r="AY1375" t="n">
        <v>1055227</v>
      </c>
      <c r="AZ1375" t="s">
        <v>1737</v>
      </c>
      <c r="BA1375" t="s"/>
      <c r="BB1375" t="n">
        <v>2288</v>
      </c>
      <c r="BC1375" t="n">
        <v>13.340435</v>
      </c>
      <c r="BD1375" t="n">
        <v>52.503929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1733</v>
      </c>
      <c r="F1376" t="n">
        <v>529919</v>
      </c>
      <c r="G1376" t="s">
        <v>74</v>
      </c>
      <c r="H1376" t="s">
        <v>75</v>
      </c>
      <c r="I1376" t="s"/>
      <c r="J1376" t="s">
        <v>74</v>
      </c>
      <c r="K1376" t="n">
        <v>215</v>
      </c>
      <c r="L1376" t="s">
        <v>76</v>
      </c>
      <c r="M1376" t="s"/>
      <c r="N1376" t="s">
        <v>1743</v>
      </c>
      <c r="O1376" t="s">
        <v>78</v>
      </c>
      <c r="P1376" t="s">
        <v>1735</v>
      </c>
      <c r="Q1376" t="s"/>
      <c r="R1376" t="s">
        <v>80</v>
      </c>
      <c r="S1376" t="s">
        <v>598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HYPERLINK("https://hotelmonitor-cachepage.eclerx.com/savepage/tk_15434140602302663_sr_2057.html","info")</f>
        <v/>
      </c>
      <c r="AA1376" t="n">
        <v>5846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88</v>
      </c>
      <c r="AO1376" t="s"/>
      <c r="AP1376" t="n">
        <v>90</v>
      </c>
      <c r="AQ1376" t="s">
        <v>89</v>
      </c>
      <c r="AR1376" t="s"/>
      <c r="AS1376" t="s"/>
      <c r="AT1376" t="s">
        <v>90</v>
      </c>
      <c r="AU1376" t="s"/>
      <c r="AV1376" t="s"/>
      <c r="AW1376" t="s"/>
      <c r="AX1376" t="s"/>
      <c r="AY1376" t="n">
        <v>1055227</v>
      </c>
      <c r="AZ1376" t="s">
        <v>1737</v>
      </c>
      <c r="BA1376" t="s"/>
      <c r="BB1376" t="n">
        <v>2288</v>
      </c>
      <c r="BC1376" t="n">
        <v>13.340435</v>
      </c>
      <c r="BD1376" t="n">
        <v>52.503929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1745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75</v>
      </c>
      <c r="L1377" t="s">
        <v>76</v>
      </c>
      <c r="M1377" t="s"/>
      <c r="N1377" t="s">
        <v>93</v>
      </c>
      <c r="O1377" t="s">
        <v>78</v>
      </c>
      <c r="P1377" t="s">
        <v>1745</v>
      </c>
      <c r="Q1377" t="s"/>
      <c r="R1377" t="s">
        <v>471</v>
      </c>
      <c r="S1377" t="s">
        <v>119</v>
      </c>
      <c r="T1377" t="s">
        <v>82</v>
      </c>
      <c r="U1377" t="s"/>
      <c r="V1377" t="s">
        <v>83</v>
      </c>
      <c r="W1377" t="s">
        <v>112</v>
      </c>
      <c r="X1377" t="s"/>
      <c r="Y1377" t="s">
        <v>85</v>
      </c>
      <c r="Z1377">
        <f>HYPERLINK("https://hotelmonitor-cachepage.eclerx.com/savepage/tk_15434153839099963_sr_2057.html","info")</f>
        <v/>
      </c>
      <c r="AA1377" t="n">
        <v>-3466870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88</v>
      </c>
      <c r="AO1377" t="s"/>
      <c r="AP1377" t="n">
        <v>519</v>
      </c>
      <c r="AQ1377" t="s">
        <v>89</v>
      </c>
      <c r="AR1377" t="s"/>
      <c r="AS1377" t="s"/>
      <c r="AT1377" t="s">
        <v>90</v>
      </c>
      <c r="AU1377" t="s"/>
      <c r="AV1377" t="s"/>
      <c r="AW1377" t="s"/>
      <c r="AX1377" t="s"/>
      <c r="AY1377" t="n">
        <v>3466870</v>
      </c>
      <c r="AZ1377" t="s">
        <v>1746</v>
      </c>
      <c r="BA1377" t="s"/>
      <c r="BB1377" t="n">
        <v>102582</v>
      </c>
      <c r="BC1377" t="n">
        <v>13.425229</v>
      </c>
      <c r="BD1377" t="n">
        <v>52.531391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1747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99.67</v>
      </c>
      <c r="L1378" t="s">
        <v>76</v>
      </c>
      <c r="M1378" t="s"/>
      <c r="N1378" t="s">
        <v>299</v>
      </c>
      <c r="O1378" t="s">
        <v>78</v>
      </c>
      <c r="P1378" t="s">
        <v>1747</v>
      </c>
      <c r="Q1378" t="s"/>
      <c r="R1378" t="s">
        <v>80</v>
      </c>
      <c r="S1378" t="s">
        <v>1748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HYPERLINK("https://hotelmonitor-cachepage.eclerx.com/savepage/tk_15434139174942796_sr_2057.html","info")</f>
        <v/>
      </c>
      <c r="AA1378" t="n">
        <v>-3432384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88</v>
      </c>
      <c r="AO1378" t="s"/>
      <c r="AP1378" t="n">
        <v>42</v>
      </c>
      <c r="AQ1378" t="s">
        <v>89</v>
      </c>
      <c r="AR1378" t="s"/>
      <c r="AS1378" t="s"/>
      <c r="AT1378" t="s">
        <v>90</v>
      </c>
      <c r="AU1378" t="s"/>
      <c r="AV1378" t="s"/>
      <c r="AW1378" t="s"/>
      <c r="AX1378" t="s"/>
      <c r="AY1378" t="n">
        <v>3432384</v>
      </c>
      <c r="AZ1378" t="s">
        <v>1749</v>
      </c>
      <c r="BA1378" t="s"/>
      <c r="BB1378" t="n">
        <v>212</v>
      </c>
      <c r="BC1378" t="n">
        <v>13.321481</v>
      </c>
      <c r="BD1378" t="n">
        <v>52.456402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1747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84.72</v>
      </c>
      <c r="L1379" t="s">
        <v>76</v>
      </c>
      <c r="M1379" t="s"/>
      <c r="N1379" t="s">
        <v>77</v>
      </c>
      <c r="O1379" t="s">
        <v>78</v>
      </c>
      <c r="P1379" t="s">
        <v>1747</v>
      </c>
      <c r="Q1379" t="s"/>
      <c r="R1379" t="s">
        <v>80</v>
      </c>
      <c r="S1379" t="s">
        <v>1750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HYPERLINK("https://hotelmonitor-cachepage.eclerx.com/savepage/tk_15434139174942796_sr_2057.html","info")</f>
        <v/>
      </c>
      <c r="AA1379" t="n">
        <v>-3432384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88</v>
      </c>
      <c r="AO1379" t="s"/>
      <c r="AP1379" t="n">
        <v>42</v>
      </c>
      <c r="AQ1379" t="s">
        <v>89</v>
      </c>
      <c r="AR1379" t="s"/>
      <c r="AS1379" t="s"/>
      <c r="AT1379" t="s">
        <v>90</v>
      </c>
      <c r="AU1379" t="s"/>
      <c r="AV1379" t="s"/>
      <c r="AW1379" t="s"/>
      <c r="AX1379" t="s"/>
      <c r="AY1379" t="n">
        <v>3432384</v>
      </c>
      <c r="AZ1379" t="s">
        <v>1749</v>
      </c>
      <c r="BA1379" t="s"/>
      <c r="BB1379" t="n">
        <v>212</v>
      </c>
      <c r="BC1379" t="n">
        <v>13.321481</v>
      </c>
      <c r="BD1379" t="n">
        <v>52.456402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1747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99.68000000000001</v>
      </c>
      <c r="L1380" t="s">
        <v>76</v>
      </c>
      <c r="M1380" t="s"/>
      <c r="N1380" t="s">
        <v>93</v>
      </c>
      <c r="O1380" t="s">
        <v>78</v>
      </c>
      <c r="P1380" t="s">
        <v>1747</v>
      </c>
      <c r="Q1380" t="s"/>
      <c r="R1380" t="s">
        <v>80</v>
      </c>
      <c r="S1380" t="s">
        <v>1751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HYPERLINK("https://hotelmonitor-cachepage.eclerx.com/savepage/tk_15434139174942796_sr_2057.html","info")</f>
        <v/>
      </c>
      <c r="AA1380" t="n">
        <v>-3432384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88</v>
      </c>
      <c r="AO1380" t="s"/>
      <c r="AP1380" t="n">
        <v>42</v>
      </c>
      <c r="AQ1380" t="s">
        <v>89</v>
      </c>
      <c r="AR1380" t="s"/>
      <c r="AS1380" t="s"/>
      <c r="AT1380" t="s">
        <v>90</v>
      </c>
      <c r="AU1380" t="s"/>
      <c r="AV1380" t="s"/>
      <c r="AW1380" t="s"/>
      <c r="AX1380" t="s"/>
      <c r="AY1380" t="n">
        <v>3432384</v>
      </c>
      <c r="AZ1380" t="s">
        <v>1749</v>
      </c>
      <c r="BA1380" t="s"/>
      <c r="BB1380" t="n">
        <v>212</v>
      </c>
      <c r="BC1380" t="n">
        <v>13.321481</v>
      </c>
      <c r="BD1380" t="n">
        <v>52.456402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1747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127.68</v>
      </c>
      <c r="L1381" t="s">
        <v>76</v>
      </c>
      <c r="M1381" t="s"/>
      <c r="N1381" t="s">
        <v>99</v>
      </c>
      <c r="O1381" t="s">
        <v>78</v>
      </c>
      <c r="P1381" t="s">
        <v>1747</v>
      </c>
      <c r="Q1381" t="s"/>
      <c r="R1381" t="s">
        <v>80</v>
      </c>
      <c r="S1381" t="s">
        <v>1752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HYPERLINK("https://hotelmonitor-cachepage.eclerx.com/savepage/tk_15434139174942796_sr_2057.html","info")</f>
        <v/>
      </c>
      <c r="AA1381" t="n">
        <v>-3432384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88</v>
      </c>
      <c r="AO1381" t="s"/>
      <c r="AP1381" t="n">
        <v>42</v>
      </c>
      <c r="AQ1381" t="s">
        <v>89</v>
      </c>
      <c r="AR1381" t="s"/>
      <c r="AS1381" t="s"/>
      <c r="AT1381" t="s">
        <v>90</v>
      </c>
      <c r="AU1381" t="s"/>
      <c r="AV1381" t="s"/>
      <c r="AW1381" t="s"/>
      <c r="AX1381" t="s"/>
      <c r="AY1381" t="n">
        <v>3432384</v>
      </c>
      <c r="AZ1381" t="s">
        <v>1749</v>
      </c>
      <c r="BA1381" t="s"/>
      <c r="BB1381" t="n">
        <v>212</v>
      </c>
      <c r="BC1381" t="n">
        <v>13.321481</v>
      </c>
      <c r="BD1381" t="n">
        <v>52.456402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1747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169.12</v>
      </c>
      <c r="L1382" t="s">
        <v>76</v>
      </c>
      <c r="M1382" t="s"/>
      <c r="N1382" t="s">
        <v>321</v>
      </c>
      <c r="O1382" t="s">
        <v>78</v>
      </c>
      <c r="P1382" t="s">
        <v>1747</v>
      </c>
      <c r="Q1382" t="s"/>
      <c r="R1382" t="s">
        <v>80</v>
      </c>
      <c r="S1382" t="s">
        <v>1753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HYPERLINK("https://hotelmonitor-cachepage.eclerx.com/savepage/tk_15434139174942796_sr_2057.html","info")</f>
        <v/>
      </c>
      <c r="AA1382" t="n">
        <v>-3432384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88</v>
      </c>
      <c r="AO1382" t="s"/>
      <c r="AP1382" t="n">
        <v>42</v>
      </c>
      <c r="AQ1382" t="s">
        <v>89</v>
      </c>
      <c r="AR1382" t="s"/>
      <c r="AS1382" t="s"/>
      <c r="AT1382" t="s">
        <v>90</v>
      </c>
      <c r="AU1382" t="s"/>
      <c r="AV1382" t="s"/>
      <c r="AW1382" t="s"/>
      <c r="AX1382" t="s"/>
      <c r="AY1382" t="n">
        <v>3432384</v>
      </c>
      <c r="AZ1382" t="s">
        <v>1749</v>
      </c>
      <c r="BA1382" t="s"/>
      <c r="BB1382" t="n">
        <v>212</v>
      </c>
      <c r="BC1382" t="n">
        <v>13.321481</v>
      </c>
      <c r="BD1382" t="n">
        <v>52.456402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1754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86</v>
      </c>
      <c r="L1383" t="s">
        <v>76</v>
      </c>
      <c r="M1383" t="s"/>
      <c r="N1383" t="s">
        <v>77</v>
      </c>
      <c r="O1383" t="s">
        <v>78</v>
      </c>
      <c r="P1383" t="s">
        <v>1754</v>
      </c>
      <c r="Q1383" t="s"/>
      <c r="R1383" t="s">
        <v>80</v>
      </c>
      <c r="S1383" t="s">
        <v>682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HYPERLINK("https://hotelmonitor-cachepage.eclerx.com/savepage/tk_15434143952942162_sr_2057.html","info")</f>
        <v/>
      </c>
      <c r="AA1383" t="n">
        <v>-162971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88</v>
      </c>
      <c r="AO1383" t="s"/>
      <c r="AP1383" t="n">
        <v>202</v>
      </c>
      <c r="AQ1383" t="s">
        <v>89</v>
      </c>
      <c r="AR1383" t="s"/>
      <c r="AS1383" t="s"/>
      <c r="AT1383" t="s">
        <v>90</v>
      </c>
      <c r="AU1383" t="s"/>
      <c r="AV1383" t="s"/>
      <c r="AW1383" t="s"/>
      <c r="AX1383" t="s"/>
      <c r="AY1383" t="n">
        <v>162971</v>
      </c>
      <c r="AZ1383" t="s">
        <v>1755</v>
      </c>
      <c r="BA1383" t="s"/>
      <c r="BB1383" t="n">
        <v>153163</v>
      </c>
      <c r="BC1383" t="n">
        <v>13.38816</v>
      </c>
      <c r="BD1383" t="n">
        <v>52.52605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1754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96</v>
      </c>
      <c r="L1384" t="s">
        <v>76</v>
      </c>
      <c r="M1384" t="s"/>
      <c r="N1384" t="s">
        <v>183</v>
      </c>
      <c r="O1384" t="s">
        <v>78</v>
      </c>
      <c r="P1384" t="s">
        <v>1754</v>
      </c>
      <c r="Q1384" t="s"/>
      <c r="R1384" t="s">
        <v>80</v>
      </c>
      <c r="S1384" t="s">
        <v>638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HYPERLINK("https://hotelmonitor-cachepage.eclerx.com/savepage/tk_15434143952942162_sr_2057.html","info")</f>
        <v/>
      </c>
      <c r="AA1384" t="n">
        <v>-162971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88</v>
      </c>
      <c r="AO1384" t="s"/>
      <c r="AP1384" t="n">
        <v>202</v>
      </c>
      <c r="AQ1384" t="s">
        <v>89</v>
      </c>
      <c r="AR1384" t="s"/>
      <c r="AS1384" t="s"/>
      <c r="AT1384" t="s">
        <v>90</v>
      </c>
      <c r="AU1384" t="s"/>
      <c r="AV1384" t="s"/>
      <c r="AW1384" t="s"/>
      <c r="AX1384" t="s"/>
      <c r="AY1384" t="n">
        <v>162971</v>
      </c>
      <c r="AZ1384" t="s">
        <v>1755</v>
      </c>
      <c r="BA1384" t="s"/>
      <c r="BB1384" t="n">
        <v>153163</v>
      </c>
      <c r="BC1384" t="n">
        <v>13.38816</v>
      </c>
      <c r="BD1384" t="n">
        <v>52.52605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1754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111</v>
      </c>
      <c r="L1385" t="s">
        <v>76</v>
      </c>
      <c r="M1385" t="s"/>
      <c r="N1385" t="s">
        <v>374</v>
      </c>
      <c r="O1385" t="s">
        <v>78</v>
      </c>
      <c r="P1385" t="s">
        <v>1754</v>
      </c>
      <c r="Q1385" t="s"/>
      <c r="R1385" t="s">
        <v>80</v>
      </c>
      <c r="S1385" t="s">
        <v>685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HYPERLINK("https://hotelmonitor-cachepage.eclerx.com/savepage/tk_15434143952942162_sr_2057.html","info")</f>
        <v/>
      </c>
      <c r="AA1385" t="n">
        <v>-162971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88</v>
      </c>
      <c r="AO1385" t="s"/>
      <c r="AP1385" t="n">
        <v>202</v>
      </c>
      <c r="AQ1385" t="s">
        <v>89</v>
      </c>
      <c r="AR1385" t="s"/>
      <c r="AS1385" t="s"/>
      <c r="AT1385" t="s">
        <v>90</v>
      </c>
      <c r="AU1385" t="s"/>
      <c r="AV1385" t="s"/>
      <c r="AW1385" t="s"/>
      <c r="AX1385" t="s"/>
      <c r="AY1385" t="n">
        <v>162971</v>
      </c>
      <c r="AZ1385" t="s">
        <v>1755</v>
      </c>
      <c r="BA1385" t="s"/>
      <c r="BB1385" t="n">
        <v>153163</v>
      </c>
      <c r="BC1385" t="n">
        <v>13.38816</v>
      </c>
      <c r="BD1385" t="n">
        <v>52.52605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1754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116</v>
      </c>
      <c r="L1386" t="s">
        <v>76</v>
      </c>
      <c r="M1386" t="s"/>
      <c r="N1386" t="s">
        <v>382</v>
      </c>
      <c r="O1386" t="s">
        <v>78</v>
      </c>
      <c r="P1386" t="s">
        <v>1754</v>
      </c>
      <c r="Q1386" t="s"/>
      <c r="R1386" t="s">
        <v>80</v>
      </c>
      <c r="S1386" t="s">
        <v>313</v>
      </c>
      <c r="T1386" t="s">
        <v>82</v>
      </c>
      <c r="U1386" t="s"/>
      <c r="V1386" t="s">
        <v>83</v>
      </c>
      <c r="W1386" t="s">
        <v>112</v>
      </c>
      <c r="X1386" t="s"/>
      <c r="Y1386" t="s">
        <v>85</v>
      </c>
      <c r="Z1386">
        <f>HYPERLINK("https://hotelmonitor-cachepage.eclerx.com/savepage/tk_15434143952942162_sr_2057.html","info")</f>
        <v/>
      </c>
      <c r="AA1386" t="n">
        <v>-162971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88</v>
      </c>
      <c r="AO1386" t="s"/>
      <c r="AP1386" t="n">
        <v>202</v>
      </c>
      <c r="AQ1386" t="s">
        <v>89</v>
      </c>
      <c r="AR1386" t="s"/>
      <c r="AS1386" t="s"/>
      <c r="AT1386" t="s">
        <v>90</v>
      </c>
      <c r="AU1386" t="s"/>
      <c r="AV1386" t="s"/>
      <c r="AW1386" t="s"/>
      <c r="AX1386" t="s"/>
      <c r="AY1386" t="n">
        <v>162971</v>
      </c>
      <c r="AZ1386" t="s">
        <v>1755</v>
      </c>
      <c r="BA1386" t="s"/>
      <c r="BB1386" t="n">
        <v>153163</v>
      </c>
      <c r="BC1386" t="n">
        <v>13.38816</v>
      </c>
      <c r="BD1386" t="n">
        <v>52.52605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1754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141</v>
      </c>
      <c r="L1387" t="s">
        <v>76</v>
      </c>
      <c r="M1387" t="s"/>
      <c r="N1387" t="s">
        <v>484</v>
      </c>
      <c r="O1387" t="s">
        <v>78</v>
      </c>
      <c r="P1387" t="s">
        <v>1754</v>
      </c>
      <c r="Q1387" t="s"/>
      <c r="R1387" t="s">
        <v>80</v>
      </c>
      <c r="S1387" t="s">
        <v>1756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HYPERLINK("https://hotelmonitor-cachepage.eclerx.com/savepage/tk_15434143952942162_sr_2057.html","info")</f>
        <v/>
      </c>
      <c r="AA1387" t="n">
        <v>-162971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88</v>
      </c>
      <c r="AO1387" t="s"/>
      <c r="AP1387" t="n">
        <v>202</v>
      </c>
      <c r="AQ1387" t="s">
        <v>89</v>
      </c>
      <c r="AR1387" t="s"/>
      <c r="AS1387" t="s"/>
      <c r="AT1387" t="s">
        <v>90</v>
      </c>
      <c r="AU1387" t="s"/>
      <c r="AV1387" t="s"/>
      <c r="AW1387" t="s"/>
      <c r="AX1387" t="s"/>
      <c r="AY1387" t="n">
        <v>162971</v>
      </c>
      <c r="AZ1387" t="s">
        <v>1755</v>
      </c>
      <c r="BA1387" t="s"/>
      <c r="BB1387" t="n">
        <v>153163</v>
      </c>
      <c r="BC1387" t="n">
        <v>13.38816</v>
      </c>
      <c r="BD1387" t="n">
        <v>52.52605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1754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161</v>
      </c>
      <c r="L1388" t="s">
        <v>76</v>
      </c>
      <c r="M1388" t="s"/>
      <c r="N1388" t="s">
        <v>489</v>
      </c>
      <c r="O1388" t="s">
        <v>78</v>
      </c>
      <c r="P1388" t="s">
        <v>1754</v>
      </c>
      <c r="Q1388" t="s"/>
      <c r="R1388" t="s">
        <v>80</v>
      </c>
      <c r="S1388" t="s">
        <v>1345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HYPERLINK("https://hotelmonitor-cachepage.eclerx.com/savepage/tk_15434143952942162_sr_2057.html","info")</f>
        <v/>
      </c>
      <c r="AA1388" t="n">
        <v>-162971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88</v>
      </c>
      <c r="AO1388" t="s"/>
      <c r="AP1388" t="n">
        <v>202</v>
      </c>
      <c r="AQ1388" t="s">
        <v>89</v>
      </c>
      <c r="AR1388" t="s"/>
      <c r="AS1388" t="s"/>
      <c r="AT1388" t="s">
        <v>90</v>
      </c>
      <c r="AU1388" t="s"/>
      <c r="AV1388" t="s"/>
      <c r="AW1388" t="s"/>
      <c r="AX1388" t="s"/>
      <c r="AY1388" t="n">
        <v>162971</v>
      </c>
      <c r="AZ1388" t="s">
        <v>1755</v>
      </c>
      <c r="BA1388" t="s"/>
      <c r="BB1388" t="n">
        <v>153163</v>
      </c>
      <c r="BC1388" t="n">
        <v>13.38816</v>
      </c>
      <c r="BD1388" t="n">
        <v>52.52605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1757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89.25</v>
      </c>
      <c r="L1389" t="s">
        <v>76</v>
      </c>
      <c r="M1389" t="s"/>
      <c r="N1389" t="s">
        <v>77</v>
      </c>
      <c r="O1389" t="s">
        <v>78</v>
      </c>
      <c r="P1389" t="s">
        <v>1757</v>
      </c>
      <c r="Q1389" t="s"/>
      <c r="R1389" t="s">
        <v>80</v>
      </c>
      <c r="S1389" t="s">
        <v>589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HYPERLINK("https://hotelmonitor-cachepage.eclerx.com/savepage/tk_15434138471163738_sr_2057.html","info")</f>
        <v/>
      </c>
      <c r="AA1389" t="n">
        <v>-4481132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88</v>
      </c>
      <c r="AO1389" t="s"/>
      <c r="AP1389" t="n">
        <v>18</v>
      </c>
      <c r="AQ1389" t="s">
        <v>89</v>
      </c>
      <c r="AR1389" t="s"/>
      <c r="AS1389" t="s"/>
      <c r="AT1389" t="s">
        <v>90</v>
      </c>
      <c r="AU1389" t="s"/>
      <c r="AV1389" t="s"/>
      <c r="AW1389" t="s"/>
      <c r="AX1389" t="s"/>
      <c r="AY1389" t="n">
        <v>4481132</v>
      </c>
      <c r="AZ1389" t="s">
        <v>1758</v>
      </c>
      <c r="BA1389" t="s"/>
      <c r="BB1389" t="n">
        <v>50949</v>
      </c>
      <c r="BC1389" t="n">
        <v>13.43304</v>
      </c>
      <c r="BD1389" t="n">
        <v>52.5121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1757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105</v>
      </c>
      <c r="L1390" t="s">
        <v>76</v>
      </c>
      <c r="M1390" t="s"/>
      <c r="N1390" t="s">
        <v>93</v>
      </c>
      <c r="O1390" t="s">
        <v>78</v>
      </c>
      <c r="P1390" t="s">
        <v>1757</v>
      </c>
      <c r="Q1390" t="s"/>
      <c r="R1390" t="s">
        <v>80</v>
      </c>
      <c r="S1390" t="s">
        <v>590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HYPERLINK("https://hotelmonitor-cachepage.eclerx.com/savepage/tk_15434138471163738_sr_2057.html","info")</f>
        <v/>
      </c>
      <c r="AA1390" t="n">
        <v>-4481132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88</v>
      </c>
      <c r="AO1390" t="s"/>
      <c r="AP1390" t="n">
        <v>18</v>
      </c>
      <c r="AQ1390" t="s">
        <v>89</v>
      </c>
      <c r="AR1390" t="s"/>
      <c r="AS1390" t="s"/>
      <c r="AT1390" t="s">
        <v>90</v>
      </c>
      <c r="AU1390" t="s"/>
      <c r="AV1390" t="s"/>
      <c r="AW1390" t="s"/>
      <c r="AX1390" t="s"/>
      <c r="AY1390" t="n">
        <v>4481132</v>
      </c>
      <c r="AZ1390" t="s">
        <v>1758</v>
      </c>
      <c r="BA1390" t="s"/>
      <c r="BB1390" t="n">
        <v>50949</v>
      </c>
      <c r="BC1390" t="n">
        <v>13.43304</v>
      </c>
      <c r="BD1390" t="n">
        <v>52.5121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1757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115</v>
      </c>
      <c r="L1391" t="s">
        <v>76</v>
      </c>
      <c r="M1391" t="s"/>
      <c r="N1391" t="s">
        <v>95</v>
      </c>
      <c r="O1391" t="s">
        <v>78</v>
      </c>
      <c r="P1391" t="s">
        <v>1757</v>
      </c>
      <c r="Q1391" t="s"/>
      <c r="R1391" t="s">
        <v>80</v>
      </c>
      <c r="S1391" t="s">
        <v>122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HYPERLINK("https://hotelmonitor-cachepage.eclerx.com/savepage/tk_15434138471163738_sr_2057.html","info")</f>
        <v/>
      </c>
      <c r="AA1391" t="n">
        <v>-4481132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88</v>
      </c>
      <c r="AO1391" t="s"/>
      <c r="AP1391" t="n">
        <v>18</v>
      </c>
      <c r="AQ1391" t="s">
        <v>89</v>
      </c>
      <c r="AR1391" t="s"/>
      <c r="AS1391" t="s"/>
      <c r="AT1391" t="s">
        <v>90</v>
      </c>
      <c r="AU1391" t="s"/>
      <c r="AV1391" t="s"/>
      <c r="AW1391" t="s"/>
      <c r="AX1391" t="s"/>
      <c r="AY1391" t="n">
        <v>4481132</v>
      </c>
      <c r="AZ1391" t="s">
        <v>1758</v>
      </c>
      <c r="BA1391" t="s"/>
      <c r="BB1391" t="n">
        <v>50949</v>
      </c>
      <c r="BC1391" t="n">
        <v>13.43304</v>
      </c>
      <c r="BD1391" t="n">
        <v>52.5121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1759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75.65000000000001</v>
      </c>
      <c r="L1392" t="s">
        <v>76</v>
      </c>
      <c r="M1392" t="s"/>
      <c r="N1392" t="s">
        <v>1483</v>
      </c>
      <c r="O1392" t="s">
        <v>78</v>
      </c>
      <c r="P1392" t="s">
        <v>1759</v>
      </c>
      <c r="Q1392" t="s"/>
      <c r="R1392" t="s">
        <v>102</v>
      </c>
      <c r="S1392" t="s">
        <v>1760</v>
      </c>
      <c r="T1392" t="s">
        <v>82</v>
      </c>
      <c r="U1392" t="s"/>
      <c r="V1392" t="s">
        <v>83</v>
      </c>
      <c r="W1392" t="s">
        <v>112</v>
      </c>
      <c r="X1392" t="s"/>
      <c r="Y1392" t="s">
        <v>85</v>
      </c>
      <c r="Z1392">
        <f>HYPERLINK("https://hotelmonitor-cachepage.eclerx.com/savepage/tk_15434150373784487_sr_2057.html","info")</f>
        <v/>
      </c>
      <c r="AA1392" t="n">
        <v>-6796917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88</v>
      </c>
      <c r="AO1392" t="s"/>
      <c r="AP1392" t="n">
        <v>413</v>
      </c>
      <c r="AQ1392" t="s">
        <v>89</v>
      </c>
      <c r="AR1392" t="s"/>
      <c r="AS1392" t="s"/>
      <c r="AT1392" t="s">
        <v>90</v>
      </c>
      <c r="AU1392" t="s"/>
      <c r="AV1392" t="s"/>
      <c r="AW1392" t="s"/>
      <c r="AX1392" t="s"/>
      <c r="AY1392" t="n">
        <v>6796917</v>
      </c>
      <c r="AZ1392" t="s">
        <v>1761</v>
      </c>
      <c r="BA1392" t="s"/>
      <c r="BB1392" t="n">
        <v>38869</v>
      </c>
      <c r="BC1392" t="n">
        <v>13.28013</v>
      </c>
      <c r="BD1392" t="n">
        <v>52.51007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1759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89</v>
      </c>
      <c r="L1393" t="s">
        <v>76</v>
      </c>
      <c r="M1393" t="s"/>
      <c r="N1393" t="s">
        <v>1762</v>
      </c>
      <c r="O1393" t="s">
        <v>78</v>
      </c>
      <c r="P1393" t="s">
        <v>1759</v>
      </c>
      <c r="Q1393" t="s"/>
      <c r="R1393" t="s">
        <v>102</v>
      </c>
      <c r="S1393" t="s">
        <v>351</v>
      </c>
      <c r="T1393" t="s">
        <v>82</v>
      </c>
      <c r="U1393" t="s"/>
      <c r="V1393" t="s">
        <v>83</v>
      </c>
      <c r="W1393" t="s">
        <v>112</v>
      </c>
      <c r="X1393" t="s"/>
      <c r="Y1393" t="s">
        <v>85</v>
      </c>
      <c r="Z1393">
        <f>HYPERLINK("https://hotelmonitor-cachepage.eclerx.com/savepage/tk_15434150373784487_sr_2057.html","info")</f>
        <v/>
      </c>
      <c r="AA1393" t="n">
        <v>-6796917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88</v>
      </c>
      <c r="AO1393" t="s"/>
      <c r="AP1393" t="n">
        <v>413</v>
      </c>
      <c r="AQ1393" t="s">
        <v>89</v>
      </c>
      <c r="AR1393" t="s"/>
      <c r="AS1393" t="s"/>
      <c r="AT1393" t="s">
        <v>90</v>
      </c>
      <c r="AU1393" t="s"/>
      <c r="AV1393" t="s"/>
      <c r="AW1393" t="s"/>
      <c r="AX1393" t="s"/>
      <c r="AY1393" t="n">
        <v>6796917</v>
      </c>
      <c r="AZ1393" t="s">
        <v>1761</v>
      </c>
      <c r="BA1393" t="s"/>
      <c r="BB1393" t="n">
        <v>38869</v>
      </c>
      <c r="BC1393" t="n">
        <v>13.28013</v>
      </c>
      <c r="BD1393" t="n">
        <v>52.51007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1759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75.65000000000001</v>
      </c>
      <c r="L1394" t="s">
        <v>76</v>
      </c>
      <c r="M1394" t="s"/>
      <c r="N1394" t="s">
        <v>1114</v>
      </c>
      <c r="O1394" t="s">
        <v>78</v>
      </c>
      <c r="P1394" t="s">
        <v>1759</v>
      </c>
      <c r="Q1394" t="s"/>
      <c r="R1394" t="s">
        <v>102</v>
      </c>
      <c r="S1394" t="s">
        <v>1760</v>
      </c>
      <c r="T1394" t="s">
        <v>82</v>
      </c>
      <c r="U1394" t="s"/>
      <c r="V1394" t="s">
        <v>83</v>
      </c>
      <c r="W1394" t="s">
        <v>112</v>
      </c>
      <c r="X1394" t="s"/>
      <c r="Y1394" t="s">
        <v>85</v>
      </c>
      <c r="Z1394">
        <f>HYPERLINK("https://hotelmonitor-cachepage.eclerx.com/savepage/tk_15434150373784487_sr_2057.html","info")</f>
        <v/>
      </c>
      <c r="AA1394" t="n">
        <v>-6796917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88</v>
      </c>
      <c r="AO1394" t="s"/>
      <c r="AP1394" t="n">
        <v>413</v>
      </c>
      <c r="AQ1394" t="s">
        <v>89</v>
      </c>
      <c r="AR1394" t="s"/>
      <c r="AS1394" t="s"/>
      <c r="AT1394" t="s">
        <v>90</v>
      </c>
      <c r="AU1394" t="s"/>
      <c r="AV1394" t="s"/>
      <c r="AW1394" t="s"/>
      <c r="AX1394" t="s"/>
      <c r="AY1394" t="n">
        <v>6796917</v>
      </c>
      <c r="AZ1394" t="s">
        <v>1761</v>
      </c>
      <c r="BA1394" t="s"/>
      <c r="BB1394" t="n">
        <v>38869</v>
      </c>
      <c r="BC1394" t="n">
        <v>13.28013</v>
      </c>
      <c r="BD1394" t="n">
        <v>52.51007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1759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89</v>
      </c>
      <c r="L1395" t="s">
        <v>76</v>
      </c>
      <c r="M1395" t="s"/>
      <c r="N1395" t="s">
        <v>1114</v>
      </c>
      <c r="O1395" t="s">
        <v>78</v>
      </c>
      <c r="P1395" t="s">
        <v>1759</v>
      </c>
      <c r="Q1395" t="s"/>
      <c r="R1395" t="s">
        <v>102</v>
      </c>
      <c r="S1395" t="s">
        <v>351</v>
      </c>
      <c r="T1395" t="s">
        <v>82</v>
      </c>
      <c r="U1395" t="s"/>
      <c r="V1395" t="s">
        <v>83</v>
      </c>
      <c r="W1395" t="s">
        <v>112</v>
      </c>
      <c r="X1395" t="s"/>
      <c r="Y1395" t="s">
        <v>85</v>
      </c>
      <c r="Z1395">
        <f>HYPERLINK("https://hotelmonitor-cachepage.eclerx.com/savepage/tk_15434150373784487_sr_2057.html","info")</f>
        <v/>
      </c>
      <c r="AA1395" t="n">
        <v>-6796917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88</v>
      </c>
      <c r="AO1395" t="s"/>
      <c r="AP1395" t="n">
        <v>413</v>
      </c>
      <c r="AQ1395" t="s">
        <v>89</v>
      </c>
      <c r="AR1395" t="s"/>
      <c r="AS1395" t="s"/>
      <c r="AT1395" t="s">
        <v>90</v>
      </c>
      <c r="AU1395" t="s"/>
      <c r="AV1395" t="s"/>
      <c r="AW1395" t="s"/>
      <c r="AX1395" t="s"/>
      <c r="AY1395" t="n">
        <v>6796917</v>
      </c>
      <c r="AZ1395" t="s">
        <v>1761</v>
      </c>
      <c r="BA1395" t="s"/>
      <c r="BB1395" t="n">
        <v>38869</v>
      </c>
      <c r="BC1395" t="n">
        <v>13.28013</v>
      </c>
      <c r="BD1395" t="n">
        <v>52.51007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1759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92.65000000000001</v>
      </c>
      <c r="L1396" t="s">
        <v>76</v>
      </c>
      <c r="M1396" t="s"/>
      <c r="N1396" t="s">
        <v>121</v>
      </c>
      <c r="O1396" t="s">
        <v>78</v>
      </c>
      <c r="P1396" t="s">
        <v>1759</v>
      </c>
      <c r="Q1396" t="s"/>
      <c r="R1396" t="s">
        <v>102</v>
      </c>
      <c r="S1396" t="s">
        <v>1763</v>
      </c>
      <c r="T1396" t="s">
        <v>82</v>
      </c>
      <c r="U1396" t="s"/>
      <c r="V1396" t="s">
        <v>83</v>
      </c>
      <c r="W1396" t="s">
        <v>112</v>
      </c>
      <c r="X1396" t="s"/>
      <c r="Y1396" t="s">
        <v>85</v>
      </c>
      <c r="Z1396">
        <f>HYPERLINK("https://hotelmonitor-cachepage.eclerx.com/savepage/tk_15434150373784487_sr_2057.html","info")</f>
        <v/>
      </c>
      <c r="AA1396" t="n">
        <v>-6796917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88</v>
      </c>
      <c r="AO1396" t="s"/>
      <c r="AP1396" t="n">
        <v>413</v>
      </c>
      <c r="AQ1396" t="s">
        <v>89</v>
      </c>
      <c r="AR1396" t="s"/>
      <c r="AS1396" t="s"/>
      <c r="AT1396" t="s">
        <v>90</v>
      </c>
      <c r="AU1396" t="s"/>
      <c r="AV1396" t="s"/>
      <c r="AW1396" t="s"/>
      <c r="AX1396" t="s"/>
      <c r="AY1396" t="n">
        <v>6796917</v>
      </c>
      <c r="AZ1396" t="s">
        <v>1761</v>
      </c>
      <c r="BA1396" t="s"/>
      <c r="BB1396" t="n">
        <v>38869</v>
      </c>
      <c r="BC1396" t="n">
        <v>13.28013</v>
      </c>
      <c r="BD1396" t="n">
        <v>52.51007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1759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109</v>
      </c>
      <c r="L1397" t="s">
        <v>76</v>
      </c>
      <c r="M1397" t="s"/>
      <c r="N1397" t="s">
        <v>121</v>
      </c>
      <c r="O1397" t="s">
        <v>78</v>
      </c>
      <c r="P1397" t="s">
        <v>1759</v>
      </c>
      <c r="Q1397" t="s"/>
      <c r="R1397" t="s">
        <v>102</v>
      </c>
      <c r="S1397" t="s">
        <v>196</v>
      </c>
      <c r="T1397" t="s">
        <v>82</v>
      </c>
      <c r="U1397" t="s"/>
      <c r="V1397" t="s">
        <v>83</v>
      </c>
      <c r="W1397" t="s">
        <v>112</v>
      </c>
      <c r="X1397" t="s"/>
      <c r="Y1397" t="s">
        <v>85</v>
      </c>
      <c r="Z1397">
        <f>HYPERLINK("https://hotelmonitor-cachepage.eclerx.com/savepage/tk_15434150373784487_sr_2057.html","info")</f>
        <v/>
      </c>
      <c r="AA1397" t="n">
        <v>-6796917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88</v>
      </c>
      <c r="AO1397" t="s"/>
      <c r="AP1397" t="n">
        <v>413</v>
      </c>
      <c r="AQ1397" t="s">
        <v>89</v>
      </c>
      <c r="AR1397" t="s"/>
      <c r="AS1397" t="s"/>
      <c r="AT1397" t="s">
        <v>90</v>
      </c>
      <c r="AU1397" t="s"/>
      <c r="AV1397" t="s"/>
      <c r="AW1397" t="s"/>
      <c r="AX1397" t="s"/>
      <c r="AY1397" t="n">
        <v>6796917</v>
      </c>
      <c r="AZ1397" t="s">
        <v>1761</v>
      </c>
      <c r="BA1397" t="s"/>
      <c r="BB1397" t="n">
        <v>38869</v>
      </c>
      <c r="BC1397" t="n">
        <v>13.28013</v>
      </c>
      <c r="BD1397" t="n">
        <v>52.51007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1759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109.65</v>
      </c>
      <c r="L1398" t="s">
        <v>76</v>
      </c>
      <c r="M1398" t="s"/>
      <c r="N1398" t="s">
        <v>295</v>
      </c>
      <c r="O1398" t="s">
        <v>78</v>
      </c>
      <c r="P1398" t="s">
        <v>1759</v>
      </c>
      <c r="Q1398" t="s"/>
      <c r="R1398" t="s">
        <v>102</v>
      </c>
      <c r="S1398" t="s">
        <v>1764</v>
      </c>
      <c r="T1398" t="s">
        <v>82</v>
      </c>
      <c r="U1398" t="s"/>
      <c r="V1398" t="s">
        <v>83</v>
      </c>
      <c r="W1398" t="s">
        <v>112</v>
      </c>
      <c r="X1398" t="s"/>
      <c r="Y1398" t="s">
        <v>85</v>
      </c>
      <c r="Z1398">
        <f>HYPERLINK("https://hotelmonitor-cachepage.eclerx.com/savepage/tk_15434150373784487_sr_2057.html","info")</f>
        <v/>
      </c>
      <c r="AA1398" t="n">
        <v>-6796917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88</v>
      </c>
      <c r="AO1398" t="s"/>
      <c r="AP1398" t="n">
        <v>413</v>
      </c>
      <c r="AQ1398" t="s">
        <v>89</v>
      </c>
      <c r="AR1398" t="s"/>
      <c r="AS1398" t="s"/>
      <c r="AT1398" t="s">
        <v>90</v>
      </c>
      <c r="AU1398" t="s"/>
      <c r="AV1398" t="s"/>
      <c r="AW1398" t="s"/>
      <c r="AX1398" t="s"/>
      <c r="AY1398" t="n">
        <v>6796917</v>
      </c>
      <c r="AZ1398" t="s">
        <v>1761</v>
      </c>
      <c r="BA1398" t="s"/>
      <c r="BB1398" t="n">
        <v>38869</v>
      </c>
      <c r="BC1398" t="n">
        <v>13.28013</v>
      </c>
      <c r="BD1398" t="n">
        <v>52.51007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1759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129</v>
      </c>
      <c r="L1399" t="s">
        <v>76</v>
      </c>
      <c r="M1399" t="s"/>
      <c r="N1399" t="s">
        <v>295</v>
      </c>
      <c r="O1399" t="s">
        <v>78</v>
      </c>
      <c r="P1399" t="s">
        <v>1759</v>
      </c>
      <c r="Q1399" t="s"/>
      <c r="R1399" t="s">
        <v>102</v>
      </c>
      <c r="S1399" t="s">
        <v>1389</v>
      </c>
      <c r="T1399" t="s">
        <v>82</v>
      </c>
      <c r="U1399" t="s"/>
      <c r="V1399" t="s">
        <v>83</v>
      </c>
      <c r="W1399" t="s">
        <v>112</v>
      </c>
      <c r="X1399" t="s"/>
      <c r="Y1399" t="s">
        <v>85</v>
      </c>
      <c r="Z1399">
        <f>HYPERLINK("https://hotelmonitor-cachepage.eclerx.com/savepage/tk_15434150373784487_sr_2057.html","info")</f>
        <v/>
      </c>
      <c r="AA1399" t="n">
        <v>-6796917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88</v>
      </c>
      <c r="AO1399" t="s"/>
      <c r="AP1399" t="n">
        <v>413</v>
      </c>
      <c r="AQ1399" t="s">
        <v>89</v>
      </c>
      <c r="AR1399" t="s"/>
      <c r="AS1399" t="s"/>
      <c r="AT1399" t="s">
        <v>90</v>
      </c>
      <c r="AU1399" t="s"/>
      <c r="AV1399" t="s"/>
      <c r="AW1399" t="s"/>
      <c r="AX1399" t="s"/>
      <c r="AY1399" t="n">
        <v>6796917</v>
      </c>
      <c r="AZ1399" t="s">
        <v>1761</v>
      </c>
      <c r="BA1399" t="s"/>
      <c r="BB1399" t="n">
        <v>38869</v>
      </c>
      <c r="BC1399" t="n">
        <v>13.28013</v>
      </c>
      <c r="BD1399" t="n">
        <v>52.51007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1765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45</v>
      </c>
      <c r="L1400" t="s">
        <v>76</v>
      </c>
      <c r="M1400" t="s"/>
      <c r="N1400" t="s">
        <v>77</v>
      </c>
      <c r="O1400" t="s">
        <v>78</v>
      </c>
      <c r="P1400" t="s">
        <v>1765</v>
      </c>
      <c r="Q1400" t="s"/>
      <c r="R1400" t="s">
        <v>471</v>
      </c>
      <c r="S1400" t="s">
        <v>1382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HYPERLINK("https://hotelmonitor-cachepage.eclerx.com/savepage/tk_15434153096496065_sr_2057.html","info")</f>
        <v/>
      </c>
      <c r="AA1400" t="n">
        <v>-2071486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88</v>
      </c>
      <c r="AO1400" t="s"/>
      <c r="AP1400" t="n">
        <v>502</v>
      </c>
      <c r="AQ1400" t="s">
        <v>89</v>
      </c>
      <c r="AR1400" t="s"/>
      <c r="AS1400" t="s"/>
      <c r="AT1400" t="s">
        <v>90</v>
      </c>
      <c r="AU1400" t="s"/>
      <c r="AV1400" t="s"/>
      <c r="AW1400" t="s"/>
      <c r="AX1400" t="s"/>
      <c r="AY1400" t="n">
        <v>2071486</v>
      </c>
      <c r="AZ1400" t="s">
        <v>1766</v>
      </c>
      <c r="BA1400" t="s"/>
      <c r="BB1400" t="n">
        <v>217237</v>
      </c>
      <c r="BC1400" t="n">
        <v>13.385</v>
      </c>
      <c r="BD1400" t="n">
        <v>52.567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1767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88.2</v>
      </c>
      <c r="L1401" t="s">
        <v>76</v>
      </c>
      <c r="M1401" t="s"/>
      <c r="N1401" t="s">
        <v>93</v>
      </c>
      <c r="O1401" t="s">
        <v>78</v>
      </c>
      <c r="P1401" t="s">
        <v>1767</v>
      </c>
      <c r="Q1401" t="s"/>
      <c r="R1401" t="s">
        <v>102</v>
      </c>
      <c r="S1401" t="s">
        <v>709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HYPERLINK("https://hotelmonitor-cachepage.eclerx.com/savepage/tk_15434137949683154_sr_2057.html","info")</f>
        <v/>
      </c>
      <c r="AA1401" t="n">
        <v>-937942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88</v>
      </c>
      <c r="AO1401" t="s"/>
      <c r="AP1401" t="n">
        <v>1</v>
      </c>
      <c r="AQ1401" t="s">
        <v>89</v>
      </c>
      <c r="AR1401" t="s"/>
      <c r="AS1401" t="s"/>
      <c r="AT1401" t="s">
        <v>90</v>
      </c>
      <c r="AU1401" t="s"/>
      <c r="AV1401" t="s"/>
      <c r="AW1401" t="s"/>
      <c r="AX1401" t="s"/>
      <c r="AY1401" t="n">
        <v>937942</v>
      </c>
      <c r="AZ1401" t="s">
        <v>1768</v>
      </c>
      <c r="BA1401" t="s"/>
      <c r="BB1401" t="n">
        <v>525919</v>
      </c>
      <c r="BC1401" t="n">
        <v>13.365667</v>
      </c>
      <c r="BD1401" t="n">
        <v>52.525323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1767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109.2</v>
      </c>
      <c r="L1402" t="s">
        <v>76</v>
      </c>
      <c r="M1402" t="s"/>
      <c r="N1402" t="s">
        <v>95</v>
      </c>
      <c r="O1402" t="s">
        <v>78</v>
      </c>
      <c r="P1402" t="s">
        <v>1767</v>
      </c>
      <c r="Q1402" t="s"/>
      <c r="R1402" t="s">
        <v>102</v>
      </c>
      <c r="S1402" t="s">
        <v>131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HYPERLINK("https://hotelmonitor-cachepage.eclerx.com/savepage/tk_15434137949683154_sr_2057.html","info")</f>
        <v/>
      </c>
      <c r="AA1402" t="n">
        <v>-937942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88</v>
      </c>
      <c r="AO1402" t="s"/>
      <c r="AP1402" t="n">
        <v>1</v>
      </c>
      <c r="AQ1402" t="s">
        <v>89</v>
      </c>
      <c r="AR1402" t="s"/>
      <c r="AS1402" t="s"/>
      <c r="AT1402" t="s">
        <v>90</v>
      </c>
      <c r="AU1402" t="s"/>
      <c r="AV1402" t="s"/>
      <c r="AW1402" t="s"/>
      <c r="AX1402" t="s"/>
      <c r="AY1402" t="n">
        <v>937942</v>
      </c>
      <c r="AZ1402" t="s">
        <v>1768</v>
      </c>
      <c r="BA1402" t="s"/>
      <c r="BB1402" t="n">
        <v>525919</v>
      </c>
      <c r="BC1402" t="n">
        <v>13.365667</v>
      </c>
      <c r="BD1402" t="n">
        <v>52.525323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1769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80.5</v>
      </c>
      <c r="L1403" t="s">
        <v>76</v>
      </c>
      <c r="M1403" t="s"/>
      <c r="N1403" t="s">
        <v>77</v>
      </c>
      <c r="O1403" t="s">
        <v>78</v>
      </c>
      <c r="P1403" t="s">
        <v>1769</v>
      </c>
      <c r="Q1403" t="s"/>
      <c r="R1403" t="s">
        <v>80</v>
      </c>
      <c r="S1403" t="s">
        <v>1152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HYPERLINK("https://hotelmonitor-cachepage.eclerx.com/savepage/tk_1543414289347435_sr_2057.html","info")</f>
        <v/>
      </c>
      <c r="AA1403" t="n">
        <v>-6796568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88</v>
      </c>
      <c r="AO1403" t="s"/>
      <c r="AP1403" t="n">
        <v>166</v>
      </c>
      <c r="AQ1403" t="s">
        <v>89</v>
      </c>
      <c r="AR1403" t="s"/>
      <c r="AS1403" t="s"/>
      <c r="AT1403" t="s">
        <v>90</v>
      </c>
      <c r="AU1403" t="s"/>
      <c r="AV1403" t="s"/>
      <c r="AW1403" t="s"/>
      <c r="AX1403" t="s"/>
      <c r="AY1403" t="n">
        <v>6796568</v>
      </c>
      <c r="AZ1403" t="s">
        <v>1770</v>
      </c>
      <c r="BA1403" t="s"/>
      <c r="BB1403" t="n">
        <v>11232</v>
      </c>
      <c r="BC1403" t="n">
        <v>13.324201</v>
      </c>
      <c r="BD1403" t="n">
        <v>52.504049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1769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96</v>
      </c>
      <c r="L1404" t="s">
        <v>76</v>
      </c>
      <c r="M1404" t="s"/>
      <c r="N1404" t="s">
        <v>183</v>
      </c>
      <c r="O1404" t="s">
        <v>78</v>
      </c>
      <c r="P1404" t="s">
        <v>1769</v>
      </c>
      <c r="Q1404" t="s"/>
      <c r="R1404" t="s">
        <v>80</v>
      </c>
      <c r="S1404" t="s">
        <v>638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HYPERLINK("https://hotelmonitor-cachepage.eclerx.com/savepage/tk_1543414289347435_sr_2057.html","info")</f>
        <v/>
      </c>
      <c r="AA1404" t="n">
        <v>-6796568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88</v>
      </c>
      <c r="AO1404" t="s"/>
      <c r="AP1404" t="n">
        <v>166</v>
      </c>
      <c r="AQ1404" t="s">
        <v>89</v>
      </c>
      <c r="AR1404" t="s"/>
      <c r="AS1404" t="s"/>
      <c r="AT1404" t="s">
        <v>90</v>
      </c>
      <c r="AU1404" t="s"/>
      <c r="AV1404" t="s"/>
      <c r="AW1404" t="s"/>
      <c r="AX1404" t="s"/>
      <c r="AY1404" t="n">
        <v>6796568</v>
      </c>
      <c r="AZ1404" t="s">
        <v>1770</v>
      </c>
      <c r="BA1404" t="s"/>
      <c r="BB1404" t="n">
        <v>11232</v>
      </c>
      <c r="BC1404" t="n">
        <v>13.324201</v>
      </c>
      <c r="BD1404" t="n">
        <v>52.504049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1769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116</v>
      </c>
      <c r="L1405" t="s">
        <v>76</v>
      </c>
      <c r="M1405" t="s"/>
      <c r="N1405" t="s">
        <v>217</v>
      </c>
      <c r="O1405" t="s">
        <v>78</v>
      </c>
      <c r="P1405" t="s">
        <v>1769</v>
      </c>
      <c r="Q1405" t="s"/>
      <c r="R1405" t="s">
        <v>80</v>
      </c>
      <c r="S1405" t="s">
        <v>313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HYPERLINK("https://hotelmonitor-cachepage.eclerx.com/savepage/tk_1543414289347435_sr_2057.html","info")</f>
        <v/>
      </c>
      <c r="AA1405" t="n">
        <v>-6796568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88</v>
      </c>
      <c r="AO1405" t="s"/>
      <c r="AP1405" t="n">
        <v>166</v>
      </c>
      <c r="AQ1405" t="s">
        <v>89</v>
      </c>
      <c r="AR1405" t="s"/>
      <c r="AS1405" t="s"/>
      <c r="AT1405" t="s">
        <v>90</v>
      </c>
      <c r="AU1405" t="s"/>
      <c r="AV1405" t="s"/>
      <c r="AW1405" t="s"/>
      <c r="AX1405" t="s"/>
      <c r="AY1405" t="n">
        <v>6796568</v>
      </c>
      <c r="AZ1405" t="s">
        <v>1770</v>
      </c>
      <c r="BA1405" t="s"/>
      <c r="BB1405" t="n">
        <v>11232</v>
      </c>
      <c r="BC1405" t="n">
        <v>13.324201</v>
      </c>
      <c r="BD1405" t="n">
        <v>52.504049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1771</v>
      </c>
      <c r="F1406" t="n">
        <v>1763819</v>
      </c>
      <c r="G1406" t="s">
        <v>74</v>
      </c>
      <c r="H1406" t="s">
        <v>75</v>
      </c>
      <c r="I1406" t="s"/>
      <c r="J1406" t="s">
        <v>74</v>
      </c>
      <c r="K1406" t="n">
        <v>59.85</v>
      </c>
      <c r="L1406" t="s">
        <v>76</v>
      </c>
      <c r="M1406" t="s"/>
      <c r="N1406" t="s">
        <v>77</v>
      </c>
      <c r="O1406" t="s">
        <v>78</v>
      </c>
      <c r="P1406" t="s">
        <v>1772</v>
      </c>
      <c r="Q1406" t="s"/>
      <c r="R1406" t="s">
        <v>80</v>
      </c>
      <c r="S1406" t="s">
        <v>1773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HYPERLINK("https://hotelmonitor-cachepage.eclerx.com/savepage/tk_15434141297971323_sr_2057.html","info")</f>
        <v/>
      </c>
      <c r="AA1406" t="n">
        <v>372581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88</v>
      </c>
      <c r="AO1406" t="s"/>
      <c r="AP1406" t="n">
        <v>113</v>
      </c>
      <c r="AQ1406" t="s">
        <v>89</v>
      </c>
      <c r="AR1406" t="s"/>
      <c r="AS1406" t="s"/>
      <c r="AT1406" t="s">
        <v>90</v>
      </c>
      <c r="AU1406" t="s"/>
      <c r="AV1406" t="s"/>
      <c r="AW1406" t="s"/>
      <c r="AX1406" t="s"/>
      <c r="AY1406" t="n">
        <v>1614166</v>
      </c>
      <c r="AZ1406" t="s">
        <v>1774</v>
      </c>
      <c r="BA1406" t="s"/>
      <c r="BB1406" t="n">
        <v>966</v>
      </c>
      <c r="BC1406" t="n">
        <v>13.32903</v>
      </c>
      <c r="BD1406" t="n">
        <v>52.49113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1771</v>
      </c>
      <c r="F1407" t="n">
        <v>1763819</v>
      </c>
      <c r="G1407" t="s">
        <v>74</v>
      </c>
      <c r="H1407" t="s">
        <v>75</v>
      </c>
      <c r="I1407" t="s"/>
      <c r="J1407" t="s">
        <v>74</v>
      </c>
      <c r="K1407" t="n">
        <v>66.5</v>
      </c>
      <c r="L1407" t="s">
        <v>76</v>
      </c>
      <c r="M1407" t="s"/>
      <c r="N1407" t="s">
        <v>93</v>
      </c>
      <c r="O1407" t="s">
        <v>78</v>
      </c>
      <c r="P1407" t="s">
        <v>1772</v>
      </c>
      <c r="Q1407" t="s"/>
      <c r="R1407" t="s">
        <v>80</v>
      </c>
      <c r="S1407" t="s">
        <v>1775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HYPERLINK("https://hotelmonitor-cachepage.eclerx.com/savepage/tk_15434141297971323_sr_2057.html","info")</f>
        <v/>
      </c>
      <c r="AA1407" t="n">
        <v>372581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88</v>
      </c>
      <c r="AO1407" t="s"/>
      <c r="AP1407" t="n">
        <v>113</v>
      </c>
      <c r="AQ1407" t="s">
        <v>89</v>
      </c>
      <c r="AR1407" t="s"/>
      <c r="AS1407" t="s"/>
      <c r="AT1407" t="s">
        <v>90</v>
      </c>
      <c r="AU1407" t="s"/>
      <c r="AV1407" t="s"/>
      <c r="AW1407" t="s"/>
      <c r="AX1407" t="s"/>
      <c r="AY1407" t="n">
        <v>1614166</v>
      </c>
      <c r="AZ1407" t="s">
        <v>1774</v>
      </c>
      <c r="BA1407" t="s"/>
      <c r="BB1407" t="n">
        <v>966</v>
      </c>
      <c r="BC1407" t="n">
        <v>13.32903</v>
      </c>
      <c r="BD1407" t="n">
        <v>52.49113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1771</v>
      </c>
      <c r="F1408" t="n">
        <v>1763819</v>
      </c>
      <c r="G1408" t="s">
        <v>74</v>
      </c>
      <c r="H1408" t="s">
        <v>75</v>
      </c>
      <c r="I1408" t="s"/>
      <c r="J1408" t="s">
        <v>74</v>
      </c>
      <c r="K1408" t="n">
        <v>76.5</v>
      </c>
      <c r="L1408" t="s">
        <v>76</v>
      </c>
      <c r="M1408" t="s"/>
      <c r="N1408" t="s">
        <v>95</v>
      </c>
      <c r="O1408" t="s">
        <v>78</v>
      </c>
      <c r="P1408" t="s">
        <v>1772</v>
      </c>
      <c r="Q1408" t="s"/>
      <c r="R1408" t="s">
        <v>80</v>
      </c>
      <c r="S1408" t="s">
        <v>206</v>
      </c>
      <c r="T1408" t="s">
        <v>82</v>
      </c>
      <c r="U1408" t="s"/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HYPERLINK("https://hotelmonitor-cachepage.eclerx.com/savepage/tk_15434141297971323_sr_2057.html","info")</f>
        <v/>
      </c>
      <c r="AA1408" t="n">
        <v>372581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88</v>
      </c>
      <c r="AO1408" t="s"/>
      <c r="AP1408" t="n">
        <v>113</v>
      </c>
      <c r="AQ1408" t="s">
        <v>89</v>
      </c>
      <c r="AR1408" t="s"/>
      <c r="AS1408" t="s"/>
      <c r="AT1408" t="s">
        <v>90</v>
      </c>
      <c r="AU1408" t="s"/>
      <c r="AV1408" t="s"/>
      <c r="AW1408" t="s"/>
      <c r="AX1408" t="s"/>
      <c r="AY1408" t="n">
        <v>1614166</v>
      </c>
      <c r="AZ1408" t="s">
        <v>1774</v>
      </c>
      <c r="BA1408" t="s"/>
      <c r="BB1408" t="n">
        <v>966</v>
      </c>
      <c r="BC1408" t="n">
        <v>13.32903</v>
      </c>
      <c r="BD1408" t="n">
        <v>52.49113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1771</v>
      </c>
      <c r="F1409" t="n">
        <v>1763819</v>
      </c>
      <c r="G1409" t="s">
        <v>74</v>
      </c>
      <c r="H1409" t="s">
        <v>75</v>
      </c>
      <c r="I1409" t="s"/>
      <c r="J1409" t="s">
        <v>74</v>
      </c>
      <c r="K1409" t="n">
        <v>90.5</v>
      </c>
      <c r="L1409" t="s">
        <v>76</v>
      </c>
      <c r="M1409" t="s"/>
      <c r="N1409" t="s">
        <v>527</v>
      </c>
      <c r="O1409" t="s">
        <v>78</v>
      </c>
      <c r="P1409" t="s">
        <v>1772</v>
      </c>
      <c r="Q1409" t="s"/>
      <c r="R1409" t="s">
        <v>80</v>
      </c>
      <c r="S1409" t="s">
        <v>1153</v>
      </c>
      <c r="T1409" t="s">
        <v>82</v>
      </c>
      <c r="U1409" t="s"/>
      <c r="V1409" t="s">
        <v>83</v>
      </c>
      <c r="W1409" t="s">
        <v>112</v>
      </c>
      <c r="X1409" t="s"/>
      <c r="Y1409" t="s">
        <v>85</v>
      </c>
      <c r="Z1409">
        <f>HYPERLINK("https://hotelmonitor-cachepage.eclerx.com/savepage/tk_15434141297971323_sr_2057.html","info")</f>
        <v/>
      </c>
      <c r="AA1409" t="n">
        <v>372581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88</v>
      </c>
      <c r="AO1409" t="s"/>
      <c r="AP1409" t="n">
        <v>113</v>
      </c>
      <c r="AQ1409" t="s">
        <v>89</v>
      </c>
      <c r="AR1409" t="s"/>
      <c r="AS1409" t="s"/>
      <c r="AT1409" t="s">
        <v>90</v>
      </c>
      <c r="AU1409" t="s"/>
      <c r="AV1409" t="s"/>
      <c r="AW1409" t="s"/>
      <c r="AX1409" t="s"/>
      <c r="AY1409" t="n">
        <v>1614166</v>
      </c>
      <c r="AZ1409" t="s">
        <v>1774</v>
      </c>
      <c r="BA1409" t="s"/>
      <c r="BB1409" t="n">
        <v>966</v>
      </c>
      <c r="BC1409" t="n">
        <v>13.32903</v>
      </c>
      <c r="BD1409" t="n">
        <v>52.49113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1776</v>
      </c>
      <c r="F1410" t="n">
        <v>3578587</v>
      </c>
      <c r="G1410" t="s">
        <v>74</v>
      </c>
      <c r="H1410" t="s">
        <v>75</v>
      </c>
      <c r="I1410" t="s"/>
      <c r="J1410" t="s">
        <v>74</v>
      </c>
      <c r="K1410" t="n">
        <v>76.5</v>
      </c>
      <c r="L1410" t="s">
        <v>76</v>
      </c>
      <c r="M1410" t="s"/>
      <c r="N1410" t="s">
        <v>77</v>
      </c>
      <c r="O1410" t="s">
        <v>78</v>
      </c>
      <c r="P1410" t="s">
        <v>1777</v>
      </c>
      <c r="Q1410" t="s"/>
      <c r="R1410" t="s">
        <v>102</v>
      </c>
      <c r="S1410" t="s">
        <v>206</v>
      </c>
      <c r="T1410" t="s">
        <v>82</v>
      </c>
      <c r="U1410" t="s"/>
      <c r="V1410" t="s">
        <v>83</v>
      </c>
      <c r="W1410" t="s">
        <v>112</v>
      </c>
      <c r="X1410" t="s"/>
      <c r="Y1410" t="s">
        <v>85</v>
      </c>
      <c r="Z1410">
        <f>HYPERLINK("https://hotelmonitor-cachepage.eclerx.com/savepage/tk_15434139353182983_sr_2057.html","info")</f>
        <v/>
      </c>
      <c r="AA1410" t="n">
        <v>215085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88</v>
      </c>
      <c r="AO1410" t="s"/>
      <c r="AP1410" t="n">
        <v>48</v>
      </c>
      <c r="AQ1410" t="s">
        <v>89</v>
      </c>
      <c r="AR1410" t="s"/>
      <c r="AS1410" t="s"/>
      <c r="AT1410" t="s">
        <v>90</v>
      </c>
      <c r="AU1410" t="s"/>
      <c r="AV1410" t="s"/>
      <c r="AW1410" t="s"/>
      <c r="AX1410" t="s"/>
      <c r="AY1410" t="n">
        <v>2071700</v>
      </c>
      <c r="AZ1410" t="s">
        <v>1778</v>
      </c>
      <c r="BA1410" t="s"/>
      <c r="BB1410" t="n">
        <v>41889</v>
      </c>
      <c r="BC1410" t="n">
        <v>13.451239</v>
      </c>
      <c r="BD1410" t="n">
        <v>52.454457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1776</v>
      </c>
      <c r="F1411" t="n">
        <v>3578587</v>
      </c>
      <c r="G1411" t="s">
        <v>74</v>
      </c>
      <c r="H1411" t="s">
        <v>75</v>
      </c>
      <c r="I1411" t="s"/>
      <c r="J1411" t="s">
        <v>74</v>
      </c>
      <c r="K1411" t="n">
        <v>85</v>
      </c>
      <c r="L1411" t="s">
        <v>76</v>
      </c>
      <c r="M1411" t="s"/>
      <c r="N1411" t="s">
        <v>93</v>
      </c>
      <c r="O1411" t="s">
        <v>78</v>
      </c>
      <c r="P1411" t="s">
        <v>1777</v>
      </c>
      <c r="Q1411" t="s"/>
      <c r="R1411" t="s">
        <v>102</v>
      </c>
      <c r="S1411" t="s">
        <v>181</v>
      </c>
      <c r="T1411" t="s">
        <v>82</v>
      </c>
      <c r="U1411" t="s"/>
      <c r="V1411" t="s">
        <v>83</v>
      </c>
      <c r="W1411" t="s">
        <v>112</v>
      </c>
      <c r="X1411" t="s"/>
      <c r="Y1411" t="s">
        <v>85</v>
      </c>
      <c r="Z1411">
        <f>HYPERLINK("https://hotelmonitor-cachepage.eclerx.com/savepage/tk_15434139353182983_sr_2057.html","info")</f>
        <v/>
      </c>
      <c r="AA1411" t="n">
        <v>215085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88</v>
      </c>
      <c r="AO1411" t="s"/>
      <c r="AP1411" t="n">
        <v>48</v>
      </c>
      <c r="AQ1411" t="s">
        <v>89</v>
      </c>
      <c r="AR1411" t="s"/>
      <c r="AS1411" t="s"/>
      <c r="AT1411" t="s">
        <v>90</v>
      </c>
      <c r="AU1411" t="s"/>
      <c r="AV1411" t="s"/>
      <c r="AW1411" t="s"/>
      <c r="AX1411" t="s"/>
      <c r="AY1411" t="n">
        <v>2071700</v>
      </c>
      <c r="AZ1411" t="s">
        <v>1778</v>
      </c>
      <c r="BA1411" t="s"/>
      <c r="BB1411" t="n">
        <v>41889</v>
      </c>
      <c r="BC1411" t="n">
        <v>13.451239</v>
      </c>
      <c r="BD1411" t="n">
        <v>52.454457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1779</v>
      </c>
      <c r="F1412" t="n">
        <v>382567</v>
      </c>
      <c r="G1412" t="s">
        <v>74</v>
      </c>
      <c r="H1412" t="s">
        <v>75</v>
      </c>
      <c r="I1412" t="s"/>
      <c r="J1412" t="s">
        <v>74</v>
      </c>
      <c r="K1412" t="n">
        <v>101.15</v>
      </c>
      <c r="L1412" t="s">
        <v>76</v>
      </c>
      <c r="M1412" t="s"/>
      <c r="N1412" t="s">
        <v>77</v>
      </c>
      <c r="O1412" t="s">
        <v>78</v>
      </c>
      <c r="P1412" t="s">
        <v>1780</v>
      </c>
      <c r="Q1412" t="s"/>
      <c r="R1412" t="s">
        <v>159</v>
      </c>
      <c r="S1412" t="s">
        <v>1781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HYPERLINK("https://hotelmonitor-cachepage.eclerx.com/savepage/tk_15434147774598923_sr_2057.html","info")</f>
        <v/>
      </c>
      <c r="AA1412" t="n">
        <v>5950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88</v>
      </c>
      <c r="AO1412" t="s"/>
      <c r="AP1412" t="n">
        <v>327</v>
      </c>
      <c r="AQ1412" t="s">
        <v>89</v>
      </c>
      <c r="AR1412" t="s"/>
      <c r="AS1412" t="s"/>
      <c r="AT1412" t="s">
        <v>90</v>
      </c>
      <c r="AU1412" t="s"/>
      <c r="AV1412" t="s"/>
      <c r="AW1412" t="s"/>
      <c r="AX1412" t="s"/>
      <c r="AY1412" t="n">
        <v>937891</v>
      </c>
      <c r="AZ1412" t="s">
        <v>1782</v>
      </c>
      <c r="BA1412" t="s"/>
      <c r="BB1412" t="n">
        <v>393</v>
      </c>
      <c r="BC1412" t="n">
        <v>13.327342</v>
      </c>
      <c r="BD1412" t="n">
        <v>52.503177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1779</v>
      </c>
      <c r="F1413" t="n">
        <v>382567</v>
      </c>
      <c r="G1413" t="s">
        <v>74</v>
      </c>
      <c r="H1413" t="s">
        <v>75</v>
      </c>
      <c r="I1413" t="s"/>
      <c r="J1413" t="s">
        <v>74</v>
      </c>
      <c r="K1413" t="n">
        <v>119</v>
      </c>
      <c r="L1413" t="s">
        <v>76</v>
      </c>
      <c r="M1413" t="s"/>
      <c r="N1413" t="s">
        <v>93</v>
      </c>
      <c r="O1413" t="s">
        <v>78</v>
      </c>
      <c r="P1413" t="s">
        <v>1780</v>
      </c>
      <c r="Q1413" t="s"/>
      <c r="R1413" t="s">
        <v>159</v>
      </c>
      <c r="S1413" t="s">
        <v>184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HYPERLINK("https://hotelmonitor-cachepage.eclerx.com/savepage/tk_15434147774598923_sr_2057.html","info")</f>
        <v/>
      </c>
      <c r="AA1413" t="n">
        <v>5950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88</v>
      </c>
      <c r="AO1413" t="s"/>
      <c r="AP1413" t="n">
        <v>327</v>
      </c>
      <c r="AQ1413" t="s">
        <v>89</v>
      </c>
      <c r="AR1413" t="s"/>
      <c r="AS1413" t="s"/>
      <c r="AT1413" t="s">
        <v>90</v>
      </c>
      <c r="AU1413" t="s"/>
      <c r="AV1413" t="s"/>
      <c r="AW1413" t="s"/>
      <c r="AX1413" t="s"/>
      <c r="AY1413" t="n">
        <v>937891</v>
      </c>
      <c r="AZ1413" t="s">
        <v>1782</v>
      </c>
      <c r="BA1413" t="s"/>
      <c r="BB1413" t="n">
        <v>393</v>
      </c>
      <c r="BC1413" t="n">
        <v>13.327342</v>
      </c>
      <c r="BD1413" t="n">
        <v>52.503177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1779</v>
      </c>
      <c r="F1414" t="n">
        <v>382567</v>
      </c>
      <c r="G1414" t="s">
        <v>74</v>
      </c>
      <c r="H1414" t="s">
        <v>75</v>
      </c>
      <c r="I1414" t="s"/>
      <c r="J1414" t="s">
        <v>74</v>
      </c>
      <c r="K1414" t="n">
        <v>129</v>
      </c>
      <c r="L1414" t="s">
        <v>76</v>
      </c>
      <c r="M1414" t="s"/>
      <c r="N1414" t="s">
        <v>95</v>
      </c>
      <c r="O1414" t="s">
        <v>78</v>
      </c>
      <c r="P1414" t="s">
        <v>1780</v>
      </c>
      <c r="Q1414" t="s"/>
      <c r="R1414" t="s">
        <v>159</v>
      </c>
      <c r="S1414" t="s">
        <v>1389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HYPERLINK("https://hotelmonitor-cachepage.eclerx.com/savepage/tk_15434147774598923_sr_2057.html","info")</f>
        <v/>
      </c>
      <c r="AA1414" t="n">
        <v>5950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88</v>
      </c>
      <c r="AO1414" t="s"/>
      <c r="AP1414" t="n">
        <v>327</v>
      </c>
      <c r="AQ1414" t="s">
        <v>89</v>
      </c>
      <c r="AR1414" t="s"/>
      <c r="AS1414" t="s"/>
      <c r="AT1414" t="s">
        <v>90</v>
      </c>
      <c r="AU1414" t="s"/>
      <c r="AV1414" t="s"/>
      <c r="AW1414" t="s"/>
      <c r="AX1414" t="s"/>
      <c r="AY1414" t="n">
        <v>937891</v>
      </c>
      <c r="AZ1414" t="s">
        <v>1782</v>
      </c>
      <c r="BA1414" t="s"/>
      <c r="BB1414" t="n">
        <v>393</v>
      </c>
      <c r="BC1414" t="n">
        <v>13.327342</v>
      </c>
      <c r="BD1414" t="n">
        <v>52.503177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1779</v>
      </c>
      <c r="F1415" t="n">
        <v>382567</v>
      </c>
      <c r="G1415" t="s">
        <v>74</v>
      </c>
      <c r="H1415" t="s">
        <v>75</v>
      </c>
      <c r="I1415" t="s"/>
      <c r="J1415" t="s">
        <v>74</v>
      </c>
      <c r="K1415" t="n">
        <v>169</v>
      </c>
      <c r="L1415" t="s">
        <v>76</v>
      </c>
      <c r="M1415" t="s"/>
      <c r="N1415" t="s">
        <v>99</v>
      </c>
      <c r="O1415" t="s">
        <v>78</v>
      </c>
      <c r="P1415" t="s">
        <v>1780</v>
      </c>
      <c r="Q1415" t="s"/>
      <c r="R1415" t="s">
        <v>159</v>
      </c>
      <c r="S1415" t="s">
        <v>1783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HYPERLINK("https://hotelmonitor-cachepage.eclerx.com/savepage/tk_15434147774598923_sr_2057.html","info")</f>
        <v/>
      </c>
      <c r="AA1415" t="n">
        <v>5950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88</v>
      </c>
      <c r="AO1415" t="s"/>
      <c r="AP1415" t="n">
        <v>327</v>
      </c>
      <c r="AQ1415" t="s">
        <v>89</v>
      </c>
      <c r="AR1415" t="s"/>
      <c r="AS1415" t="s"/>
      <c r="AT1415" t="s">
        <v>90</v>
      </c>
      <c r="AU1415" t="s"/>
      <c r="AV1415" t="s"/>
      <c r="AW1415" t="s"/>
      <c r="AX1415" t="s"/>
      <c r="AY1415" t="n">
        <v>937891</v>
      </c>
      <c r="AZ1415" t="s">
        <v>1782</v>
      </c>
      <c r="BA1415" t="s"/>
      <c r="BB1415" t="n">
        <v>393</v>
      </c>
      <c r="BC1415" t="n">
        <v>13.327342</v>
      </c>
      <c r="BD1415" t="n">
        <v>52.503177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1784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101.2</v>
      </c>
      <c r="L1416" t="s">
        <v>76</v>
      </c>
      <c r="M1416" t="s"/>
      <c r="N1416" t="s">
        <v>227</v>
      </c>
      <c r="O1416" t="s">
        <v>78</v>
      </c>
      <c r="P1416" t="s">
        <v>1784</v>
      </c>
      <c r="Q1416" t="s"/>
      <c r="R1416" t="s">
        <v>180</v>
      </c>
      <c r="S1416" t="s">
        <v>1785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HYPERLINK("https://hotelmonitor-cachepage.eclerx.com/savepage/tk_1543414648485545_sr_2057.html","info")</f>
        <v/>
      </c>
      <c r="AA1416" t="n">
        <v>-6796927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88</v>
      </c>
      <c r="AO1416" t="s"/>
      <c r="AP1416" t="n">
        <v>285</v>
      </c>
      <c r="AQ1416" t="s">
        <v>89</v>
      </c>
      <c r="AR1416" t="s"/>
      <c r="AS1416" t="s"/>
      <c r="AT1416" t="s">
        <v>90</v>
      </c>
      <c r="AU1416" t="s"/>
      <c r="AV1416" t="s"/>
      <c r="AW1416" t="s"/>
      <c r="AX1416" t="s"/>
      <c r="AY1416" t="n">
        <v>6796927</v>
      </c>
      <c r="AZ1416" t="s">
        <v>1786</v>
      </c>
      <c r="BA1416" t="s"/>
      <c r="BB1416" t="n">
        <v>146886</v>
      </c>
      <c r="BC1416" t="n">
        <v>13.40017</v>
      </c>
      <c r="BD1416" t="n">
        <v>52.49582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1784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112.7</v>
      </c>
      <c r="L1417" t="s">
        <v>76</v>
      </c>
      <c r="M1417" t="s"/>
      <c r="N1417" t="s">
        <v>183</v>
      </c>
      <c r="O1417" t="s">
        <v>78</v>
      </c>
      <c r="P1417" t="s">
        <v>1784</v>
      </c>
      <c r="Q1417" t="s"/>
      <c r="R1417" t="s">
        <v>180</v>
      </c>
      <c r="S1417" t="s">
        <v>1787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HYPERLINK("https://hotelmonitor-cachepage.eclerx.com/savepage/tk_1543414648485545_sr_2057.html","info")</f>
        <v/>
      </c>
      <c r="AA1417" t="n">
        <v>-6796927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88</v>
      </c>
      <c r="AO1417" t="s"/>
      <c r="AP1417" t="n">
        <v>285</v>
      </c>
      <c r="AQ1417" t="s">
        <v>89</v>
      </c>
      <c r="AR1417" t="s"/>
      <c r="AS1417" t="s"/>
      <c r="AT1417" t="s">
        <v>90</v>
      </c>
      <c r="AU1417" t="s"/>
      <c r="AV1417" t="s"/>
      <c r="AW1417" t="s"/>
      <c r="AX1417" t="s"/>
      <c r="AY1417" t="n">
        <v>6796927</v>
      </c>
      <c r="AZ1417" t="s">
        <v>1786</v>
      </c>
      <c r="BA1417" t="s"/>
      <c r="BB1417" t="n">
        <v>146886</v>
      </c>
      <c r="BC1417" t="n">
        <v>13.40017</v>
      </c>
      <c r="BD1417" t="n">
        <v>52.49582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1788</v>
      </c>
      <c r="F1418" t="n">
        <v>3581178</v>
      </c>
      <c r="G1418" t="s">
        <v>74</v>
      </c>
      <c r="H1418" t="s">
        <v>75</v>
      </c>
      <c r="I1418" t="s"/>
      <c r="J1418" t="s">
        <v>74</v>
      </c>
      <c r="K1418" t="n">
        <v>146.5</v>
      </c>
      <c r="L1418" t="s">
        <v>76</v>
      </c>
      <c r="M1418" t="s"/>
      <c r="N1418" t="s">
        <v>97</v>
      </c>
      <c r="O1418" t="s">
        <v>78</v>
      </c>
      <c r="P1418" t="s">
        <v>1789</v>
      </c>
      <c r="Q1418" t="s"/>
      <c r="R1418" t="s">
        <v>102</v>
      </c>
      <c r="S1418" t="s">
        <v>1790</v>
      </c>
      <c r="T1418" t="s">
        <v>82</v>
      </c>
      <c r="U1418" t="s"/>
      <c r="V1418" t="s">
        <v>83</v>
      </c>
      <c r="W1418" t="s">
        <v>112</v>
      </c>
      <c r="X1418" t="s"/>
      <c r="Y1418" t="s">
        <v>85</v>
      </c>
      <c r="Z1418">
        <f>HYPERLINK("https://hotelmonitor-cachepage.eclerx.com/savepage/tk_15434150213968647_sr_2057.html","info")</f>
        <v/>
      </c>
      <c r="AA1418" t="n">
        <v>272998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88</v>
      </c>
      <c r="AO1418" t="s"/>
      <c r="AP1418" t="n">
        <v>408</v>
      </c>
      <c r="AQ1418" t="s">
        <v>89</v>
      </c>
      <c r="AR1418" t="s"/>
      <c r="AS1418" t="s"/>
      <c r="AT1418" t="s">
        <v>90</v>
      </c>
      <c r="AU1418" t="s"/>
      <c r="AV1418" t="s"/>
      <c r="AW1418" t="s"/>
      <c r="AX1418" t="s"/>
      <c r="AY1418" t="n">
        <v>2071493</v>
      </c>
      <c r="AZ1418" t="s">
        <v>1791</v>
      </c>
      <c r="BA1418" t="s"/>
      <c r="BB1418" t="n">
        <v>67917</v>
      </c>
      <c r="BC1418" t="n">
        <v>13.382057</v>
      </c>
      <c r="BD1418" t="n">
        <v>52.522748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1792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98.7</v>
      </c>
      <c r="L1419" t="s">
        <v>76</v>
      </c>
      <c r="M1419" t="s"/>
      <c r="N1419" t="s">
        <v>93</v>
      </c>
      <c r="O1419" t="s">
        <v>78</v>
      </c>
      <c r="P1419" t="s">
        <v>1792</v>
      </c>
      <c r="Q1419" t="s"/>
      <c r="R1419" t="s">
        <v>102</v>
      </c>
      <c r="S1419" t="s">
        <v>103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HYPERLINK("https://hotelmonitor-cachepage.eclerx.com/savepage/tk_15434138445645516_sr_2057.html","info")</f>
        <v/>
      </c>
      <c r="AA1419" t="n">
        <v>-6796714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88</v>
      </c>
      <c r="AO1419" t="s"/>
      <c r="AP1419" t="n">
        <v>17</v>
      </c>
      <c r="AQ1419" t="s">
        <v>89</v>
      </c>
      <c r="AR1419" t="s"/>
      <c r="AS1419" t="s"/>
      <c r="AT1419" t="s">
        <v>90</v>
      </c>
      <c r="AU1419" t="s"/>
      <c r="AV1419" t="s"/>
      <c r="AW1419" t="s"/>
      <c r="AX1419" t="s"/>
      <c r="AY1419" t="n">
        <v>6796714</v>
      </c>
      <c r="AZ1419" t="s">
        <v>1793</v>
      </c>
      <c r="BA1419" t="s"/>
      <c r="BB1419" t="n">
        <v>909620</v>
      </c>
      <c r="BC1419" t="n">
        <v>13.41204</v>
      </c>
      <c r="BD1419" t="n">
        <v>52.519431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1794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103.5</v>
      </c>
      <c r="L1420" t="s">
        <v>76</v>
      </c>
      <c r="M1420" t="s"/>
      <c r="N1420" t="s">
        <v>330</v>
      </c>
      <c r="O1420" t="s">
        <v>78</v>
      </c>
      <c r="P1420" t="s">
        <v>1794</v>
      </c>
      <c r="Q1420" t="s"/>
      <c r="R1420" t="s">
        <v>80</v>
      </c>
      <c r="S1420" t="s">
        <v>1263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HYPERLINK("https://hotelmonitor-cachepage.eclerx.com/savepage/tk_15434146289323747_sr_2057.html","info")</f>
        <v/>
      </c>
      <c r="AA1420" t="n">
        <v>-6796517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88</v>
      </c>
      <c r="AO1420" t="s"/>
      <c r="AP1420" t="n">
        <v>278</v>
      </c>
      <c r="AQ1420" t="s">
        <v>89</v>
      </c>
      <c r="AR1420" t="s"/>
      <c r="AS1420" t="s"/>
      <c r="AT1420" t="s">
        <v>90</v>
      </c>
      <c r="AU1420" t="s"/>
      <c r="AV1420" t="s"/>
      <c r="AW1420" t="s"/>
      <c r="AX1420" t="s"/>
      <c r="AY1420" t="n">
        <v>6796517</v>
      </c>
      <c r="AZ1420" t="s">
        <v>1795</v>
      </c>
      <c r="BA1420" t="s"/>
      <c r="BB1420" t="n">
        <v>36778</v>
      </c>
      <c r="BC1420" t="n">
        <v>13.72588</v>
      </c>
      <c r="BD1420" t="n">
        <v>52.42509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1794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109.25</v>
      </c>
      <c r="L1421" t="s">
        <v>76</v>
      </c>
      <c r="M1421" t="s"/>
      <c r="N1421" t="s">
        <v>118</v>
      </c>
      <c r="O1421" t="s">
        <v>78</v>
      </c>
      <c r="P1421" t="s">
        <v>1794</v>
      </c>
      <c r="Q1421" t="s"/>
      <c r="R1421" t="s">
        <v>80</v>
      </c>
      <c r="S1421" t="s">
        <v>1524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HYPERLINK("https://hotelmonitor-cachepage.eclerx.com/savepage/tk_15434146289323747_sr_2057.html","info")</f>
        <v/>
      </c>
      <c r="AA1421" t="n">
        <v>-6796517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88</v>
      </c>
      <c r="AO1421" t="s"/>
      <c r="AP1421" t="n">
        <v>278</v>
      </c>
      <c r="AQ1421" t="s">
        <v>89</v>
      </c>
      <c r="AR1421" t="s"/>
      <c r="AS1421" t="s"/>
      <c r="AT1421" t="s">
        <v>90</v>
      </c>
      <c r="AU1421" t="s"/>
      <c r="AV1421" t="s"/>
      <c r="AW1421" t="s"/>
      <c r="AX1421" t="s"/>
      <c r="AY1421" t="n">
        <v>6796517</v>
      </c>
      <c r="AZ1421" t="s">
        <v>1795</v>
      </c>
      <c r="BA1421" t="s"/>
      <c r="BB1421" t="n">
        <v>36778</v>
      </c>
      <c r="BC1421" t="n">
        <v>13.72588</v>
      </c>
      <c r="BD1421" t="n">
        <v>52.42509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1796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60</v>
      </c>
      <c r="L1422" t="s">
        <v>76</v>
      </c>
      <c r="M1422" t="s"/>
      <c r="N1422" t="s">
        <v>600</v>
      </c>
      <c r="O1422" t="s">
        <v>78</v>
      </c>
      <c r="P1422" t="s">
        <v>1796</v>
      </c>
      <c r="Q1422" t="s"/>
      <c r="R1422" t="s">
        <v>180</v>
      </c>
      <c r="S1422" t="s">
        <v>496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HYPERLINK("https://hotelmonitor-cachepage.eclerx.com/savepage/tk_154341481648039_sr_2057.html","info")</f>
        <v/>
      </c>
      <c r="AA1422" t="n">
        <v>-2071505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88</v>
      </c>
      <c r="AO1422" t="s"/>
      <c r="AP1422" t="n">
        <v>340</v>
      </c>
      <c r="AQ1422" t="s">
        <v>89</v>
      </c>
      <c r="AR1422" t="s"/>
      <c r="AS1422" t="s"/>
      <c r="AT1422" t="s">
        <v>90</v>
      </c>
      <c r="AU1422" t="s"/>
      <c r="AV1422" t="s"/>
      <c r="AW1422" t="s"/>
      <c r="AX1422" t="s"/>
      <c r="AY1422" t="n">
        <v>2071505</v>
      </c>
      <c r="AZ1422" t="s">
        <v>1797</v>
      </c>
      <c r="BA1422" t="s"/>
      <c r="BB1422" t="n">
        <v>437876</v>
      </c>
      <c r="BC1422" t="n">
        <v>13.35849</v>
      </c>
      <c r="BD1422" t="n">
        <v>52.523269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1796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65</v>
      </c>
      <c r="L1423" t="s">
        <v>76</v>
      </c>
      <c r="M1423" t="s"/>
      <c r="N1423" t="s">
        <v>183</v>
      </c>
      <c r="O1423" t="s">
        <v>78</v>
      </c>
      <c r="P1423" t="s">
        <v>1796</v>
      </c>
      <c r="Q1423" t="s"/>
      <c r="R1423" t="s">
        <v>180</v>
      </c>
      <c r="S1423" t="s">
        <v>774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HYPERLINK("https://hotelmonitor-cachepage.eclerx.com/savepage/tk_154341481648039_sr_2057.html","info")</f>
        <v/>
      </c>
      <c r="AA1423" t="n">
        <v>-2071505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88</v>
      </c>
      <c r="AO1423" t="s"/>
      <c r="AP1423" t="n">
        <v>340</v>
      </c>
      <c r="AQ1423" t="s">
        <v>89</v>
      </c>
      <c r="AR1423" t="s"/>
      <c r="AS1423" t="s"/>
      <c r="AT1423" t="s">
        <v>90</v>
      </c>
      <c r="AU1423" t="s"/>
      <c r="AV1423" t="s"/>
      <c r="AW1423" t="s"/>
      <c r="AX1423" t="s"/>
      <c r="AY1423" t="n">
        <v>2071505</v>
      </c>
      <c r="AZ1423" t="s">
        <v>1797</v>
      </c>
      <c r="BA1423" t="s"/>
      <c r="BB1423" t="n">
        <v>437876</v>
      </c>
      <c r="BC1423" t="n">
        <v>13.35849</v>
      </c>
      <c r="BD1423" t="n">
        <v>52.523269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1796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70</v>
      </c>
      <c r="L1424" t="s">
        <v>76</v>
      </c>
      <c r="M1424" t="s"/>
      <c r="N1424" t="s">
        <v>850</v>
      </c>
      <c r="O1424" t="s">
        <v>78</v>
      </c>
      <c r="P1424" t="s">
        <v>1796</v>
      </c>
      <c r="Q1424" t="s"/>
      <c r="R1424" t="s">
        <v>180</v>
      </c>
      <c r="S1424" t="s">
        <v>355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HYPERLINK("https://hotelmonitor-cachepage.eclerx.com/savepage/tk_154341481648039_sr_2057.html","info")</f>
        <v/>
      </c>
      <c r="AA1424" t="n">
        <v>-2071505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88</v>
      </c>
      <c r="AO1424" t="s"/>
      <c r="AP1424" t="n">
        <v>340</v>
      </c>
      <c r="AQ1424" t="s">
        <v>89</v>
      </c>
      <c r="AR1424" t="s"/>
      <c r="AS1424" t="s"/>
      <c r="AT1424" t="s">
        <v>90</v>
      </c>
      <c r="AU1424" t="s"/>
      <c r="AV1424" t="s"/>
      <c r="AW1424" t="s"/>
      <c r="AX1424" t="s"/>
      <c r="AY1424" t="n">
        <v>2071505</v>
      </c>
      <c r="AZ1424" t="s">
        <v>1797</v>
      </c>
      <c r="BA1424" t="s"/>
      <c r="BB1424" t="n">
        <v>437876</v>
      </c>
      <c r="BC1424" t="n">
        <v>13.35849</v>
      </c>
      <c r="BD1424" t="n">
        <v>52.523269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1796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80</v>
      </c>
      <c r="L1425" t="s">
        <v>76</v>
      </c>
      <c r="M1425" t="s"/>
      <c r="N1425" t="s">
        <v>1798</v>
      </c>
      <c r="O1425" t="s">
        <v>78</v>
      </c>
      <c r="P1425" t="s">
        <v>1796</v>
      </c>
      <c r="Q1425" t="s"/>
      <c r="R1425" t="s">
        <v>180</v>
      </c>
      <c r="S1425" t="s">
        <v>247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HYPERLINK("https://hotelmonitor-cachepage.eclerx.com/savepage/tk_154341481648039_sr_2057.html","info")</f>
        <v/>
      </c>
      <c r="AA1425" t="n">
        <v>-2071505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88</v>
      </c>
      <c r="AO1425" t="s"/>
      <c r="AP1425" t="n">
        <v>340</v>
      </c>
      <c r="AQ1425" t="s">
        <v>89</v>
      </c>
      <c r="AR1425" t="s"/>
      <c r="AS1425" t="s"/>
      <c r="AT1425" t="s">
        <v>90</v>
      </c>
      <c r="AU1425" t="s"/>
      <c r="AV1425" t="s"/>
      <c r="AW1425" t="s"/>
      <c r="AX1425" t="s"/>
      <c r="AY1425" t="n">
        <v>2071505</v>
      </c>
      <c r="AZ1425" t="s">
        <v>1797</v>
      </c>
      <c r="BA1425" t="s"/>
      <c r="BB1425" t="n">
        <v>437876</v>
      </c>
      <c r="BC1425" t="n">
        <v>13.35849</v>
      </c>
      <c r="BD1425" t="n">
        <v>52.523269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1799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80.75</v>
      </c>
      <c r="L1426" t="s">
        <v>76</v>
      </c>
      <c r="M1426" t="s"/>
      <c r="N1426" t="s">
        <v>77</v>
      </c>
      <c r="O1426" t="s">
        <v>78</v>
      </c>
      <c r="P1426" t="s">
        <v>1799</v>
      </c>
      <c r="Q1426" t="s"/>
      <c r="R1426" t="s">
        <v>80</v>
      </c>
      <c r="S1426" t="s">
        <v>1800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HYPERLINK("https://hotelmonitor-cachepage.eclerx.com/savepage/tk_1543414461441329_sr_2057.html","info")</f>
        <v/>
      </c>
      <c r="AA1426" t="n">
        <v>-4481130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88</v>
      </c>
      <c r="AO1426" t="s"/>
      <c r="AP1426" t="n">
        <v>223</v>
      </c>
      <c r="AQ1426" t="s">
        <v>89</v>
      </c>
      <c r="AR1426" t="s"/>
      <c r="AS1426" t="s"/>
      <c r="AT1426" t="s">
        <v>90</v>
      </c>
      <c r="AU1426" t="s"/>
      <c r="AV1426" t="s"/>
      <c r="AW1426" t="s"/>
      <c r="AX1426" t="s"/>
      <c r="AY1426" t="n">
        <v>4481130</v>
      </c>
      <c r="AZ1426" t="s">
        <v>1801</v>
      </c>
      <c r="BA1426" t="s"/>
      <c r="BB1426" t="n">
        <v>222492</v>
      </c>
      <c r="BC1426" t="n">
        <v>13.390333</v>
      </c>
      <c r="BD1426" t="n">
        <v>52.503115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1799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95</v>
      </c>
      <c r="L1427" t="s">
        <v>76</v>
      </c>
      <c r="M1427" t="s"/>
      <c r="N1427" t="s">
        <v>93</v>
      </c>
      <c r="O1427" t="s">
        <v>78</v>
      </c>
      <c r="P1427" t="s">
        <v>1799</v>
      </c>
      <c r="Q1427" t="s"/>
      <c r="R1427" t="s">
        <v>80</v>
      </c>
      <c r="S1427" t="s">
        <v>307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HYPERLINK("https://hotelmonitor-cachepage.eclerx.com/savepage/tk_1543414461441329_sr_2057.html","info")</f>
        <v/>
      </c>
      <c r="AA1427" t="n">
        <v>-4481130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88</v>
      </c>
      <c r="AO1427" t="s"/>
      <c r="AP1427" t="n">
        <v>223</v>
      </c>
      <c r="AQ1427" t="s">
        <v>89</v>
      </c>
      <c r="AR1427" t="s"/>
      <c r="AS1427" t="s"/>
      <c r="AT1427" t="s">
        <v>90</v>
      </c>
      <c r="AU1427" t="s"/>
      <c r="AV1427" t="s"/>
      <c r="AW1427" t="s"/>
      <c r="AX1427" t="s"/>
      <c r="AY1427" t="n">
        <v>4481130</v>
      </c>
      <c r="AZ1427" t="s">
        <v>1801</v>
      </c>
      <c r="BA1427" t="s"/>
      <c r="BB1427" t="n">
        <v>222492</v>
      </c>
      <c r="BC1427" t="n">
        <v>13.390333</v>
      </c>
      <c r="BD1427" t="n">
        <v>52.503115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1799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105</v>
      </c>
      <c r="L1428" t="s">
        <v>76</v>
      </c>
      <c r="M1428" t="s"/>
      <c r="N1428" t="s">
        <v>95</v>
      </c>
      <c r="O1428" t="s">
        <v>78</v>
      </c>
      <c r="P1428" t="s">
        <v>1799</v>
      </c>
      <c r="Q1428" t="s"/>
      <c r="R1428" t="s">
        <v>80</v>
      </c>
      <c r="S1428" t="s">
        <v>590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HYPERLINK("https://hotelmonitor-cachepage.eclerx.com/savepage/tk_1543414461441329_sr_2057.html","info")</f>
        <v/>
      </c>
      <c r="AA1428" t="n">
        <v>-4481130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88</v>
      </c>
      <c r="AO1428" t="s"/>
      <c r="AP1428" t="n">
        <v>223</v>
      </c>
      <c r="AQ1428" t="s">
        <v>89</v>
      </c>
      <c r="AR1428" t="s"/>
      <c r="AS1428" t="s"/>
      <c r="AT1428" t="s">
        <v>90</v>
      </c>
      <c r="AU1428" t="s"/>
      <c r="AV1428" t="s"/>
      <c r="AW1428" t="s"/>
      <c r="AX1428" t="s"/>
      <c r="AY1428" t="n">
        <v>4481130</v>
      </c>
      <c r="AZ1428" t="s">
        <v>1801</v>
      </c>
      <c r="BA1428" t="s"/>
      <c r="BB1428" t="n">
        <v>222492</v>
      </c>
      <c r="BC1428" t="n">
        <v>13.390333</v>
      </c>
      <c r="BD1428" t="n">
        <v>52.503115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1802</v>
      </c>
      <c r="F1429" t="n">
        <v>2346521</v>
      </c>
      <c r="G1429" t="s">
        <v>74</v>
      </c>
      <c r="H1429" t="s">
        <v>75</v>
      </c>
      <c r="I1429" t="s"/>
      <c r="J1429" t="s">
        <v>74</v>
      </c>
      <c r="K1429" t="n">
        <v>89</v>
      </c>
      <c r="L1429" t="s">
        <v>76</v>
      </c>
      <c r="M1429" t="s"/>
      <c r="N1429" t="s">
        <v>933</v>
      </c>
      <c r="O1429" t="s">
        <v>78</v>
      </c>
      <c r="P1429" t="s">
        <v>1803</v>
      </c>
      <c r="Q1429" t="s"/>
      <c r="R1429" t="s">
        <v>102</v>
      </c>
      <c r="S1429" t="s">
        <v>351</v>
      </c>
      <c r="T1429" t="s">
        <v>82</v>
      </c>
      <c r="U1429" t="s"/>
      <c r="V1429" t="s">
        <v>83</v>
      </c>
      <c r="W1429" t="s">
        <v>112</v>
      </c>
      <c r="X1429" t="s"/>
      <c r="Y1429" t="s">
        <v>85</v>
      </c>
      <c r="Z1429">
        <f>HYPERLINK("https://hotelmonitor-cachepage.eclerx.com/savepage/tk_1543414731747105_sr_2057.html","info")</f>
        <v/>
      </c>
      <c r="AA1429" t="n">
        <v>203255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88</v>
      </c>
      <c r="AO1429" t="s"/>
      <c r="AP1429" t="n">
        <v>312</v>
      </c>
      <c r="AQ1429" t="s">
        <v>89</v>
      </c>
      <c r="AR1429" t="s"/>
      <c r="AS1429" t="s"/>
      <c r="AT1429" t="s">
        <v>90</v>
      </c>
      <c r="AU1429" t="s"/>
      <c r="AV1429" t="s"/>
      <c r="AW1429" t="s"/>
      <c r="AX1429" t="s"/>
      <c r="AY1429" t="n">
        <v>2071748</v>
      </c>
      <c r="AZ1429" t="s">
        <v>1804</v>
      </c>
      <c r="BA1429" t="s"/>
      <c r="BB1429" t="n">
        <v>55486</v>
      </c>
      <c r="BC1429" t="n">
        <v>13.39154</v>
      </c>
      <c r="BD1429" t="n">
        <v>52.52557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1802</v>
      </c>
      <c r="F1430" t="n">
        <v>2346521</v>
      </c>
      <c r="G1430" t="s">
        <v>74</v>
      </c>
      <c r="H1430" t="s">
        <v>75</v>
      </c>
      <c r="I1430" t="s"/>
      <c r="J1430" t="s">
        <v>74</v>
      </c>
      <c r="K1430" t="n">
        <v>119</v>
      </c>
      <c r="L1430" t="s">
        <v>76</v>
      </c>
      <c r="M1430" t="s"/>
      <c r="N1430" t="s">
        <v>1805</v>
      </c>
      <c r="O1430" t="s">
        <v>78</v>
      </c>
      <c r="P1430" t="s">
        <v>1803</v>
      </c>
      <c r="Q1430" t="s"/>
      <c r="R1430" t="s">
        <v>102</v>
      </c>
      <c r="S1430" t="s">
        <v>184</v>
      </c>
      <c r="T1430" t="s">
        <v>82</v>
      </c>
      <c r="U1430" t="s"/>
      <c r="V1430" t="s">
        <v>83</v>
      </c>
      <c r="W1430" t="s">
        <v>112</v>
      </c>
      <c r="X1430" t="s"/>
      <c r="Y1430" t="s">
        <v>85</v>
      </c>
      <c r="Z1430">
        <f>HYPERLINK("https://hotelmonitor-cachepage.eclerx.com/savepage/tk_1543414731747105_sr_2057.html","info")</f>
        <v/>
      </c>
      <c r="AA1430" t="n">
        <v>203255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88</v>
      </c>
      <c r="AO1430" t="s"/>
      <c r="AP1430" t="n">
        <v>312</v>
      </c>
      <c r="AQ1430" t="s">
        <v>89</v>
      </c>
      <c r="AR1430" t="s"/>
      <c r="AS1430" t="s"/>
      <c r="AT1430" t="s">
        <v>90</v>
      </c>
      <c r="AU1430" t="s"/>
      <c r="AV1430" t="s"/>
      <c r="AW1430" t="s"/>
      <c r="AX1430" t="s"/>
      <c r="AY1430" t="n">
        <v>2071748</v>
      </c>
      <c r="AZ1430" t="s">
        <v>1804</v>
      </c>
      <c r="BA1430" t="s"/>
      <c r="BB1430" t="n">
        <v>55486</v>
      </c>
      <c r="BC1430" t="n">
        <v>13.39154</v>
      </c>
      <c r="BD1430" t="n">
        <v>52.52557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1806</v>
      </c>
      <c r="F1431" t="n">
        <v>1590447</v>
      </c>
      <c r="G1431" t="s">
        <v>74</v>
      </c>
      <c r="H1431" t="s">
        <v>75</v>
      </c>
      <c r="I1431" t="s"/>
      <c r="J1431" t="s">
        <v>74</v>
      </c>
      <c r="K1431" t="n">
        <v>135</v>
      </c>
      <c r="L1431" t="s">
        <v>76</v>
      </c>
      <c r="M1431" t="s"/>
      <c r="N1431" t="s">
        <v>1807</v>
      </c>
      <c r="O1431" t="s">
        <v>78</v>
      </c>
      <c r="P1431" t="s">
        <v>1808</v>
      </c>
      <c r="Q1431" t="s"/>
      <c r="R1431" t="s">
        <v>159</v>
      </c>
      <c r="S1431" t="s">
        <v>375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HYPERLINK("https://hotelmonitor-cachepage.eclerx.com/savepage/tk_15434141920850995_sr_2057.html","info")</f>
        <v/>
      </c>
      <c r="AA1431" t="n">
        <v>253527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88</v>
      </c>
      <c r="AO1431" t="s"/>
      <c r="AP1431" t="n">
        <v>133</v>
      </c>
      <c r="AQ1431" t="s">
        <v>89</v>
      </c>
      <c r="AR1431" t="s"/>
      <c r="AS1431" t="s"/>
      <c r="AT1431" t="s">
        <v>90</v>
      </c>
      <c r="AU1431" t="s"/>
      <c r="AV1431" t="s"/>
      <c r="AW1431" t="s"/>
      <c r="AX1431" t="s"/>
      <c r="AY1431" t="n">
        <v>1585962</v>
      </c>
      <c r="AZ1431" t="s">
        <v>1809</v>
      </c>
      <c r="BA1431" t="s"/>
      <c r="BB1431" t="n">
        <v>215285</v>
      </c>
      <c r="BC1431" t="n">
        <v>13.33191</v>
      </c>
      <c r="BD1431" t="n">
        <v>52.50278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1806</v>
      </c>
      <c r="F1432" t="n">
        <v>1590447</v>
      </c>
      <c r="G1432" t="s">
        <v>74</v>
      </c>
      <c r="H1432" t="s">
        <v>75</v>
      </c>
      <c r="I1432" t="s"/>
      <c r="J1432" t="s">
        <v>74</v>
      </c>
      <c r="K1432" t="n">
        <v>170</v>
      </c>
      <c r="L1432" t="s">
        <v>76</v>
      </c>
      <c r="M1432" t="s"/>
      <c r="N1432" t="s">
        <v>1810</v>
      </c>
      <c r="O1432" t="s">
        <v>78</v>
      </c>
      <c r="P1432" t="s">
        <v>1808</v>
      </c>
      <c r="Q1432" t="s"/>
      <c r="R1432" t="s">
        <v>159</v>
      </c>
      <c r="S1432" t="s">
        <v>651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HYPERLINK("https://hotelmonitor-cachepage.eclerx.com/savepage/tk_15434141920850995_sr_2057.html","info")</f>
        <v/>
      </c>
      <c r="AA1432" t="n">
        <v>253527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88</v>
      </c>
      <c r="AO1432" t="s"/>
      <c r="AP1432" t="n">
        <v>133</v>
      </c>
      <c r="AQ1432" t="s">
        <v>89</v>
      </c>
      <c r="AR1432" t="s"/>
      <c r="AS1432" t="s"/>
      <c r="AT1432" t="s">
        <v>90</v>
      </c>
      <c r="AU1432" t="s"/>
      <c r="AV1432" t="s"/>
      <c r="AW1432" t="s"/>
      <c r="AX1432" t="s"/>
      <c r="AY1432" t="n">
        <v>1585962</v>
      </c>
      <c r="AZ1432" t="s">
        <v>1809</v>
      </c>
      <c r="BA1432" t="s"/>
      <c r="BB1432" t="n">
        <v>215285</v>
      </c>
      <c r="BC1432" t="n">
        <v>13.33191</v>
      </c>
      <c r="BD1432" t="n">
        <v>52.50278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1806</v>
      </c>
      <c r="F1433" t="n">
        <v>1590447</v>
      </c>
      <c r="G1433" t="s">
        <v>74</v>
      </c>
      <c r="H1433" t="s">
        <v>75</v>
      </c>
      <c r="I1433" t="s"/>
      <c r="J1433" t="s">
        <v>74</v>
      </c>
      <c r="K1433" t="n">
        <v>135</v>
      </c>
      <c r="L1433" t="s">
        <v>76</v>
      </c>
      <c r="M1433" t="s"/>
      <c r="N1433" t="s">
        <v>842</v>
      </c>
      <c r="O1433" t="s">
        <v>78</v>
      </c>
      <c r="P1433" t="s">
        <v>1808</v>
      </c>
      <c r="Q1433" t="s"/>
      <c r="R1433" t="s">
        <v>159</v>
      </c>
      <c r="S1433" t="s">
        <v>375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HYPERLINK("https://hotelmonitor-cachepage.eclerx.com/savepage/tk_15434141920850995_sr_2057.html","info")</f>
        <v/>
      </c>
      <c r="AA1433" t="n">
        <v>253527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88</v>
      </c>
      <c r="AO1433" t="s"/>
      <c r="AP1433" t="n">
        <v>133</v>
      </c>
      <c r="AQ1433" t="s">
        <v>89</v>
      </c>
      <c r="AR1433" t="s"/>
      <c r="AS1433" t="s"/>
      <c r="AT1433" t="s">
        <v>90</v>
      </c>
      <c r="AU1433" t="s"/>
      <c r="AV1433" t="s"/>
      <c r="AW1433" t="s"/>
      <c r="AX1433" t="s"/>
      <c r="AY1433" t="n">
        <v>1585962</v>
      </c>
      <c r="AZ1433" t="s">
        <v>1809</v>
      </c>
      <c r="BA1433" t="s"/>
      <c r="BB1433" t="n">
        <v>215285</v>
      </c>
      <c r="BC1433" t="n">
        <v>13.33191</v>
      </c>
      <c r="BD1433" t="n">
        <v>52.50278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1806</v>
      </c>
      <c r="F1434" t="n">
        <v>1590447</v>
      </c>
      <c r="G1434" t="s">
        <v>74</v>
      </c>
      <c r="H1434" t="s">
        <v>75</v>
      </c>
      <c r="I1434" t="s"/>
      <c r="J1434" t="s">
        <v>74</v>
      </c>
      <c r="K1434" t="n">
        <v>145</v>
      </c>
      <c r="L1434" t="s">
        <v>76</v>
      </c>
      <c r="M1434" t="s"/>
      <c r="N1434" t="s">
        <v>1811</v>
      </c>
      <c r="O1434" t="s">
        <v>78</v>
      </c>
      <c r="P1434" t="s">
        <v>1808</v>
      </c>
      <c r="Q1434" t="s"/>
      <c r="R1434" t="s">
        <v>159</v>
      </c>
      <c r="S1434" t="s">
        <v>214</v>
      </c>
      <c r="T1434" t="s">
        <v>82</v>
      </c>
      <c r="U1434" t="s"/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HYPERLINK("https://hotelmonitor-cachepage.eclerx.com/savepage/tk_15434141920850995_sr_2057.html","info")</f>
        <v/>
      </c>
      <c r="AA1434" t="n">
        <v>253527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88</v>
      </c>
      <c r="AO1434" t="s"/>
      <c r="AP1434" t="n">
        <v>133</v>
      </c>
      <c r="AQ1434" t="s">
        <v>89</v>
      </c>
      <c r="AR1434" t="s"/>
      <c r="AS1434" t="s"/>
      <c r="AT1434" t="s">
        <v>90</v>
      </c>
      <c r="AU1434" t="s"/>
      <c r="AV1434" t="s"/>
      <c r="AW1434" t="s"/>
      <c r="AX1434" t="s"/>
      <c r="AY1434" t="n">
        <v>1585962</v>
      </c>
      <c r="AZ1434" t="s">
        <v>1809</v>
      </c>
      <c r="BA1434" t="s"/>
      <c r="BB1434" t="n">
        <v>215285</v>
      </c>
      <c r="BC1434" t="n">
        <v>13.33191</v>
      </c>
      <c r="BD1434" t="n">
        <v>52.50278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1806</v>
      </c>
      <c r="F1435" t="n">
        <v>1590447</v>
      </c>
      <c r="G1435" t="s">
        <v>74</v>
      </c>
      <c r="H1435" t="s">
        <v>75</v>
      </c>
      <c r="I1435" t="s"/>
      <c r="J1435" t="s">
        <v>74</v>
      </c>
      <c r="K1435" t="n">
        <v>145</v>
      </c>
      <c r="L1435" t="s">
        <v>76</v>
      </c>
      <c r="M1435" t="s"/>
      <c r="N1435" t="s">
        <v>1812</v>
      </c>
      <c r="O1435" t="s">
        <v>78</v>
      </c>
      <c r="P1435" t="s">
        <v>1808</v>
      </c>
      <c r="Q1435" t="s"/>
      <c r="R1435" t="s">
        <v>159</v>
      </c>
      <c r="S1435" t="s">
        <v>214</v>
      </c>
      <c r="T1435" t="s">
        <v>82</v>
      </c>
      <c r="U1435" t="s"/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HYPERLINK("https://hotelmonitor-cachepage.eclerx.com/savepage/tk_15434141920850995_sr_2057.html","info")</f>
        <v/>
      </c>
      <c r="AA1435" t="n">
        <v>253527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88</v>
      </c>
      <c r="AO1435" t="s"/>
      <c r="AP1435" t="n">
        <v>133</v>
      </c>
      <c r="AQ1435" t="s">
        <v>89</v>
      </c>
      <c r="AR1435" t="s"/>
      <c r="AS1435" t="s"/>
      <c r="AT1435" t="s">
        <v>90</v>
      </c>
      <c r="AU1435" t="s"/>
      <c r="AV1435" t="s"/>
      <c r="AW1435" t="s"/>
      <c r="AX1435" t="s"/>
      <c r="AY1435" t="n">
        <v>1585962</v>
      </c>
      <c r="AZ1435" t="s">
        <v>1809</v>
      </c>
      <c r="BA1435" t="s"/>
      <c r="BB1435" t="n">
        <v>215285</v>
      </c>
      <c r="BC1435" t="n">
        <v>13.33191</v>
      </c>
      <c r="BD1435" t="n">
        <v>52.50278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1806</v>
      </c>
      <c r="F1436" t="n">
        <v>1590447</v>
      </c>
      <c r="G1436" t="s">
        <v>74</v>
      </c>
      <c r="H1436" t="s">
        <v>75</v>
      </c>
      <c r="I1436" t="s"/>
      <c r="J1436" t="s">
        <v>74</v>
      </c>
      <c r="K1436" t="n">
        <v>145</v>
      </c>
      <c r="L1436" t="s">
        <v>76</v>
      </c>
      <c r="M1436" t="s"/>
      <c r="N1436" t="s">
        <v>1811</v>
      </c>
      <c r="O1436" t="s">
        <v>78</v>
      </c>
      <c r="P1436" t="s">
        <v>1808</v>
      </c>
      <c r="Q1436" t="s"/>
      <c r="R1436" t="s">
        <v>159</v>
      </c>
      <c r="S1436" t="s">
        <v>214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HYPERLINK("https://hotelmonitor-cachepage.eclerx.com/savepage/tk_15434141920850995_sr_2057.html","info")</f>
        <v/>
      </c>
      <c r="AA1436" t="n">
        <v>253527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88</v>
      </c>
      <c r="AO1436" t="s"/>
      <c r="AP1436" t="n">
        <v>133</v>
      </c>
      <c r="AQ1436" t="s">
        <v>89</v>
      </c>
      <c r="AR1436" t="s"/>
      <c r="AS1436" t="s"/>
      <c r="AT1436" t="s">
        <v>90</v>
      </c>
      <c r="AU1436" t="s"/>
      <c r="AV1436" t="s"/>
      <c r="AW1436" t="s"/>
      <c r="AX1436" t="s"/>
      <c r="AY1436" t="n">
        <v>1585962</v>
      </c>
      <c r="AZ1436" t="s">
        <v>1809</v>
      </c>
      <c r="BA1436" t="s"/>
      <c r="BB1436" t="n">
        <v>215285</v>
      </c>
      <c r="BC1436" t="n">
        <v>13.33191</v>
      </c>
      <c r="BD1436" t="n">
        <v>52.50278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1806</v>
      </c>
      <c r="F1437" t="n">
        <v>1590447</v>
      </c>
      <c r="G1437" t="s">
        <v>74</v>
      </c>
      <c r="H1437" t="s">
        <v>75</v>
      </c>
      <c r="I1437" t="s"/>
      <c r="J1437" t="s">
        <v>74</v>
      </c>
      <c r="K1437" t="n">
        <v>145</v>
      </c>
      <c r="L1437" t="s">
        <v>76</v>
      </c>
      <c r="M1437" t="s"/>
      <c r="N1437" t="s">
        <v>1812</v>
      </c>
      <c r="O1437" t="s">
        <v>78</v>
      </c>
      <c r="P1437" t="s">
        <v>1808</v>
      </c>
      <c r="Q1437" t="s"/>
      <c r="R1437" t="s">
        <v>159</v>
      </c>
      <c r="S1437" t="s">
        <v>214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HYPERLINK("https://hotelmonitor-cachepage.eclerx.com/savepage/tk_15434141920850995_sr_2057.html","info")</f>
        <v/>
      </c>
      <c r="AA1437" t="n">
        <v>253527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88</v>
      </c>
      <c r="AO1437" t="s"/>
      <c r="AP1437" t="n">
        <v>133</v>
      </c>
      <c r="AQ1437" t="s">
        <v>89</v>
      </c>
      <c r="AR1437" t="s"/>
      <c r="AS1437" t="s"/>
      <c r="AT1437" t="s">
        <v>90</v>
      </c>
      <c r="AU1437" t="s"/>
      <c r="AV1437" t="s"/>
      <c r="AW1437" t="s"/>
      <c r="AX1437" t="s"/>
      <c r="AY1437" t="n">
        <v>1585962</v>
      </c>
      <c r="AZ1437" t="s">
        <v>1809</v>
      </c>
      <c r="BA1437" t="s"/>
      <c r="BB1437" t="n">
        <v>215285</v>
      </c>
      <c r="BC1437" t="n">
        <v>13.33191</v>
      </c>
      <c r="BD1437" t="n">
        <v>52.50278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1806</v>
      </c>
      <c r="F1438" t="n">
        <v>1590447</v>
      </c>
      <c r="G1438" t="s">
        <v>74</v>
      </c>
      <c r="H1438" t="s">
        <v>75</v>
      </c>
      <c r="I1438" t="s"/>
      <c r="J1438" t="s">
        <v>74</v>
      </c>
      <c r="K1438" t="n">
        <v>150</v>
      </c>
      <c r="L1438" t="s">
        <v>76</v>
      </c>
      <c r="M1438" t="s"/>
      <c r="N1438" t="s">
        <v>842</v>
      </c>
      <c r="O1438" t="s">
        <v>78</v>
      </c>
      <c r="P1438" t="s">
        <v>1808</v>
      </c>
      <c r="Q1438" t="s"/>
      <c r="R1438" t="s">
        <v>159</v>
      </c>
      <c r="S1438" t="s">
        <v>553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HYPERLINK("https://hotelmonitor-cachepage.eclerx.com/savepage/tk_15434141920850995_sr_2057.html","info")</f>
        <v/>
      </c>
      <c r="AA1438" t="n">
        <v>253527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88</v>
      </c>
      <c r="AO1438" t="s"/>
      <c r="AP1438" t="n">
        <v>133</v>
      </c>
      <c r="AQ1438" t="s">
        <v>89</v>
      </c>
      <c r="AR1438" t="s"/>
      <c r="AS1438" t="s"/>
      <c r="AT1438" t="s">
        <v>90</v>
      </c>
      <c r="AU1438" t="s"/>
      <c r="AV1438" t="s"/>
      <c r="AW1438" t="s"/>
      <c r="AX1438" t="s"/>
      <c r="AY1438" t="n">
        <v>1585962</v>
      </c>
      <c r="AZ1438" t="s">
        <v>1809</v>
      </c>
      <c r="BA1438" t="s"/>
      <c r="BB1438" t="n">
        <v>215285</v>
      </c>
      <c r="BC1438" t="n">
        <v>13.33191</v>
      </c>
      <c r="BD1438" t="n">
        <v>52.50278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1806</v>
      </c>
      <c r="F1439" t="n">
        <v>1590447</v>
      </c>
      <c r="G1439" t="s">
        <v>74</v>
      </c>
      <c r="H1439" t="s">
        <v>75</v>
      </c>
      <c r="I1439" t="s"/>
      <c r="J1439" t="s">
        <v>74</v>
      </c>
      <c r="K1439" t="n">
        <v>150</v>
      </c>
      <c r="L1439" t="s">
        <v>76</v>
      </c>
      <c r="M1439" t="s"/>
      <c r="N1439" t="s">
        <v>842</v>
      </c>
      <c r="O1439" t="s">
        <v>78</v>
      </c>
      <c r="P1439" t="s">
        <v>1808</v>
      </c>
      <c r="Q1439" t="s"/>
      <c r="R1439" t="s">
        <v>159</v>
      </c>
      <c r="S1439" t="s">
        <v>553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HYPERLINK("https://hotelmonitor-cachepage.eclerx.com/savepage/tk_15434141920850995_sr_2057.html","info")</f>
        <v/>
      </c>
      <c r="AA1439" t="n">
        <v>253527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88</v>
      </c>
      <c r="AO1439" t="s"/>
      <c r="AP1439" t="n">
        <v>133</v>
      </c>
      <c r="AQ1439" t="s">
        <v>89</v>
      </c>
      <c r="AR1439" t="s"/>
      <c r="AS1439" t="s"/>
      <c r="AT1439" t="s">
        <v>90</v>
      </c>
      <c r="AU1439" t="s"/>
      <c r="AV1439" t="s"/>
      <c r="AW1439" t="s"/>
      <c r="AX1439" t="s"/>
      <c r="AY1439" t="n">
        <v>1585962</v>
      </c>
      <c r="AZ1439" t="s">
        <v>1809</v>
      </c>
      <c r="BA1439" t="s"/>
      <c r="BB1439" t="n">
        <v>215285</v>
      </c>
      <c r="BC1439" t="n">
        <v>13.33191</v>
      </c>
      <c r="BD1439" t="n">
        <v>52.50278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1806</v>
      </c>
      <c r="F1440" t="n">
        <v>1590447</v>
      </c>
      <c r="G1440" t="s">
        <v>74</v>
      </c>
      <c r="H1440" t="s">
        <v>75</v>
      </c>
      <c r="I1440" t="s"/>
      <c r="J1440" t="s">
        <v>74</v>
      </c>
      <c r="K1440" t="n">
        <v>160</v>
      </c>
      <c r="L1440" t="s">
        <v>76</v>
      </c>
      <c r="M1440" t="s"/>
      <c r="N1440" t="s">
        <v>1811</v>
      </c>
      <c r="O1440" t="s">
        <v>78</v>
      </c>
      <c r="P1440" t="s">
        <v>1808</v>
      </c>
      <c r="Q1440" t="s"/>
      <c r="R1440" t="s">
        <v>159</v>
      </c>
      <c r="S1440" t="s">
        <v>376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HYPERLINK("https://hotelmonitor-cachepage.eclerx.com/savepage/tk_15434141920850995_sr_2057.html","info")</f>
        <v/>
      </c>
      <c r="AA1440" t="n">
        <v>253527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88</v>
      </c>
      <c r="AO1440" t="s"/>
      <c r="AP1440" t="n">
        <v>133</v>
      </c>
      <c r="AQ1440" t="s">
        <v>89</v>
      </c>
      <c r="AR1440" t="s"/>
      <c r="AS1440" t="s"/>
      <c r="AT1440" t="s">
        <v>90</v>
      </c>
      <c r="AU1440" t="s"/>
      <c r="AV1440" t="s"/>
      <c r="AW1440" t="s"/>
      <c r="AX1440" t="s"/>
      <c r="AY1440" t="n">
        <v>1585962</v>
      </c>
      <c r="AZ1440" t="s">
        <v>1809</v>
      </c>
      <c r="BA1440" t="s"/>
      <c r="BB1440" t="n">
        <v>215285</v>
      </c>
      <c r="BC1440" t="n">
        <v>13.33191</v>
      </c>
      <c r="BD1440" t="n">
        <v>52.50278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1806</v>
      </c>
      <c r="F1441" t="n">
        <v>1590447</v>
      </c>
      <c r="G1441" t="s">
        <v>74</v>
      </c>
      <c r="H1441" t="s">
        <v>75</v>
      </c>
      <c r="I1441" t="s"/>
      <c r="J1441" t="s">
        <v>74</v>
      </c>
      <c r="K1441" t="n">
        <v>160</v>
      </c>
      <c r="L1441" t="s">
        <v>76</v>
      </c>
      <c r="M1441" t="s"/>
      <c r="N1441" t="s">
        <v>1812</v>
      </c>
      <c r="O1441" t="s">
        <v>78</v>
      </c>
      <c r="P1441" t="s">
        <v>1808</v>
      </c>
      <c r="Q1441" t="s"/>
      <c r="R1441" t="s">
        <v>159</v>
      </c>
      <c r="S1441" t="s">
        <v>376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HYPERLINK("https://hotelmonitor-cachepage.eclerx.com/savepage/tk_15434141920850995_sr_2057.html","info")</f>
        <v/>
      </c>
      <c r="AA1441" t="n">
        <v>253527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88</v>
      </c>
      <c r="AO1441" t="s"/>
      <c r="AP1441" t="n">
        <v>133</v>
      </c>
      <c r="AQ1441" t="s">
        <v>89</v>
      </c>
      <c r="AR1441" t="s"/>
      <c r="AS1441" t="s"/>
      <c r="AT1441" t="s">
        <v>90</v>
      </c>
      <c r="AU1441" t="s"/>
      <c r="AV1441" t="s"/>
      <c r="AW1441" t="s"/>
      <c r="AX1441" t="s"/>
      <c r="AY1441" t="n">
        <v>1585962</v>
      </c>
      <c r="AZ1441" t="s">
        <v>1809</v>
      </c>
      <c r="BA1441" t="s"/>
      <c r="BB1441" t="n">
        <v>215285</v>
      </c>
      <c r="BC1441" t="n">
        <v>13.33191</v>
      </c>
      <c r="BD1441" t="n">
        <v>52.50278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1806</v>
      </c>
      <c r="F1442" t="n">
        <v>1590447</v>
      </c>
      <c r="G1442" t="s">
        <v>74</v>
      </c>
      <c r="H1442" t="s">
        <v>75</v>
      </c>
      <c r="I1442" t="s"/>
      <c r="J1442" t="s">
        <v>74</v>
      </c>
      <c r="K1442" t="n">
        <v>160</v>
      </c>
      <c r="L1442" t="s">
        <v>76</v>
      </c>
      <c r="M1442" t="s"/>
      <c r="N1442" t="s">
        <v>1811</v>
      </c>
      <c r="O1442" t="s">
        <v>78</v>
      </c>
      <c r="P1442" t="s">
        <v>1808</v>
      </c>
      <c r="Q1442" t="s"/>
      <c r="R1442" t="s">
        <v>159</v>
      </c>
      <c r="S1442" t="s">
        <v>376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HYPERLINK("https://hotelmonitor-cachepage.eclerx.com/savepage/tk_15434141920850995_sr_2057.html","info")</f>
        <v/>
      </c>
      <c r="AA1442" t="n">
        <v>253527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88</v>
      </c>
      <c r="AO1442" t="s"/>
      <c r="AP1442" t="n">
        <v>133</v>
      </c>
      <c r="AQ1442" t="s">
        <v>89</v>
      </c>
      <c r="AR1442" t="s"/>
      <c r="AS1442" t="s"/>
      <c r="AT1442" t="s">
        <v>90</v>
      </c>
      <c r="AU1442" t="s"/>
      <c r="AV1442" t="s"/>
      <c r="AW1442" t="s"/>
      <c r="AX1442" t="s"/>
      <c r="AY1442" t="n">
        <v>1585962</v>
      </c>
      <c r="AZ1442" t="s">
        <v>1809</v>
      </c>
      <c r="BA1442" t="s"/>
      <c r="BB1442" t="n">
        <v>215285</v>
      </c>
      <c r="BC1442" t="n">
        <v>13.33191</v>
      </c>
      <c r="BD1442" t="n">
        <v>52.50278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1806</v>
      </c>
      <c r="F1443" t="n">
        <v>1590447</v>
      </c>
      <c r="G1443" t="s">
        <v>74</v>
      </c>
      <c r="H1443" t="s">
        <v>75</v>
      </c>
      <c r="I1443" t="s"/>
      <c r="J1443" t="s">
        <v>74</v>
      </c>
      <c r="K1443" t="n">
        <v>160</v>
      </c>
      <c r="L1443" t="s">
        <v>76</v>
      </c>
      <c r="M1443" t="s"/>
      <c r="N1443" t="s">
        <v>1812</v>
      </c>
      <c r="O1443" t="s">
        <v>78</v>
      </c>
      <c r="P1443" t="s">
        <v>1808</v>
      </c>
      <c r="Q1443" t="s"/>
      <c r="R1443" t="s">
        <v>159</v>
      </c>
      <c r="S1443" t="s">
        <v>376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HYPERLINK("https://hotelmonitor-cachepage.eclerx.com/savepage/tk_15434141920850995_sr_2057.html","info")</f>
        <v/>
      </c>
      <c r="AA1443" t="n">
        <v>253527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88</v>
      </c>
      <c r="AO1443" t="s"/>
      <c r="AP1443" t="n">
        <v>133</v>
      </c>
      <c r="AQ1443" t="s">
        <v>89</v>
      </c>
      <c r="AR1443" t="s"/>
      <c r="AS1443" t="s"/>
      <c r="AT1443" t="s">
        <v>90</v>
      </c>
      <c r="AU1443" t="s"/>
      <c r="AV1443" t="s"/>
      <c r="AW1443" t="s"/>
      <c r="AX1443" t="s"/>
      <c r="AY1443" t="n">
        <v>1585962</v>
      </c>
      <c r="AZ1443" t="s">
        <v>1809</v>
      </c>
      <c r="BA1443" t="s"/>
      <c r="BB1443" t="n">
        <v>215285</v>
      </c>
      <c r="BC1443" t="n">
        <v>13.33191</v>
      </c>
      <c r="BD1443" t="n">
        <v>52.50278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1806</v>
      </c>
      <c r="F1444" t="n">
        <v>1590447</v>
      </c>
      <c r="G1444" t="s">
        <v>74</v>
      </c>
      <c r="H1444" t="s">
        <v>75</v>
      </c>
      <c r="I1444" t="s"/>
      <c r="J1444" t="s">
        <v>74</v>
      </c>
      <c r="K1444" t="n">
        <v>165</v>
      </c>
      <c r="L1444" t="s">
        <v>76</v>
      </c>
      <c r="M1444" t="s"/>
      <c r="N1444" t="s">
        <v>1813</v>
      </c>
      <c r="O1444" t="s">
        <v>78</v>
      </c>
      <c r="P1444" t="s">
        <v>1808</v>
      </c>
      <c r="Q1444" t="s"/>
      <c r="R1444" t="s">
        <v>159</v>
      </c>
      <c r="S1444" t="s">
        <v>958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HYPERLINK("https://hotelmonitor-cachepage.eclerx.com/savepage/tk_15434141920850995_sr_2057.html","info")</f>
        <v/>
      </c>
      <c r="AA1444" t="n">
        <v>253527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88</v>
      </c>
      <c r="AO1444" t="s"/>
      <c r="AP1444" t="n">
        <v>133</v>
      </c>
      <c r="AQ1444" t="s">
        <v>89</v>
      </c>
      <c r="AR1444" t="s"/>
      <c r="AS1444" t="s"/>
      <c r="AT1444" t="s">
        <v>90</v>
      </c>
      <c r="AU1444" t="s"/>
      <c r="AV1444" t="s"/>
      <c r="AW1444" t="s"/>
      <c r="AX1444" t="s"/>
      <c r="AY1444" t="n">
        <v>1585962</v>
      </c>
      <c r="AZ1444" t="s">
        <v>1809</v>
      </c>
      <c r="BA1444" t="s"/>
      <c r="BB1444" t="n">
        <v>215285</v>
      </c>
      <c r="BC1444" t="n">
        <v>13.33191</v>
      </c>
      <c r="BD1444" t="n">
        <v>52.50278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1806</v>
      </c>
      <c r="F1445" t="n">
        <v>1590447</v>
      </c>
      <c r="G1445" t="s">
        <v>74</v>
      </c>
      <c r="H1445" t="s">
        <v>75</v>
      </c>
      <c r="I1445" t="s"/>
      <c r="J1445" t="s">
        <v>74</v>
      </c>
      <c r="K1445" t="n">
        <v>165</v>
      </c>
      <c r="L1445" t="s">
        <v>76</v>
      </c>
      <c r="M1445" t="s"/>
      <c r="N1445" t="s">
        <v>1813</v>
      </c>
      <c r="O1445" t="s">
        <v>78</v>
      </c>
      <c r="P1445" t="s">
        <v>1808</v>
      </c>
      <c r="Q1445" t="s"/>
      <c r="R1445" t="s">
        <v>159</v>
      </c>
      <c r="S1445" t="s">
        <v>958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HYPERLINK("https://hotelmonitor-cachepage.eclerx.com/savepage/tk_15434141920850995_sr_2057.html","info")</f>
        <v/>
      </c>
      <c r="AA1445" t="n">
        <v>253527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88</v>
      </c>
      <c r="AO1445" t="s"/>
      <c r="AP1445" t="n">
        <v>133</v>
      </c>
      <c r="AQ1445" t="s">
        <v>89</v>
      </c>
      <c r="AR1445" t="s"/>
      <c r="AS1445" t="s"/>
      <c r="AT1445" t="s">
        <v>90</v>
      </c>
      <c r="AU1445" t="s"/>
      <c r="AV1445" t="s"/>
      <c r="AW1445" t="s"/>
      <c r="AX1445" t="s"/>
      <c r="AY1445" t="n">
        <v>1585962</v>
      </c>
      <c r="AZ1445" t="s">
        <v>1809</v>
      </c>
      <c r="BA1445" t="s"/>
      <c r="BB1445" t="n">
        <v>215285</v>
      </c>
      <c r="BC1445" t="n">
        <v>13.33191</v>
      </c>
      <c r="BD1445" t="n">
        <v>52.50278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1806</v>
      </c>
      <c r="F1446" t="n">
        <v>1590447</v>
      </c>
      <c r="G1446" t="s">
        <v>74</v>
      </c>
      <c r="H1446" t="s">
        <v>75</v>
      </c>
      <c r="I1446" t="s"/>
      <c r="J1446" t="s">
        <v>74</v>
      </c>
      <c r="K1446" t="n">
        <v>175</v>
      </c>
      <c r="L1446" t="s">
        <v>76</v>
      </c>
      <c r="M1446" t="s"/>
      <c r="N1446" t="s">
        <v>842</v>
      </c>
      <c r="O1446" t="s">
        <v>78</v>
      </c>
      <c r="P1446" t="s">
        <v>1808</v>
      </c>
      <c r="Q1446" t="s"/>
      <c r="R1446" t="s">
        <v>159</v>
      </c>
      <c r="S1446" t="s">
        <v>597</v>
      </c>
      <c r="T1446" t="s">
        <v>82</v>
      </c>
      <c r="U1446" t="s"/>
      <c r="V1446" t="s">
        <v>83</v>
      </c>
      <c r="W1446" t="s">
        <v>112</v>
      </c>
      <c r="X1446" t="s"/>
      <c r="Y1446" t="s">
        <v>85</v>
      </c>
      <c r="Z1446">
        <f>HYPERLINK("https://hotelmonitor-cachepage.eclerx.com/savepage/tk_15434141920850995_sr_2057.html","info")</f>
        <v/>
      </c>
      <c r="AA1446" t="n">
        <v>253527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88</v>
      </c>
      <c r="AO1446" t="s"/>
      <c r="AP1446" t="n">
        <v>133</v>
      </c>
      <c r="AQ1446" t="s">
        <v>89</v>
      </c>
      <c r="AR1446" t="s"/>
      <c r="AS1446" t="s"/>
      <c r="AT1446" t="s">
        <v>90</v>
      </c>
      <c r="AU1446" t="s"/>
      <c r="AV1446" t="s"/>
      <c r="AW1446" t="s"/>
      <c r="AX1446" t="s"/>
      <c r="AY1446" t="n">
        <v>1585962</v>
      </c>
      <c r="AZ1446" t="s">
        <v>1809</v>
      </c>
      <c r="BA1446" t="s"/>
      <c r="BB1446" t="n">
        <v>215285</v>
      </c>
      <c r="BC1446" t="n">
        <v>13.33191</v>
      </c>
      <c r="BD1446" t="n">
        <v>52.50278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1806</v>
      </c>
      <c r="F1447" t="n">
        <v>1590447</v>
      </c>
      <c r="G1447" t="s">
        <v>74</v>
      </c>
      <c r="H1447" t="s">
        <v>75</v>
      </c>
      <c r="I1447" t="s"/>
      <c r="J1447" t="s">
        <v>74</v>
      </c>
      <c r="K1447" t="n">
        <v>180</v>
      </c>
      <c r="L1447" t="s">
        <v>76</v>
      </c>
      <c r="M1447" t="s"/>
      <c r="N1447" t="s">
        <v>1814</v>
      </c>
      <c r="O1447" t="s">
        <v>78</v>
      </c>
      <c r="P1447" t="s">
        <v>1808</v>
      </c>
      <c r="Q1447" t="s"/>
      <c r="R1447" t="s">
        <v>159</v>
      </c>
      <c r="S1447" t="s">
        <v>547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HYPERLINK("https://hotelmonitor-cachepage.eclerx.com/savepage/tk_15434141920850995_sr_2057.html","info")</f>
        <v/>
      </c>
      <c r="AA1447" t="n">
        <v>253527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88</v>
      </c>
      <c r="AO1447" t="s"/>
      <c r="AP1447" t="n">
        <v>133</v>
      </c>
      <c r="AQ1447" t="s">
        <v>89</v>
      </c>
      <c r="AR1447" t="s"/>
      <c r="AS1447" t="s"/>
      <c r="AT1447" t="s">
        <v>90</v>
      </c>
      <c r="AU1447" t="s"/>
      <c r="AV1447" t="s"/>
      <c r="AW1447" t="s"/>
      <c r="AX1447" t="s"/>
      <c r="AY1447" t="n">
        <v>1585962</v>
      </c>
      <c r="AZ1447" t="s">
        <v>1809</v>
      </c>
      <c r="BA1447" t="s"/>
      <c r="BB1447" t="n">
        <v>215285</v>
      </c>
      <c r="BC1447" t="n">
        <v>13.33191</v>
      </c>
      <c r="BD1447" t="n">
        <v>52.50278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1806</v>
      </c>
      <c r="F1448" t="n">
        <v>1590447</v>
      </c>
      <c r="G1448" t="s">
        <v>74</v>
      </c>
      <c r="H1448" t="s">
        <v>75</v>
      </c>
      <c r="I1448" t="s"/>
      <c r="J1448" t="s">
        <v>74</v>
      </c>
      <c r="K1448" t="n">
        <v>180</v>
      </c>
      <c r="L1448" t="s">
        <v>76</v>
      </c>
      <c r="M1448" t="s"/>
      <c r="N1448" t="s">
        <v>1815</v>
      </c>
      <c r="O1448" t="s">
        <v>78</v>
      </c>
      <c r="P1448" t="s">
        <v>1808</v>
      </c>
      <c r="Q1448" t="s"/>
      <c r="R1448" t="s">
        <v>159</v>
      </c>
      <c r="S1448" t="s">
        <v>547</v>
      </c>
      <c r="T1448" t="s">
        <v>82</v>
      </c>
      <c r="U1448" t="s"/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HYPERLINK("https://hotelmonitor-cachepage.eclerx.com/savepage/tk_15434141920850995_sr_2057.html","info")</f>
        <v/>
      </c>
      <c r="AA1448" t="n">
        <v>253527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88</v>
      </c>
      <c r="AO1448" t="s"/>
      <c r="AP1448" t="n">
        <v>133</v>
      </c>
      <c r="AQ1448" t="s">
        <v>89</v>
      </c>
      <c r="AR1448" t="s"/>
      <c r="AS1448" t="s"/>
      <c r="AT1448" t="s">
        <v>90</v>
      </c>
      <c r="AU1448" t="s"/>
      <c r="AV1448" t="s"/>
      <c r="AW1448" t="s"/>
      <c r="AX1448" t="s"/>
      <c r="AY1448" t="n">
        <v>1585962</v>
      </c>
      <c r="AZ1448" t="s">
        <v>1809</v>
      </c>
      <c r="BA1448" t="s"/>
      <c r="BB1448" t="n">
        <v>215285</v>
      </c>
      <c r="BC1448" t="n">
        <v>13.33191</v>
      </c>
      <c r="BD1448" t="n">
        <v>52.50278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1806</v>
      </c>
      <c r="F1449" t="n">
        <v>1590447</v>
      </c>
      <c r="G1449" t="s">
        <v>74</v>
      </c>
      <c r="H1449" t="s">
        <v>75</v>
      </c>
      <c r="I1449" t="s"/>
      <c r="J1449" t="s">
        <v>74</v>
      </c>
      <c r="K1449" t="n">
        <v>180</v>
      </c>
      <c r="L1449" t="s">
        <v>76</v>
      </c>
      <c r="M1449" t="s"/>
      <c r="N1449" t="s">
        <v>1813</v>
      </c>
      <c r="O1449" t="s">
        <v>78</v>
      </c>
      <c r="P1449" t="s">
        <v>1808</v>
      </c>
      <c r="Q1449" t="s"/>
      <c r="R1449" t="s">
        <v>159</v>
      </c>
      <c r="S1449" t="s">
        <v>547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HYPERLINK("https://hotelmonitor-cachepage.eclerx.com/savepage/tk_15434141920850995_sr_2057.html","info")</f>
        <v/>
      </c>
      <c r="AA1449" t="n">
        <v>253527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88</v>
      </c>
      <c r="AO1449" t="s"/>
      <c r="AP1449" t="n">
        <v>133</v>
      </c>
      <c r="AQ1449" t="s">
        <v>89</v>
      </c>
      <c r="AR1449" t="s"/>
      <c r="AS1449" t="s"/>
      <c r="AT1449" t="s">
        <v>90</v>
      </c>
      <c r="AU1449" t="s"/>
      <c r="AV1449" t="s"/>
      <c r="AW1449" t="s"/>
      <c r="AX1449" t="s"/>
      <c r="AY1449" t="n">
        <v>1585962</v>
      </c>
      <c r="AZ1449" t="s">
        <v>1809</v>
      </c>
      <c r="BA1449" t="s"/>
      <c r="BB1449" t="n">
        <v>215285</v>
      </c>
      <c r="BC1449" t="n">
        <v>13.33191</v>
      </c>
      <c r="BD1449" t="n">
        <v>52.50278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1806</v>
      </c>
      <c r="F1450" t="n">
        <v>1590447</v>
      </c>
      <c r="G1450" t="s">
        <v>74</v>
      </c>
      <c r="H1450" t="s">
        <v>75</v>
      </c>
      <c r="I1450" t="s"/>
      <c r="J1450" t="s">
        <v>74</v>
      </c>
      <c r="K1450" t="n">
        <v>180</v>
      </c>
      <c r="L1450" t="s">
        <v>76</v>
      </c>
      <c r="M1450" t="s"/>
      <c r="N1450" t="s">
        <v>1813</v>
      </c>
      <c r="O1450" t="s">
        <v>78</v>
      </c>
      <c r="P1450" t="s">
        <v>1808</v>
      </c>
      <c r="Q1450" t="s"/>
      <c r="R1450" t="s">
        <v>159</v>
      </c>
      <c r="S1450" t="s">
        <v>547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HYPERLINK("https://hotelmonitor-cachepage.eclerx.com/savepage/tk_15434141920850995_sr_2057.html","info")</f>
        <v/>
      </c>
      <c r="AA1450" t="n">
        <v>253527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88</v>
      </c>
      <c r="AO1450" t="s"/>
      <c r="AP1450" t="n">
        <v>133</v>
      </c>
      <c r="AQ1450" t="s">
        <v>89</v>
      </c>
      <c r="AR1450" t="s"/>
      <c r="AS1450" t="s"/>
      <c r="AT1450" t="s">
        <v>90</v>
      </c>
      <c r="AU1450" t="s"/>
      <c r="AV1450" t="s"/>
      <c r="AW1450" t="s"/>
      <c r="AX1450" t="s"/>
      <c r="AY1450" t="n">
        <v>1585962</v>
      </c>
      <c r="AZ1450" t="s">
        <v>1809</v>
      </c>
      <c r="BA1450" t="s"/>
      <c r="BB1450" t="n">
        <v>215285</v>
      </c>
      <c r="BC1450" t="n">
        <v>13.33191</v>
      </c>
      <c r="BD1450" t="n">
        <v>52.50278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1816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236.25</v>
      </c>
      <c r="L1451" t="s">
        <v>76</v>
      </c>
      <c r="M1451" t="s"/>
      <c r="N1451" t="s">
        <v>1817</v>
      </c>
      <c r="O1451" t="s">
        <v>78</v>
      </c>
      <c r="P1451" t="s">
        <v>1816</v>
      </c>
      <c r="Q1451" t="s"/>
      <c r="R1451" t="s">
        <v>159</v>
      </c>
      <c r="S1451" t="s">
        <v>1818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HYPERLINK("https://hotelmonitor-cachepage.eclerx.com/savepage/tk_15434148450027733_sr_2057.html","info")</f>
        <v/>
      </c>
      <c r="AA1451" t="n">
        <v>-6796583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88</v>
      </c>
      <c r="AO1451" t="s"/>
      <c r="AP1451" t="n">
        <v>349</v>
      </c>
      <c r="AQ1451" t="s">
        <v>89</v>
      </c>
      <c r="AR1451" t="s"/>
      <c r="AS1451" t="s"/>
      <c r="AT1451" t="s">
        <v>90</v>
      </c>
      <c r="AU1451" t="s"/>
      <c r="AV1451" t="s"/>
      <c r="AW1451" t="s"/>
      <c r="AX1451" t="s"/>
      <c r="AY1451" t="n">
        <v>6796583</v>
      </c>
      <c r="AZ1451" t="s">
        <v>1819</v>
      </c>
      <c r="BA1451" t="s"/>
      <c r="BB1451" t="n">
        <v>145455</v>
      </c>
      <c r="BC1451" t="n">
        <v>13.375451</v>
      </c>
      <c r="BD1451" t="n">
        <v>52.510195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1816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252</v>
      </c>
      <c r="L1452" t="s">
        <v>76</v>
      </c>
      <c r="M1452" t="s"/>
      <c r="N1452" t="s">
        <v>1820</v>
      </c>
      <c r="O1452" t="s">
        <v>78</v>
      </c>
      <c r="P1452" t="s">
        <v>1816</v>
      </c>
      <c r="Q1452" t="s"/>
      <c r="R1452" t="s">
        <v>159</v>
      </c>
      <c r="S1452" t="s">
        <v>267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HYPERLINK("https://hotelmonitor-cachepage.eclerx.com/savepage/tk_15434148450027733_sr_2057.html","info")</f>
        <v/>
      </c>
      <c r="AA1452" t="n">
        <v>-6796583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88</v>
      </c>
      <c r="AO1452" t="s"/>
      <c r="AP1452" t="n">
        <v>349</v>
      </c>
      <c r="AQ1452" t="s">
        <v>89</v>
      </c>
      <c r="AR1452" t="s"/>
      <c r="AS1452" t="s"/>
      <c r="AT1452" t="s">
        <v>90</v>
      </c>
      <c r="AU1452" t="s"/>
      <c r="AV1452" t="s"/>
      <c r="AW1452" t="s"/>
      <c r="AX1452" t="s"/>
      <c r="AY1452" t="n">
        <v>6796583</v>
      </c>
      <c r="AZ1452" t="s">
        <v>1819</v>
      </c>
      <c r="BA1452" t="s"/>
      <c r="BB1452" t="n">
        <v>145455</v>
      </c>
      <c r="BC1452" t="n">
        <v>13.375451</v>
      </c>
      <c r="BD1452" t="n">
        <v>52.510195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1816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252</v>
      </c>
      <c r="L1453" t="s">
        <v>76</v>
      </c>
      <c r="M1453" t="s"/>
      <c r="N1453" t="s">
        <v>1821</v>
      </c>
      <c r="O1453" t="s">
        <v>78</v>
      </c>
      <c r="P1453" t="s">
        <v>1816</v>
      </c>
      <c r="Q1453" t="s"/>
      <c r="R1453" t="s">
        <v>159</v>
      </c>
      <c r="S1453" t="s">
        <v>267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HYPERLINK("https://hotelmonitor-cachepage.eclerx.com/savepage/tk_15434148450027733_sr_2057.html","info")</f>
        <v/>
      </c>
      <c r="AA1453" t="n">
        <v>-6796583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88</v>
      </c>
      <c r="AO1453" t="s"/>
      <c r="AP1453" t="n">
        <v>349</v>
      </c>
      <c r="AQ1453" t="s">
        <v>89</v>
      </c>
      <c r="AR1453" t="s"/>
      <c r="AS1453" t="s"/>
      <c r="AT1453" t="s">
        <v>90</v>
      </c>
      <c r="AU1453" t="s"/>
      <c r="AV1453" t="s"/>
      <c r="AW1453" t="s"/>
      <c r="AX1453" t="s"/>
      <c r="AY1453" t="n">
        <v>6796583</v>
      </c>
      <c r="AZ1453" t="s">
        <v>1819</v>
      </c>
      <c r="BA1453" t="s"/>
      <c r="BB1453" t="n">
        <v>145455</v>
      </c>
      <c r="BC1453" t="n">
        <v>13.375451</v>
      </c>
      <c r="BD1453" t="n">
        <v>52.510195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1816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274.58</v>
      </c>
      <c r="L1454" t="s">
        <v>76</v>
      </c>
      <c r="M1454" t="s"/>
      <c r="N1454" t="s">
        <v>1822</v>
      </c>
      <c r="O1454" t="s">
        <v>78</v>
      </c>
      <c r="P1454" t="s">
        <v>1816</v>
      </c>
      <c r="Q1454" t="s"/>
      <c r="R1454" t="s">
        <v>159</v>
      </c>
      <c r="S1454" t="s">
        <v>1823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HYPERLINK("https://hotelmonitor-cachepage.eclerx.com/savepage/tk_15434148450027733_sr_2057.html","info")</f>
        <v/>
      </c>
      <c r="AA1454" t="n">
        <v>-6796583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88</v>
      </c>
      <c r="AO1454" t="s"/>
      <c r="AP1454" t="n">
        <v>349</v>
      </c>
      <c r="AQ1454" t="s">
        <v>89</v>
      </c>
      <c r="AR1454" t="s"/>
      <c r="AS1454" t="s"/>
      <c r="AT1454" t="s">
        <v>90</v>
      </c>
      <c r="AU1454" t="s"/>
      <c r="AV1454" t="s"/>
      <c r="AW1454" t="s"/>
      <c r="AX1454" t="s"/>
      <c r="AY1454" t="n">
        <v>6796583</v>
      </c>
      <c r="AZ1454" t="s">
        <v>1819</v>
      </c>
      <c r="BA1454" t="s"/>
      <c r="BB1454" t="n">
        <v>145455</v>
      </c>
      <c r="BC1454" t="n">
        <v>13.375451</v>
      </c>
      <c r="BD1454" t="n">
        <v>52.510195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1816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283.5</v>
      </c>
      <c r="L1455" t="s">
        <v>76</v>
      </c>
      <c r="M1455" t="s"/>
      <c r="N1455" t="s">
        <v>1820</v>
      </c>
      <c r="O1455" t="s">
        <v>78</v>
      </c>
      <c r="P1455" t="s">
        <v>1816</v>
      </c>
      <c r="Q1455" t="s"/>
      <c r="R1455" t="s">
        <v>159</v>
      </c>
      <c r="S1455" t="s">
        <v>268</v>
      </c>
      <c r="T1455" t="s">
        <v>82</v>
      </c>
      <c r="U1455" t="s"/>
      <c r="V1455" t="s">
        <v>83</v>
      </c>
      <c r="W1455" t="s">
        <v>112</v>
      </c>
      <c r="X1455" t="s"/>
      <c r="Y1455" t="s">
        <v>85</v>
      </c>
      <c r="Z1455">
        <f>HYPERLINK("https://hotelmonitor-cachepage.eclerx.com/savepage/tk_15434148450027733_sr_2057.html","info")</f>
        <v/>
      </c>
      <c r="AA1455" t="n">
        <v>-6796583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88</v>
      </c>
      <c r="AO1455" t="s"/>
      <c r="AP1455" t="n">
        <v>349</v>
      </c>
      <c r="AQ1455" t="s">
        <v>89</v>
      </c>
      <c r="AR1455" t="s"/>
      <c r="AS1455" t="s"/>
      <c r="AT1455" t="s">
        <v>90</v>
      </c>
      <c r="AU1455" t="s"/>
      <c r="AV1455" t="s"/>
      <c r="AW1455" t="s"/>
      <c r="AX1455" t="s"/>
      <c r="AY1455" t="n">
        <v>6796583</v>
      </c>
      <c r="AZ1455" t="s">
        <v>1819</v>
      </c>
      <c r="BA1455" t="s"/>
      <c r="BB1455" t="n">
        <v>145455</v>
      </c>
      <c r="BC1455" t="n">
        <v>13.375451</v>
      </c>
      <c r="BD1455" t="n">
        <v>52.510195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1816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283.5</v>
      </c>
      <c r="L1456" t="s">
        <v>76</v>
      </c>
      <c r="M1456" t="s"/>
      <c r="N1456" t="s">
        <v>1824</v>
      </c>
      <c r="O1456" t="s">
        <v>78</v>
      </c>
      <c r="P1456" t="s">
        <v>1816</v>
      </c>
      <c r="Q1456" t="s"/>
      <c r="R1456" t="s">
        <v>159</v>
      </c>
      <c r="S1456" t="s">
        <v>268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HYPERLINK("https://hotelmonitor-cachepage.eclerx.com/savepage/tk_15434148450027733_sr_2057.html","info")</f>
        <v/>
      </c>
      <c r="AA1456" t="n">
        <v>-6796583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88</v>
      </c>
      <c r="AO1456" t="s"/>
      <c r="AP1456" t="n">
        <v>349</v>
      </c>
      <c r="AQ1456" t="s">
        <v>89</v>
      </c>
      <c r="AR1456" t="s"/>
      <c r="AS1456" t="s"/>
      <c r="AT1456" t="s">
        <v>90</v>
      </c>
      <c r="AU1456" t="s"/>
      <c r="AV1456" t="s"/>
      <c r="AW1456" t="s"/>
      <c r="AX1456" t="s"/>
      <c r="AY1456" t="n">
        <v>6796583</v>
      </c>
      <c r="AZ1456" t="s">
        <v>1819</v>
      </c>
      <c r="BA1456" t="s"/>
      <c r="BB1456" t="n">
        <v>145455</v>
      </c>
      <c r="BC1456" t="n">
        <v>13.375451</v>
      </c>
      <c r="BD1456" t="n">
        <v>52.510195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1816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283.5</v>
      </c>
      <c r="L1457" t="s">
        <v>76</v>
      </c>
      <c r="M1457" t="s"/>
      <c r="N1457" t="s">
        <v>1822</v>
      </c>
      <c r="O1457" t="s">
        <v>78</v>
      </c>
      <c r="P1457" t="s">
        <v>1816</v>
      </c>
      <c r="Q1457" t="s"/>
      <c r="R1457" t="s">
        <v>159</v>
      </c>
      <c r="S1457" t="s">
        <v>268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HYPERLINK("https://hotelmonitor-cachepage.eclerx.com/savepage/tk_15434148450027733_sr_2057.html","info")</f>
        <v/>
      </c>
      <c r="AA1457" t="n">
        <v>-6796583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88</v>
      </c>
      <c r="AO1457" t="s"/>
      <c r="AP1457" t="n">
        <v>349</v>
      </c>
      <c r="AQ1457" t="s">
        <v>89</v>
      </c>
      <c r="AR1457" t="s"/>
      <c r="AS1457" t="s"/>
      <c r="AT1457" t="s">
        <v>90</v>
      </c>
      <c r="AU1457" t="s"/>
      <c r="AV1457" t="s"/>
      <c r="AW1457" t="s"/>
      <c r="AX1457" t="s"/>
      <c r="AY1457" t="n">
        <v>6796583</v>
      </c>
      <c r="AZ1457" t="s">
        <v>1819</v>
      </c>
      <c r="BA1457" t="s"/>
      <c r="BB1457" t="n">
        <v>145455</v>
      </c>
      <c r="BC1457" t="n">
        <v>13.375451</v>
      </c>
      <c r="BD1457" t="n">
        <v>52.510195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1816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294</v>
      </c>
      <c r="L1458" t="s">
        <v>76</v>
      </c>
      <c r="M1458" t="s"/>
      <c r="N1458" t="s">
        <v>1821</v>
      </c>
      <c r="O1458" t="s">
        <v>78</v>
      </c>
      <c r="P1458" t="s">
        <v>1816</v>
      </c>
      <c r="Q1458" t="s"/>
      <c r="R1458" t="s">
        <v>159</v>
      </c>
      <c r="S1458" t="s">
        <v>949</v>
      </c>
      <c r="T1458" t="s">
        <v>82</v>
      </c>
      <c r="U1458" t="s"/>
      <c r="V1458" t="s">
        <v>83</v>
      </c>
      <c r="W1458" t="s">
        <v>112</v>
      </c>
      <c r="X1458" t="s"/>
      <c r="Y1458" t="s">
        <v>85</v>
      </c>
      <c r="Z1458">
        <f>HYPERLINK("https://hotelmonitor-cachepage.eclerx.com/savepage/tk_15434148450027733_sr_2057.html","info")</f>
        <v/>
      </c>
      <c r="AA1458" t="n">
        <v>-6796583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88</v>
      </c>
      <c r="AO1458" t="s"/>
      <c r="AP1458" t="n">
        <v>349</v>
      </c>
      <c r="AQ1458" t="s">
        <v>89</v>
      </c>
      <c r="AR1458" t="s"/>
      <c r="AS1458" t="s"/>
      <c r="AT1458" t="s">
        <v>90</v>
      </c>
      <c r="AU1458" t="s"/>
      <c r="AV1458" t="s"/>
      <c r="AW1458" t="s"/>
      <c r="AX1458" t="s"/>
      <c r="AY1458" t="n">
        <v>6796583</v>
      </c>
      <c r="AZ1458" t="s">
        <v>1819</v>
      </c>
      <c r="BA1458" t="s"/>
      <c r="BB1458" t="n">
        <v>145455</v>
      </c>
      <c r="BC1458" t="n">
        <v>13.375451</v>
      </c>
      <c r="BD1458" t="n">
        <v>52.510195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1816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315</v>
      </c>
      <c r="L1459" t="s">
        <v>76</v>
      </c>
      <c r="M1459" t="s"/>
      <c r="N1459" t="s">
        <v>1824</v>
      </c>
      <c r="O1459" t="s">
        <v>78</v>
      </c>
      <c r="P1459" t="s">
        <v>1816</v>
      </c>
      <c r="Q1459" t="s"/>
      <c r="R1459" t="s">
        <v>159</v>
      </c>
      <c r="S1459" t="s">
        <v>1825</v>
      </c>
      <c r="T1459" t="s">
        <v>82</v>
      </c>
      <c r="U1459" t="s"/>
      <c r="V1459" t="s">
        <v>83</v>
      </c>
      <c r="W1459" t="s">
        <v>112</v>
      </c>
      <c r="X1459" t="s"/>
      <c r="Y1459" t="s">
        <v>85</v>
      </c>
      <c r="Z1459">
        <f>HYPERLINK("https://hotelmonitor-cachepage.eclerx.com/savepage/tk_15434148450027733_sr_2057.html","info")</f>
        <v/>
      </c>
      <c r="AA1459" t="n">
        <v>-6796583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88</v>
      </c>
      <c r="AO1459" t="s"/>
      <c r="AP1459" t="n">
        <v>349</v>
      </c>
      <c r="AQ1459" t="s">
        <v>89</v>
      </c>
      <c r="AR1459" t="s"/>
      <c r="AS1459" t="s"/>
      <c r="AT1459" t="s">
        <v>90</v>
      </c>
      <c r="AU1459" t="s"/>
      <c r="AV1459" t="s"/>
      <c r="AW1459" t="s"/>
      <c r="AX1459" t="s"/>
      <c r="AY1459" t="n">
        <v>6796583</v>
      </c>
      <c r="AZ1459" t="s">
        <v>1819</v>
      </c>
      <c r="BA1459" t="s"/>
      <c r="BB1459" t="n">
        <v>145455</v>
      </c>
      <c r="BC1459" t="n">
        <v>13.375451</v>
      </c>
      <c r="BD1459" t="n">
        <v>52.510195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1816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315</v>
      </c>
      <c r="L1460" t="s">
        <v>76</v>
      </c>
      <c r="M1460" t="s"/>
      <c r="N1460" t="s">
        <v>1822</v>
      </c>
      <c r="O1460" t="s">
        <v>78</v>
      </c>
      <c r="P1460" t="s">
        <v>1816</v>
      </c>
      <c r="Q1460" t="s"/>
      <c r="R1460" t="s">
        <v>159</v>
      </c>
      <c r="S1460" t="s">
        <v>1825</v>
      </c>
      <c r="T1460" t="s">
        <v>82</v>
      </c>
      <c r="U1460" t="s"/>
      <c r="V1460" t="s">
        <v>83</v>
      </c>
      <c r="W1460" t="s">
        <v>112</v>
      </c>
      <c r="X1460" t="s"/>
      <c r="Y1460" t="s">
        <v>85</v>
      </c>
      <c r="Z1460">
        <f>HYPERLINK("https://hotelmonitor-cachepage.eclerx.com/savepage/tk_15434148450027733_sr_2057.html","info")</f>
        <v/>
      </c>
      <c r="AA1460" t="n">
        <v>-6796583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88</v>
      </c>
      <c r="AO1460" t="s"/>
      <c r="AP1460" t="n">
        <v>349</v>
      </c>
      <c r="AQ1460" t="s">
        <v>89</v>
      </c>
      <c r="AR1460" t="s"/>
      <c r="AS1460" t="s"/>
      <c r="AT1460" t="s">
        <v>90</v>
      </c>
      <c r="AU1460" t="s"/>
      <c r="AV1460" t="s"/>
      <c r="AW1460" t="s"/>
      <c r="AX1460" t="s"/>
      <c r="AY1460" t="n">
        <v>6796583</v>
      </c>
      <c r="AZ1460" t="s">
        <v>1819</v>
      </c>
      <c r="BA1460" t="s"/>
      <c r="BB1460" t="n">
        <v>145455</v>
      </c>
      <c r="BC1460" t="n">
        <v>13.375451</v>
      </c>
      <c r="BD1460" t="n">
        <v>52.510195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1816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346.5</v>
      </c>
      <c r="L1461" t="s">
        <v>76</v>
      </c>
      <c r="M1461" t="s"/>
      <c r="N1461" t="s">
        <v>1826</v>
      </c>
      <c r="O1461" t="s">
        <v>78</v>
      </c>
      <c r="P1461" t="s">
        <v>1816</v>
      </c>
      <c r="Q1461" t="s"/>
      <c r="R1461" t="s">
        <v>159</v>
      </c>
      <c r="S1461" t="s">
        <v>1827</v>
      </c>
      <c r="T1461" t="s">
        <v>82</v>
      </c>
      <c r="U1461" t="s"/>
      <c r="V1461" t="s">
        <v>83</v>
      </c>
      <c r="W1461" t="s">
        <v>112</v>
      </c>
      <c r="X1461" t="s"/>
      <c r="Y1461" t="s">
        <v>85</v>
      </c>
      <c r="Z1461">
        <f>HYPERLINK("https://hotelmonitor-cachepage.eclerx.com/savepage/tk_15434148450027733_sr_2057.html","info")</f>
        <v/>
      </c>
      <c r="AA1461" t="n">
        <v>-6796583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88</v>
      </c>
      <c r="AO1461" t="s"/>
      <c r="AP1461" t="n">
        <v>349</v>
      </c>
      <c r="AQ1461" t="s">
        <v>89</v>
      </c>
      <c r="AR1461" t="s"/>
      <c r="AS1461" t="s"/>
      <c r="AT1461" t="s">
        <v>90</v>
      </c>
      <c r="AU1461" t="s"/>
      <c r="AV1461" t="s"/>
      <c r="AW1461" t="s"/>
      <c r="AX1461" t="s"/>
      <c r="AY1461" t="n">
        <v>6796583</v>
      </c>
      <c r="AZ1461" t="s">
        <v>1819</v>
      </c>
      <c r="BA1461" t="s"/>
      <c r="BB1461" t="n">
        <v>145455</v>
      </c>
      <c r="BC1461" t="n">
        <v>13.375451</v>
      </c>
      <c r="BD1461" t="n">
        <v>52.510195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1816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367.5</v>
      </c>
      <c r="L1462" t="s">
        <v>76</v>
      </c>
      <c r="M1462" t="s"/>
      <c r="N1462" t="s">
        <v>1828</v>
      </c>
      <c r="O1462" t="s">
        <v>78</v>
      </c>
      <c r="P1462" t="s">
        <v>1816</v>
      </c>
      <c r="Q1462" t="s"/>
      <c r="R1462" t="s">
        <v>159</v>
      </c>
      <c r="S1462" t="s">
        <v>1829</v>
      </c>
      <c r="T1462" t="s">
        <v>82</v>
      </c>
      <c r="U1462" t="s"/>
      <c r="V1462" t="s">
        <v>83</v>
      </c>
      <c r="W1462" t="s">
        <v>112</v>
      </c>
      <c r="X1462" t="s"/>
      <c r="Y1462" t="s">
        <v>85</v>
      </c>
      <c r="Z1462">
        <f>HYPERLINK("https://hotelmonitor-cachepage.eclerx.com/savepage/tk_15434148450027733_sr_2057.html","info")</f>
        <v/>
      </c>
      <c r="AA1462" t="n">
        <v>-6796583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88</v>
      </c>
      <c r="AO1462" t="s"/>
      <c r="AP1462" t="n">
        <v>349</v>
      </c>
      <c r="AQ1462" t="s">
        <v>89</v>
      </c>
      <c r="AR1462" t="s"/>
      <c r="AS1462" t="s"/>
      <c r="AT1462" t="s">
        <v>90</v>
      </c>
      <c r="AU1462" t="s"/>
      <c r="AV1462" t="s"/>
      <c r="AW1462" t="s"/>
      <c r="AX1462" t="s"/>
      <c r="AY1462" t="n">
        <v>6796583</v>
      </c>
      <c r="AZ1462" t="s">
        <v>1819</v>
      </c>
      <c r="BA1462" t="s"/>
      <c r="BB1462" t="n">
        <v>145455</v>
      </c>
      <c r="BC1462" t="n">
        <v>13.375451</v>
      </c>
      <c r="BD1462" t="n">
        <v>52.510195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1816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378</v>
      </c>
      <c r="L1463" t="s">
        <v>76</v>
      </c>
      <c r="M1463" t="s"/>
      <c r="N1463" t="s">
        <v>1830</v>
      </c>
      <c r="O1463" t="s">
        <v>78</v>
      </c>
      <c r="P1463" t="s">
        <v>1816</v>
      </c>
      <c r="Q1463" t="s"/>
      <c r="R1463" t="s">
        <v>159</v>
      </c>
      <c r="S1463" t="s">
        <v>1831</v>
      </c>
      <c r="T1463" t="s">
        <v>82</v>
      </c>
      <c r="U1463" t="s"/>
      <c r="V1463" t="s">
        <v>83</v>
      </c>
      <c r="W1463" t="s">
        <v>112</v>
      </c>
      <c r="X1463" t="s"/>
      <c r="Y1463" t="s">
        <v>85</v>
      </c>
      <c r="Z1463">
        <f>HYPERLINK("https://hotelmonitor-cachepage.eclerx.com/savepage/tk_15434148450027733_sr_2057.html","info")</f>
        <v/>
      </c>
      <c r="AA1463" t="n">
        <v>-6796583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88</v>
      </c>
      <c r="AO1463" t="s"/>
      <c r="AP1463" t="n">
        <v>349</v>
      </c>
      <c r="AQ1463" t="s">
        <v>89</v>
      </c>
      <c r="AR1463" t="s"/>
      <c r="AS1463" t="s"/>
      <c r="AT1463" t="s">
        <v>90</v>
      </c>
      <c r="AU1463" t="s"/>
      <c r="AV1463" t="s"/>
      <c r="AW1463" t="s"/>
      <c r="AX1463" t="s"/>
      <c r="AY1463" t="n">
        <v>6796583</v>
      </c>
      <c r="AZ1463" t="s">
        <v>1819</v>
      </c>
      <c r="BA1463" t="s"/>
      <c r="BB1463" t="n">
        <v>145455</v>
      </c>
      <c r="BC1463" t="n">
        <v>13.375451</v>
      </c>
      <c r="BD1463" t="n">
        <v>52.510195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1816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609</v>
      </c>
      <c r="L1464" t="s">
        <v>76</v>
      </c>
      <c r="M1464" t="s"/>
      <c r="N1464" t="s">
        <v>1832</v>
      </c>
      <c r="O1464" t="s">
        <v>78</v>
      </c>
      <c r="P1464" t="s">
        <v>1816</v>
      </c>
      <c r="Q1464" t="s"/>
      <c r="R1464" t="s">
        <v>159</v>
      </c>
      <c r="S1464" t="s">
        <v>1833</v>
      </c>
      <c r="T1464" t="s">
        <v>82</v>
      </c>
      <c r="U1464" t="s"/>
      <c r="V1464" t="s">
        <v>83</v>
      </c>
      <c r="W1464" t="s">
        <v>112</v>
      </c>
      <c r="X1464" t="s"/>
      <c r="Y1464" t="s">
        <v>85</v>
      </c>
      <c r="Z1464">
        <f>HYPERLINK("https://hotelmonitor-cachepage.eclerx.com/savepage/tk_15434148450027733_sr_2057.html","info")</f>
        <v/>
      </c>
      <c r="AA1464" t="n">
        <v>-6796583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88</v>
      </c>
      <c r="AO1464" t="s"/>
      <c r="AP1464" t="n">
        <v>349</v>
      </c>
      <c r="AQ1464" t="s">
        <v>89</v>
      </c>
      <c r="AR1464" t="s"/>
      <c r="AS1464" t="s"/>
      <c r="AT1464" t="s">
        <v>90</v>
      </c>
      <c r="AU1464" t="s"/>
      <c r="AV1464" t="s"/>
      <c r="AW1464" t="s"/>
      <c r="AX1464" t="s"/>
      <c r="AY1464" t="n">
        <v>6796583</v>
      </c>
      <c r="AZ1464" t="s">
        <v>1819</v>
      </c>
      <c r="BA1464" t="s"/>
      <c r="BB1464" t="n">
        <v>145455</v>
      </c>
      <c r="BC1464" t="n">
        <v>13.375451</v>
      </c>
      <c r="BD1464" t="n">
        <v>52.510195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1816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1396.5</v>
      </c>
      <c r="L1465" t="s">
        <v>76</v>
      </c>
      <c r="M1465" t="s"/>
      <c r="N1465" t="s">
        <v>1834</v>
      </c>
      <c r="O1465" t="s">
        <v>78</v>
      </c>
      <c r="P1465" t="s">
        <v>1816</v>
      </c>
      <c r="Q1465" t="s"/>
      <c r="R1465" t="s">
        <v>159</v>
      </c>
      <c r="S1465" t="s">
        <v>1835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HYPERLINK("https://hotelmonitor-cachepage.eclerx.com/savepage/tk_15434148450027733_sr_2057.html","info")</f>
        <v/>
      </c>
      <c r="AA1465" t="n">
        <v>-6796583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88</v>
      </c>
      <c r="AO1465" t="s"/>
      <c r="AP1465" t="n">
        <v>349</v>
      </c>
      <c r="AQ1465" t="s">
        <v>89</v>
      </c>
      <c r="AR1465" t="s"/>
      <c r="AS1465" t="s"/>
      <c r="AT1465" t="s">
        <v>90</v>
      </c>
      <c r="AU1465" t="s"/>
      <c r="AV1465" t="s"/>
      <c r="AW1465" t="s"/>
      <c r="AX1465" t="s"/>
      <c r="AY1465" t="n">
        <v>6796583</v>
      </c>
      <c r="AZ1465" t="s">
        <v>1819</v>
      </c>
      <c r="BA1465" t="s"/>
      <c r="BB1465" t="n">
        <v>145455</v>
      </c>
      <c r="BC1465" t="n">
        <v>13.375451</v>
      </c>
      <c r="BD1465" t="n">
        <v>52.510195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1816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12600</v>
      </c>
      <c r="L1466" t="s">
        <v>76</v>
      </c>
      <c r="M1466" t="s"/>
      <c r="N1466" t="s">
        <v>1836</v>
      </c>
      <c r="O1466" t="s">
        <v>1837</v>
      </c>
      <c r="P1466" t="s">
        <v>1816</v>
      </c>
      <c r="Q1466" t="s"/>
      <c r="R1466" t="s">
        <v>159</v>
      </c>
      <c r="S1466" t="s">
        <v>1838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HYPERLINK("https://hotelmonitor-cachepage.eclerx.com/savepage/tk_15434148450027733_sr_2057.html","info")</f>
        <v/>
      </c>
      <c r="AA1466" t="n">
        <v>-6796583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88</v>
      </c>
      <c r="AO1466" t="s"/>
      <c r="AP1466" t="n">
        <v>349</v>
      </c>
      <c r="AQ1466" t="s">
        <v>89</v>
      </c>
      <c r="AR1466" t="s"/>
      <c r="AS1466" t="s"/>
      <c r="AT1466" t="s">
        <v>90</v>
      </c>
      <c r="AU1466" t="s"/>
      <c r="AV1466" t="s"/>
      <c r="AW1466" t="s"/>
      <c r="AX1466" t="s"/>
      <c r="AY1466" t="n">
        <v>6796583</v>
      </c>
      <c r="AZ1466" t="s">
        <v>1819</v>
      </c>
      <c r="BA1466" t="s"/>
      <c r="BB1466" t="n">
        <v>145455</v>
      </c>
      <c r="BC1466" t="n">
        <v>13.375451</v>
      </c>
      <c r="BD1466" t="n">
        <v>52.510195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1816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15750</v>
      </c>
      <c r="L1467" t="s">
        <v>76</v>
      </c>
      <c r="M1467" t="s"/>
      <c r="N1467" t="s">
        <v>1839</v>
      </c>
      <c r="O1467" t="s">
        <v>1837</v>
      </c>
      <c r="P1467" t="s">
        <v>1816</v>
      </c>
      <c r="Q1467" t="s"/>
      <c r="R1467" t="s">
        <v>159</v>
      </c>
      <c r="S1467" t="s">
        <v>1840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HYPERLINK("https://hotelmonitor-cachepage.eclerx.com/savepage/tk_15434148450027733_sr_2057.html","info")</f>
        <v/>
      </c>
      <c r="AA1467" t="n">
        <v>-6796583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88</v>
      </c>
      <c r="AO1467" t="s"/>
      <c r="AP1467" t="n">
        <v>349</v>
      </c>
      <c r="AQ1467" t="s">
        <v>89</v>
      </c>
      <c r="AR1467" t="s"/>
      <c r="AS1467" t="s"/>
      <c r="AT1467" t="s">
        <v>90</v>
      </c>
      <c r="AU1467" t="s"/>
      <c r="AV1467" t="s"/>
      <c r="AW1467" t="s"/>
      <c r="AX1467" t="s"/>
      <c r="AY1467" t="n">
        <v>6796583</v>
      </c>
      <c r="AZ1467" t="s">
        <v>1819</v>
      </c>
      <c r="BA1467" t="s"/>
      <c r="BB1467" t="n">
        <v>145455</v>
      </c>
      <c r="BC1467" t="n">
        <v>13.375451</v>
      </c>
      <c r="BD1467" t="n">
        <v>52.510195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1841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50.5</v>
      </c>
      <c r="L1468" t="s">
        <v>76</v>
      </c>
      <c r="M1468" t="s"/>
      <c r="N1468" t="s">
        <v>227</v>
      </c>
      <c r="O1468" t="s">
        <v>78</v>
      </c>
      <c r="P1468" t="s">
        <v>1841</v>
      </c>
      <c r="Q1468" t="s"/>
      <c r="R1468" t="s">
        <v>102</v>
      </c>
      <c r="S1468" t="s">
        <v>1842</v>
      </c>
      <c r="T1468" t="s">
        <v>82</v>
      </c>
      <c r="U1468" t="s"/>
      <c r="V1468" t="s">
        <v>83</v>
      </c>
      <c r="W1468" t="s">
        <v>112</v>
      </c>
      <c r="X1468" t="s"/>
      <c r="Y1468" t="s">
        <v>85</v>
      </c>
      <c r="Z1468">
        <f>HYPERLINK("https://hotelmonitor-cachepage.eclerx.com/savepage/tk_1543415171501315_sr_2057.html","info")</f>
        <v/>
      </c>
      <c r="AA1468" t="n">
        <v>-6796522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88</v>
      </c>
      <c r="AO1468" t="s"/>
      <c r="AP1468" t="n">
        <v>458</v>
      </c>
      <c r="AQ1468" t="s">
        <v>89</v>
      </c>
      <c r="AR1468" t="s"/>
      <c r="AS1468" t="s"/>
      <c r="AT1468" t="s">
        <v>90</v>
      </c>
      <c r="AU1468" t="s"/>
      <c r="AV1468" t="s"/>
      <c r="AW1468" t="s"/>
      <c r="AX1468" t="s"/>
      <c r="AY1468" t="n">
        <v>6796522</v>
      </c>
      <c r="AZ1468" t="s">
        <v>1843</v>
      </c>
      <c r="BA1468" t="s"/>
      <c r="BB1468" t="n">
        <v>221251</v>
      </c>
      <c r="BC1468" t="n">
        <v>13.526452</v>
      </c>
      <c r="BD1468" t="n">
        <v>52.48424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1841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58.2</v>
      </c>
      <c r="L1469" t="s">
        <v>76</v>
      </c>
      <c r="M1469" t="s"/>
      <c r="N1469" t="s">
        <v>183</v>
      </c>
      <c r="O1469" t="s">
        <v>78</v>
      </c>
      <c r="P1469" t="s">
        <v>1841</v>
      </c>
      <c r="Q1469" t="s"/>
      <c r="R1469" t="s">
        <v>102</v>
      </c>
      <c r="S1469" t="s">
        <v>1844</v>
      </c>
      <c r="T1469" t="s">
        <v>82</v>
      </c>
      <c r="U1469" t="s"/>
      <c r="V1469" t="s">
        <v>83</v>
      </c>
      <c r="W1469" t="s">
        <v>112</v>
      </c>
      <c r="X1469" t="s"/>
      <c r="Y1469" t="s">
        <v>85</v>
      </c>
      <c r="Z1469">
        <f>HYPERLINK("https://hotelmonitor-cachepage.eclerx.com/savepage/tk_1543415171501315_sr_2057.html","info")</f>
        <v/>
      </c>
      <c r="AA1469" t="n">
        <v>-6796522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88</v>
      </c>
      <c r="AO1469" t="s"/>
      <c r="AP1469" t="n">
        <v>458</v>
      </c>
      <c r="AQ1469" t="s">
        <v>89</v>
      </c>
      <c r="AR1469" t="s"/>
      <c r="AS1469" t="s"/>
      <c r="AT1469" t="s">
        <v>90</v>
      </c>
      <c r="AU1469" t="s"/>
      <c r="AV1469" t="s"/>
      <c r="AW1469" t="s"/>
      <c r="AX1469" t="s"/>
      <c r="AY1469" t="n">
        <v>6796522</v>
      </c>
      <c r="AZ1469" t="s">
        <v>1843</v>
      </c>
      <c r="BA1469" t="s"/>
      <c r="BB1469" t="n">
        <v>221251</v>
      </c>
      <c r="BC1469" t="n">
        <v>13.526452</v>
      </c>
      <c r="BD1469" t="n">
        <v>52.48424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1841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72</v>
      </c>
      <c r="L1470" t="s">
        <v>76</v>
      </c>
      <c r="M1470" t="s"/>
      <c r="N1470" t="s">
        <v>1845</v>
      </c>
      <c r="O1470" t="s">
        <v>78</v>
      </c>
      <c r="P1470" t="s">
        <v>1841</v>
      </c>
      <c r="Q1470" t="s"/>
      <c r="R1470" t="s">
        <v>102</v>
      </c>
      <c r="S1470" t="s">
        <v>604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HYPERLINK("https://hotelmonitor-cachepage.eclerx.com/savepage/tk_1543415171501315_sr_2057.html","info")</f>
        <v/>
      </c>
      <c r="AA1470" t="n">
        <v>-6796522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88</v>
      </c>
      <c r="AO1470" t="s"/>
      <c r="AP1470" t="n">
        <v>458</v>
      </c>
      <c r="AQ1470" t="s">
        <v>89</v>
      </c>
      <c r="AR1470" t="s"/>
      <c r="AS1470" t="s"/>
      <c r="AT1470" t="s">
        <v>90</v>
      </c>
      <c r="AU1470" t="s"/>
      <c r="AV1470" t="s"/>
      <c r="AW1470" t="s"/>
      <c r="AX1470" t="s"/>
      <c r="AY1470" t="n">
        <v>6796522</v>
      </c>
      <c r="AZ1470" t="s">
        <v>1843</v>
      </c>
      <c r="BA1470" t="s"/>
      <c r="BB1470" t="n">
        <v>221251</v>
      </c>
      <c r="BC1470" t="n">
        <v>13.526452</v>
      </c>
      <c r="BD1470" t="n">
        <v>52.48424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1841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75</v>
      </c>
      <c r="L1471" t="s">
        <v>76</v>
      </c>
      <c r="M1471" t="s"/>
      <c r="N1471" t="s">
        <v>1845</v>
      </c>
      <c r="O1471" t="s">
        <v>78</v>
      </c>
      <c r="P1471" t="s">
        <v>1841</v>
      </c>
      <c r="Q1471" t="s"/>
      <c r="R1471" t="s">
        <v>102</v>
      </c>
      <c r="S1471" t="s">
        <v>119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HYPERLINK("https://hotelmonitor-cachepage.eclerx.com/savepage/tk_1543415171501315_sr_2057.html","info")</f>
        <v/>
      </c>
      <c r="AA1471" t="n">
        <v>-6796522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88</v>
      </c>
      <c r="AO1471" t="s"/>
      <c r="AP1471" t="n">
        <v>458</v>
      </c>
      <c r="AQ1471" t="s">
        <v>89</v>
      </c>
      <c r="AR1471" t="s"/>
      <c r="AS1471" t="s"/>
      <c r="AT1471" t="s">
        <v>90</v>
      </c>
      <c r="AU1471" t="s"/>
      <c r="AV1471" t="s"/>
      <c r="AW1471" t="s"/>
      <c r="AX1471" t="s"/>
      <c r="AY1471" t="n">
        <v>6796522</v>
      </c>
      <c r="AZ1471" t="s">
        <v>1843</v>
      </c>
      <c r="BA1471" t="s"/>
      <c r="BB1471" t="n">
        <v>221251</v>
      </c>
      <c r="BC1471" t="n">
        <v>13.526452</v>
      </c>
      <c r="BD1471" t="n">
        <v>52.48424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1841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92.40000000000001</v>
      </c>
      <c r="L1472" t="s">
        <v>76</v>
      </c>
      <c r="M1472" t="s"/>
      <c r="N1472" t="s">
        <v>489</v>
      </c>
      <c r="O1472" t="s">
        <v>78</v>
      </c>
      <c r="P1472" t="s">
        <v>1841</v>
      </c>
      <c r="Q1472" t="s"/>
      <c r="R1472" t="s">
        <v>102</v>
      </c>
      <c r="S1472" t="s">
        <v>1044</v>
      </c>
      <c r="T1472" t="s">
        <v>82</v>
      </c>
      <c r="U1472" t="s"/>
      <c r="V1472" t="s">
        <v>83</v>
      </c>
      <c r="W1472" t="s">
        <v>112</v>
      </c>
      <c r="X1472" t="s"/>
      <c r="Y1472" t="s">
        <v>85</v>
      </c>
      <c r="Z1472">
        <f>HYPERLINK("https://hotelmonitor-cachepage.eclerx.com/savepage/tk_1543415171501315_sr_2057.html","info")</f>
        <v/>
      </c>
      <c r="AA1472" t="n">
        <v>-6796522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88</v>
      </c>
      <c r="AO1472" t="s"/>
      <c r="AP1472" t="n">
        <v>458</v>
      </c>
      <c r="AQ1472" t="s">
        <v>89</v>
      </c>
      <c r="AR1472" t="s"/>
      <c r="AS1472" t="s"/>
      <c r="AT1472" t="s">
        <v>90</v>
      </c>
      <c r="AU1472" t="s"/>
      <c r="AV1472" t="s"/>
      <c r="AW1472" t="s"/>
      <c r="AX1472" t="s"/>
      <c r="AY1472" t="n">
        <v>6796522</v>
      </c>
      <c r="AZ1472" t="s">
        <v>1843</v>
      </c>
      <c r="BA1472" t="s"/>
      <c r="BB1472" t="n">
        <v>221251</v>
      </c>
      <c r="BC1472" t="n">
        <v>13.526452</v>
      </c>
      <c r="BD1472" t="n">
        <v>52.48424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1841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119</v>
      </c>
      <c r="L1473" t="s">
        <v>76</v>
      </c>
      <c r="M1473" t="s"/>
      <c r="N1473" t="s">
        <v>1846</v>
      </c>
      <c r="O1473" t="s">
        <v>78</v>
      </c>
      <c r="P1473" t="s">
        <v>1841</v>
      </c>
      <c r="Q1473" t="s"/>
      <c r="R1473" t="s">
        <v>102</v>
      </c>
      <c r="S1473" t="s">
        <v>184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HYPERLINK("https://hotelmonitor-cachepage.eclerx.com/savepage/tk_1543415171501315_sr_2057.html","info")</f>
        <v/>
      </c>
      <c r="AA1473" t="n">
        <v>-6796522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88</v>
      </c>
      <c r="AO1473" t="s"/>
      <c r="AP1473" t="n">
        <v>458</v>
      </c>
      <c r="AQ1473" t="s">
        <v>89</v>
      </c>
      <c r="AR1473" t="s"/>
      <c r="AS1473" t="s"/>
      <c r="AT1473" t="s">
        <v>90</v>
      </c>
      <c r="AU1473" t="s"/>
      <c r="AV1473" t="s"/>
      <c r="AW1473" t="s"/>
      <c r="AX1473" t="s"/>
      <c r="AY1473" t="n">
        <v>6796522</v>
      </c>
      <c r="AZ1473" t="s">
        <v>1843</v>
      </c>
      <c r="BA1473" t="s"/>
      <c r="BB1473" t="n">
        <v>221251</v>
      </c>
      <c r="BC1473" t="n">
        <v>13.526452</v>
      </c>
      <c r="BD1473" t="n">
        <v>52.48424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1847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50.44</v>
      </c>
      <c r="L1474" t="s">
        <v>76</v>
      </c>
      <c r="M1474" t="s"/>
      <c r="N1474" t="s">
        <v>330</v>
      </c>
      <c r="O1474" t="s">
        <v>78</v>
      </c>
      <c r="P1474" t="s">
        <v>1847</v>
      </c>
      <c r="Q1474" t="s"/>
      <c r="R1474" t="s">
        <v>102</v>
      </c>
      <c r="S1474" t="s">
        <v>1848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HYPERLINK("https://hotelmonitor-cachepage.eclerx.com/savepage/tk_1543414924107548_sr_2057.html","info")</f>
        <v/>
      </c>
      <c r="AA1474" t="n">
        <v>-163280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88</v>
      </c>
      <c r="AO1474" t="s"/>
      <c r="AP1474" t="n">
        <v>375</v>
      </c>
      <c r="AQ1474" t="s">
        <v>89</v>
      </c>
      <c r="AR1474" t="s"/>
      <c r="AS1474" t="s"/>
      <c r="AT1474" t="s">
        <v>90</v>
      </c>
      <c r="AU1474" t="s"/>
      <c r="AV1474" t="s"/>
      <c r="AW1474" t="s"/>
      <c r="AX1474" t="s"/>
      <c r="AY1474" t="n">
        <v>163280</v>
      </c>
      <c r="AZ1474" t="s">
        <v>1849</v>
      </c>
      <c r="BA1474" t="s"/>
      <c r="BB1474" t="n">
        <v>64348</v>
      </c>
      <c r="BC1474" t="n">
        <v>13.49399</v>
      </c>
      <c r="BD1474" t="n">
        <v>52.54595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1847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53.1</v>
      </c>
      <c r="L1475" t="s">
        <v>76</v>
      </c>
      <c r="M1475" t="s"/>
      <c r="N1475" t="s">
        <v>118</v>
      </c>
      <c r="O1475" t="s">
        <v>78</v>
      </c>
      <c r="P1475" t="s">
        <v>1847</v>
      </c>
      <c r="Q1475" t="s"/>
      <c r="R1475" t="s">
        <v>102</v>
      </c>
      <c r="S1475" t="s">
        <v>898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HYPERLINK("https://hotelmonitor-cachepage.eclerx.com/savepage/tk_1543414924107548_sr_2057.html","info")</f>
        <v/>
      </c>
      <c r="AA1475" t="n">
        <v>-163280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88</v>
      </c>
      <c r="AO1475" t="s"/>
      <c r="AP1475" t="n">
        <v>375</v>
      </c>
      <c r="AQ1475" t="s">
        <v>89</v>
      </c>
      <c r="AR1475" t="s"/>
      <c r="AS1475" t="s"/>
      <c r="AT1475" t="s">
        <v>90</v>
      </c>
      <c r="AU1475" t="s"/>
      <c r="AV1475" t="s"/>
      <c r="AW1475" t="s"/>
      <c r="AX1475" t="s"/>
      <c r="AY1475" t="n">
        <v>163280</v>
      </c>
      <c r="AZ1475" t="s">
        <v>1849</v>
      </c>
      <c r="BA1475" t="s"/>
      <c r="BB1475" t="n">
        <v>64348</v>
      </c>
      <c r="BC1475" t="n">
        <v>13.49399</v>
      </c>
      <c r="BD1475" t="n">
        <v>52.54595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1847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65.83</v>
      </c>
      <c r="L1476" t="s">
        <v>76</v>
      </c>
      <c r="M1476" t="s"/>
      <c r="N1476" t="s">
        <v>118</v>
      </c>
      <c r="O1476" t="s">
        <v>78</v>
      </c>
      <c r="P1476" t="s">
        <v>1847</v>
      </c>
      <c r="Q1476" t="s"/>
      <c r="R1476" t="s">
        <v>102</v>
      </c>
      <c r="S1476" t="s">
        <v>1850</v>
      </c>
      <c r="T1476" t="s">
        <v>82</v>
      </c>
      <c r="U1476" t="s"/>
      <c r="V1476" t="s">
        <v>83</v>
      </c>
      <c r="W1476" t="s">
        <v>112</v>
      </c>
      <c r="X1476" t="s"/>
      <c r="Y1476" t="s">
        <v>85</v>
      </c>
      <c r="Z1476">
        <f>HYPERLINK("https://hotelmonitor-cachepage.eclerx.com/savepage/tk_1543414924107548_sr_2057.html","info")</f>
        <v/>
      </c>
      <c r="AA1476" t="n">
        <v>-163280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88</v>
      </c>
      <c r="AO1476" t="s"/>
      <c r="AP1476" t="n">
        <v>375</v>
      </c>
      <c r="AQ1476" t="s">
        <v>89</v>
      </c>
      <c r="AR1476" t="s"/>
      <c r="AS1476" t="s"/>
      <c r="AT1476" t="s">
        <v>90</v>
      </c>
      <c r="AU1476" t="s"/>
      <c r="AV1476" t="s"/>
      <c r="AW1476" t="s"/>
      <c r="AX1476" t="s"/>
      <c r="AY1476" t="n">
        <v>163280</v>
      </c>
      <c r="AZ1476" t="s">
        <v>1849</v>
      </c>
      <c r="BA1476" t="s"/>
      <c r="BB1476" t="n">
        <v>64348</v>
      </c>
      <c r="BC1476" t="n">
        <v>13.49399</v>
      </c>
      <c r="BD1476" t="n">
        <v>52.54595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1847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69.3</v>
      </c>
      <c r="L1477" t="s">
        <v>76</v>
      </c>
      <c r="M1477" t="s"/>
      <c r="N1477" t="s">
        <v>118</v>
      </c>
      <c r="O1477" t="s">
        <v>78</v>
      </c>
      <c r="P1477" t="s">
        <v>1847</v>
      </c>
      <c r="Q1477" t="s"/>
      <c r="R1477" t="s">
        <v>102</v>
      </c>
      <c r="S1477" t="s">
        <v>1851</v>
      </c>
      <c r="T1477" t="s">
        <v>82</v>
      </c>
      <c r="U1477" t="s"/>
      <c r="V1477" t="s">
        <v>83</v>
      </c>
      <c r="W1477" t="s">
        <v>112</v>
      </c>
      <c r="X1477" t="s"/>
      <c r="Y1477" t="s">
        <v>85</v>
      </c>
      <c r="Z1477">
        <f>HYPERLINK("https://hotelmonitor-cachepage.eclerx.com/savepage/tk_1543414924107548_sr_2057.html","info")</f>
        <v/>
      </c>
      <c r="AA1477" t="n">
        <v>-163280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88</v>
      </c>
      <c r="AO1477" t="s"/>
      <c r="AP1477" t="n">
        <v>375</v>
      </c>
      <c r="AQ1477" t="s">
        <v>89</v>
      </c>
      <c r="AR1477" t="s"/>
      <c r="AS1477" t="s"/>
      <c r="AT1477" t="s">
        <v>90</v>
      </c>
      <c r="AU1477" t="s"/>
      <c r="AV1477" t="s"/>
      <c r="AW1477" t="s"/>
      <c r="AX1477" t="s"/>
      <c r="AY1477" t="n">
        <v>163280</v>
      </c>
      <c r="AZ1477" t="s">
        <v>1849</v>
      </c>
      <c r="BA1477" t="s"/>
      <c r="BB1477" t="n">
        <v>64348</v>
      </c>
      <c r="BC1477" t="n">
        <v>13.49399</v>
      </c>
      <c r="BD1477" t="n">
        <v>52.54595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1847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76.09</v>
      </c>
      <c r="L1478" t="s">
        <v>76</v>
      </c>
      <c r="M1478" t="s"/>
      <c r="N1478" t="s">
        <v>295</v>
      </c>
      <c r="O1478" t="s">
        <v>78</v>
      </c>
      <c r="P1478" t="s">
        <v>1847</v>
      </c>
      <c r="Q1478" t="s"/>
      <c r="R1478" t="s">
        <v>102</v>
      </c>
      <c r="S1478" t="s">
        <v>1852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HYPERLINK("https://hotelmonitor-cachepage.eclerx.com/savepage/tk_1543414924107548_sr_2057.html","info")</f>
        <v/>
      </c>
      <c r="AA1478" t="n">
        <v>-163280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88</v>
      </c>
      <c r="AO1478" t="s"/>
      <c r="AP1478" t="n">
        <v>375</v>
      </c>
      <c r="AQ1478" t="s">
        <v>89</v>
      </c>
      <c r="AR1478" t="s"/>
      <c r="AS1478" t="s"/>
      <c r="AT1478" t="s">
        <v>90</v>
      </c>
      <c r="AU1478" t="s"/>
      <c r="AV1478" t="s"/>
      <c r="AW1478" t="s"/>
      <c r="AX1478" t="s"/>
      <c r="AY1478" t="n">
        <v>163280</v>
      </c>
      <c r="AZ1478" t="s">
        <v>1849</v>
      </c>
      <c r="BA1478" t="s"/>
      <c r="BB1478" t="n">
        <v>64348</v>
      </c>
      <c r="BC1478" t="n">
        <v>13.49399</v>
      </c>
      <c r="BD1478" t="n">
        <v>52.54595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1847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80.09999999999999</v>
      </c>
      <c r="L1479" t="s">
        <v>76</v>
      </c>
      <c r="M1479" t="s"/>
      <c r="N1479" t="s">
        <v>295</v>
      </c>
      <c r="O1479" t="s">
        <v>78</v>
      </c>
      <c r="P1479" t="s">
        <v>1847</v>
      </c>
      <c r="Q1479" t="s"/>
      <c r="R1479" t="s">
        <v>102</v>
      </c>
      <c r="S1479" t="s">
        <v>525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HYPERLINK("https://hotelmonitor-cachepage.eclerx.com/savepage/tk_1543414924107548_sr_2057.html","info")</f>
        <v/>
      </c>
      <c r="AA1479" t="n">
        <v>-163280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88</v>
      </c>
      <c r="AO1479" t="s"/>
      <c r="AP1479" t="n">
        <v>375</v>
      </c>
      <c r="AQ1479" t="s">
        <v>89</v>
      </c>
      <c r="AR1479" t="s"/>
      <c r="AS1479" t="s"/>
      <c r="AT1479" t="s">
        <v>90</v>
      </c>
      <c r="AU1479" t="s"/>
      <c r="AV1479" t="s"/>
      <c r="AW1479" t="s"/>
      <c r="AX1479" t="s"/>
      <c r="AY1479" t="n">
        <v>163280</v>
      </c>
      <c r="AZ1479" t="s">
        <v>1849</v>
      </c>
      <c r="BA1479" t="s"/>
      <c r="BB1479" t="n">
        <v>64348</v>
      </c>
      <c r="BC1479" t="n">
        <v>13.49399</v>
      </c>
      <c r="BD1479" t="n">
        <v>52.54595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1847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106.87</v>
      </c>
      <c r="L1480" t="s">
        <v>76</v>
      </c>
      <c r="M1480" t="s"/>
      <c r="N1480" t="s">
        <v>295</v>
      </c>
      <c r="O1480" t="s">
        <v>78</v>
      </c>
      <c r="P1480" t="s">
        <v>1847</v>
      </c>
      <c r="Q1480" t="s"/>
      <c r="R1480" t="s">
        <v>102</v>
      </c>
      <c r="S1480" t="s">
        <v>1853</v>
      </c>
      <c r="T1480" t="s">
        <v>82</v>
      </c>
      <c r="U1480" t="s"/>
      <c r="V1480" t="s">
        <v>83</v>
      </c>
      <c r="W1480" t="s">
        <v>112</v>
      </c>
      <c r="X1480" t="s"/>
      <c r="Y1480" t="s">
        <v>85</v>
      </c>
      <c r="Z1480">
        <f>HYPERLINK("https://hotelmonitor-cachepage.eclerx.com/savepage/tk_1543414924107548_sr_2057.html","info")</f>
        <v/>
      </c>
      <c r="AA1480" t="n">
        <v>-163280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88</v>
      </c>
      <c r="AO1480" t="s"/>
      <c r="AP1480" t="n">
        <v>375</v>
      </c>
      <c r="AQ1480" t="s">
        <v>89</v>
      </c>
      <c r="AR1480" t="s"/>
      <c r="AS1480" t="s"/>
      <c r="AT1480" t="s">
        <v>90</v>
      </c>
      <c r="AU1480" t="s"/>
      <c r="AV1480" t="s"/>
      <c r="AW1480" t="s"/>
      <c r="AX1480" t="s"/>
      <c r="AY1480" t="n">
        <v>163280</v>
      </c>
      <c r="AZ1480" t="s">
        <v>1849</v>
      </c>
      <c r="BA1480" t="s"/>
      <c r="BB1480" t="n">
        <v>64348</v>
      </c>
      <c r="BC1480" t="n">
        <v>13.49399</v>
      </c>
      <c r="BD1480" t="n">
        <v>52.54595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1847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112.5</v>
      </c>
      <c r="L1481" t="s">
        <v>76</v>
      </c>
      <c r="M1481" t="s"/>
      <c r="N1481" t="s">
        <v>295</v>
      </c>
      <c r="O1481" t="s">
        <v>78</v>
      </c>
      <c r="P1481" t="s">
        <v>1847</v>
      </c>
      <c r="Q1481" t="s"/>
      <c r="R1481" t="s">
        <v>102</v>
      </c>
      <c r="S1481" t="s">
        <v>209</v>
      </c>
      <c r="T1481" t="s">
        <v>82</v>
      </c>
      <c r="U1481" t="s"/>
      <c r="V1481" t="s">
        <v>83</v>
      </c>
      <c r="W1481" t="s">
        <v>112</v>
      </c>
      <c r="X1481" t="s"/>
      <c r="Y1481" t="s">
        <v>85</v>
      </c>
      <c r="Z1481">
        <f>HYPERLINK("https://hotelmonitor-cachepage.eclerx.com/savepage/tk_1543414924107548_sr_2057.html","info")</f>
        <v/>
      </c>
      <c r="AA1481" t="n">
        <v>-163280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88</v>
      </c>
      <c r="AO1481" t="s"/>
      <c r="AP1481" t="n">
        <v>375</v>
      </c>
      <c r="AQ1481" t="s">
        <v>89</v>
      </c>
      <c r="AR1481" t="s"/>
      <c r="AS1481" t="s"/>
      <c r="AT1481" t="s">
        <v>90</v>
      </c>
      <c r="AU1481" t="s"/>
      <c r="AV1481" t="s"/>
      <c r="AW1481" t="s"/>
      <c r="AX1481" t="s"/>
      <c r="AY1481" t="n">
        <v>163280</v>
      </c>
      <c r="AZ1481" t="s">
        <v>1849</v>
      </c>
      <c r="BA1481" t="s"/>
      <c r="BB1481" t="n">
        <v>64348</v>
      </c>
      <c r="BC1481" t="n">
        <v>13.49399</v>
      </c>
      <c r="BD1481" t="n">
        <v>52.54595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1854</v>
      </c>
      <c r="F1482" t="n">
        <v>432267</v>
      </c>
      <c r="G1482" t="s">
        <v>74</v>
      </c>
      <c r="H1482" t="s">
        <v>75</v>
      </c>
      <c r="I1482" t="s"/>
      <c r="J1482" t="s">
        <v>74</v>
      </c>
      <c r="K1482" t="n">
        <v>59.85</v>
      </c>
      <c r="L1482" t="s">
        <v>76</v>
      </c>
      <c r="M1482" t="s"/>
      <c r="N1482" t="s">
        <v>77</v>
      </c>
      <c r="O1482" t="s">
        <v>78</v>
      </c>
      <c r="P1482" t="s">
        <v>1855</v>
      </c>
      <c r="Q1482" t="s"/>
      <c r="R1482" t="s">
        <v>102</v>
      </c>
      <c r="S1482" t="s">
        <v>1773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HYPERLINK("https://hotelmonitor-cachepage.eclerx.com/savepage/tk_15434141363698108_sr_2057.html","info")</f>
        <v/>
      </c>
      <c r="AA1482" t="n">
        <v>115574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88</v>
      </c>
      <c r="AO1482" t="s"/>
      <c r="AP1482" t="n">
        <v>115</v>
      </c>
      <c r="AQ1482" t="s">
        <v>89</v>
      </c>
      <c r="AR1482" t="s"/>
      <c r="AS1482" t="s"/>
      <c r="AT1482" t="s">
        <v>90</v>
      </c>
      <c r="AU1482" t="s"/>
      <c r="AV1482" t="s"/>
      <c r="AW1482" t="s"/>
      <c r="AX1482" t="s"/>
      <c r="AY1482" t="n">
        <v>1614165</v>
      </c>
      <c r="AZ1482" t="s">
        <v>1856</v>
      </c>
      <c r="BA1482" t="s"/>
      <c r="BB1482" t="n">
        <v>424118</v>
      </c>
      <c r="BC1482" t="n">
        <v>13.30458</v>
      </c>
      <c r="BD1482" t="n">
        <v>52.51284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1854</v>
      </c>
      <c r="F1483" t="n">
        <v>432267</v>
      </c>
      <c r="G1483" t="s">
        <v>74</v>
      </c>
      <c r="H1483" t="s">
        <v>75</v>
      </c>
      <c r="I1483" t="s"/>
      <c r="J1483" t="s">
        <v>74</v>
      </c>
      <c r="K1483" t="n">
        <v>66.5</v>
      </c>
      <c r="L1483" t="s">
        <v>76</v>
      </c>
      <c r="M1483" t="s"/>
      <c r="N1483" t="s">
        <v>93</v>
      </c>
      <c r="O1483" t="s">
        <v>78</v>
      </c>
      <c r="P1483" t="s">
        <v>1855</v>
      </c>
      <c r="Q1483" t="s"/>
      <c r="R1483" t="s">
        <v>102</v>
      </c>
      <c r="S1483" t="s">
        <v>1775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HYPERLINK("https://hotelmonitor-cachepage.eclerx.com/savepage/tk_15434141363698108_sr_2057.html","info")</f>
        <v/>
      </c>
      <c r="AA1483" t="n">
        <v>115574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88</v>
      </c>
      <c r="AO1483" t="s"/>
      <c r="AP1483" t="n">
        <v>115</v>
      </c>
      <c r="AQ1483" t="s">
        <v>89</v>
      </c>
      <c r="AR1483" t="s"/>
      <c r="AS1483" t="s"/>
      <c r="AT1483" t="s">
        <v>90</v>
      </c>
      <c r="AU1483" t="s"/>
      <c r="AV1483" t="s"/>
      <c r="AW1483" t="s"/>
      <c r="AX1483" t="s"/>
      <c r="AY1483" t="n">
        <v>1614165</v>
      </c>
      <c r="AZ1483" t="s">
        <v>1856</v>
      </c>
      <c r="BA1483" t="s"/>
      <c r="BB1483" t="n">
        <v>424118</v>
      </c>
      <c r="BC1483" t="n">
        <v>13.30458</v>
      </c>
      <c r="BD1483" t="n">
        <v>52.51284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1854</v>
      </c>
      <c r="F1484" t="n">
        <v>432267</v>
      </c>
      <c r="G1484" t="s">
        <v>74</v>
      </c>
      <c r="H1484" t="s">
        <v>75</v>
      </c>
      <c r="I1484" t="s"/>
      <c r="J1484" t="s">
        <v>74</v>
      </c>
      <c r="K1484" t="n">
        <v>86.5</v>
      </c>
      <c r="L1484" t="s">
        <v>76</v>
      </c>
      <c r="M1484" t="s"/>
      <c r="N1484" t="s">
        <v>527</v>
      </c>
      <c r="O1484" t="s">
        <v>78</v>
      </c>
      <c r="P1484" t="s">
        <v>1855</v>
      </c>
      <c r="Q1484" t="s"/>
      <c r="R1484" t="s">
        <v>102</v>
      </c>
      <c r="S1484" t="s">
        <v>207</v>
      </c>
      <c r="T1484" t="s">
        <v>82</v>
      </c>
      <c r="U1484" t="s"/>
      <c r="V1484" t="s">
        <v>83</v>
      </c>
      <c r="W1484" t="s">
        <v>112</v>
      </c>
      <c r="X1484" t="s"/>
      <c r="Y1484" t="s">
        <v>85</v>
      </c>
      <c r="Z1484">
        <f>HYPERLINK("https://hotelmonitor-cachepage.eclerx.com/savepage/tk_15434141363698108_sr_2057.html","info")</f>
        <v/>
      </c>
      <c r="AA1484" t="n">
        <v>115574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88</v>
      </c>
      <c r="AO1484" t="s"/>
      <c r="AP1484" t="n">
        <v>115</v>
      </c>
      <c r="AQ1484" t="s">
        <v>89</v>
      </c>
      <c r="AR1484" t="s"/>
      <c r="AS1484" t="s"/>
      <c r="AT1484" t="s">
        <v>90</v>
      </c>
      <c r="AU1484" t="s"/>
      <c r="AV1484" t="s"/>
      <c r="AW1484" t="s"/>
      <c r="AX1484" t="s"/>
      <c r="AY1484" t="n">
        <v>1614165</v>
      </c>
      <c r="AZ1484" t="s">
        <v>1856</v>
      </c>
      <c r="BA1484" t="s"/>
      <c r="BB1484" t="n">
        <v>424118</v>
      </c>
      <c r="BC1484" t="n">
        <v>13.30458</v>
      </c>
      <c r="BD1484" t="n">
        <v>52.51284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1857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76</v>
      </c>
      <c r="L1485" t="s">
        <v>76</v>
      </c>
      <c r="M1485" t="s"/>
      <c r="N1485" t="s">
        <v>77</v>
      </c>
      <c r="O1485" t="s">
        <v>78</v>
      </c>
      <c r="P1485" t="s">
        <v>1857</v>
      </c>
      <c r="Q1485" t="s"/>
      <c r="R1485" t="s">
        <v>102</v>
      </c>
      <c r="S1485" t="s">
        <v>633</v>
      </c>
      <c r="T1485" t="s">
        <v>82</v>
      </c>
      <c r="U1485" t="s"/>
      <c r="V1485" t="s">
        <v>83</v>
      </c>
      <c r="W1485" t="s">
        <v>112</v>
      </c>
      <c r="X1485" t="s"/>
      <c r="Y1485" t="s">
        <v>85</v>
      </c>
      <c r="Z1485">
        <f>HYPERLINK("https://hotelmonitor-cachepage.eclerx.com/savepage/tk_15434148094863884_sr_2057.html","info")</f>
        <v/>
      </c>
      <c r="AA1485" t="n">
        <v>-6074108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88</v>
      </c>
      <c r="AO1485" t="s"/>
      <c r="AP1485" t="n">
        <v>338</v>
      </c>
      <c r="AQ1485" t="s">
        <v>89</v>
      </c>
      <c r="AR1485" t="s"/>
      <c r="AS1485" t="s"/>
      <c r="AT1485" t="s">
        <v>90</v>
      </c>
      <c r="AU1485" t="s"/>
      <c r="AV1485" t="s"/>
      <c r="AW1485" t="s"/>
      <c r="AX1485" t="s"/>
      <c r="AY1485" t="n">
        <v>6074108</v>
      </c>
      <c r="AZ1485" t="s">
        <v>1858</v>
      </c>
      <c r="BA1485" t="s"/>
      <c r="BB1485" t="n">
        <v>3192</v>
      </c>
      <c r="BC1485" t="n">
        <v>13.309824</v>
      </c>
      <c r="BD1485" t="n">
        <v>52.50019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1857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94</v>
      </c>
      <c r="L1486" t="s">
        <v>76</v>
      </c>
      <c r="M1486" t="s"/>
      <c r="N1486" t="s">
        <v>121</v>
      </c>
      <c r="O1486" t="s">
        <v>78</v>
      </c>
      <c r="P1486" t="s">
        <v>1857</v>
      </c>
      <c r="Q1486" t="s"/>
      <c r="R1486" t="s">
        <v>102</v>
      </c>
      <c r="S1486" t="s">
        <v>361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HYPERLINK("https://hotelmonitor-cachepage.eclerx.com/savepage/tk_15434148094863884_sr_2057.html","info")</f>
        <v/>
      </c>
      <c r="AA1486" t="n">
        <v>-6074108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88</v>
      </c>
      <c r="AO1486" t="s"/>
      <c r="AP1486" t="n">
        <v>338</v>
      </c>
      <c r="AQ1486" t="s">
        <v>89</v>
      </c>
      <c r="AR1486" t="s"/>
      <c r="AS1486" t="s"/>
      <c r="AT1486" t="s">
        <v>90</v>
      </c>
      <c r="AU1486" t="s"/>
      <c r="AV1486" t="s"/>
      <c r="AW1486" t="s"/>
      <c r="AX1486" t="s"/>
      <c r="AY1486" t="n">
        <v>6074108</v>
      </c>
      <c r="AZ1486" t="s">
        <v>1858</v>
      </c>
      <c r="BA1486" t="s"/>
      <c r="BB1486" t="n">
        <v>3192</v>
      </c>
      <c r="BC1486" t="n">
        <v>13.309824</v>
      </c>
      <c r="BD1486" t="n">
        <v>52.50019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1857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121</v>
      </c>
      <c r="L1487" t="s">
        <v>76</v>
      </c>
      <c r="M1487" t="s"/>
      <c r="N1487" t="s">
        <v>468</v>
      </c>
      <c r="O1487" t="s">
        <v>78</v>
      </c>
      <c r="P1487" t="s">
        <v>1857</v>
      </c>
      <c r="Q1487" t="s"/>
      <c r="R1487" t="s">
        <v>102</v>
      </c>
      <c r="S1487" t="s">
        <v>198</v>
      </c>
      <c r="T1487" t="s">
        <v>82</v>
      </c>
      <c r="U1487" t="s"/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HYPERLINK("https://hotelmonitor-cachepage.eclerx.com/savepage/tk_15434148094863884_sr_2057.html","info")</f>
        <v/>
      </c>
      <c r="AA1487" t="n">
        <v>-6074108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88</v>
      </c>
      <c r="AO1487" t="s"/>
      <c r="AP1487" t="n">
        <v>338</v>
      </c>
      <c r="AQ1487" t="s">
        <v>89</v>
      </c>
      <c r="AR1487" t="s"/>
      <c r="AS1487" t="s"/>
      <c r="AT1487" t="s">
        <v>90</v>
      </c>
      <c r="AU1487" t="s"/>
      <c r="AV1487" t="s"/>
      <c r="AW1487" t="s"/>
      <c r="AX1487" t="s"/>
      <c r="AY1487" t="n">
        <v>6074108</v>
      </c>
      <c r="AZ1487" t="s">
        <v>1858</v>
      </c>
      <c r="BA1487" t="s"/>
      <c r="BB1487" t="n">
        <v>3192</v>
      </c>
      <c r="BC1487" t="n">
        <v>13.309824</v>
      </c>
      <c r="BD1487" t="n">
        <v>52.50019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1857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125</v>
      </c>
      <c r="L1488" t="s">
        <v>76</v>
      </c>
      <c r="M1488" t="s"/>
      <c r="N1488" t="s">
        <v>468</v>
      </c>
      <c r="O1488" t="s">
        <v>78</v>
      </c>
      <c r="P1488" t="s">
        <v>1857</v>
      </c>
      <c r="Q1488" t="s"/>
      <c r="R1488" t="s">
        <v>102</v>
      </c>
      <c r="S1488" t="s">
        <v>124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HYPERLINK("https://hotelmonitor-cachepage.eclerx.com/savepage/tk_15434148094863884_sr_2057.html","info")</f>
        <v/>
      </c>
      <c r="AA1488" t="n">
        <v>-6074108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88</v>
      </c>
      <c r="AO1488" t="s"/>
      <c r="AP1488" t="n">
        <v>338</v>
      </c>
      <c r="AQ1488" t="s">
        <v>89</v>
      </c>
      <c r="AR1488" t="s"/>
      <c r="AS1488" t="s"/>
      <c r="AT1488" t="s">
        <v>90</v>
      </c>
      <c r="AU1488" t="s"/>
      <c r="AV1488" t="s"/>
      <c r="AW1488" t="s"/>
      <c r="AX1488" t="s"/>
      <c r="AY1488" t="n">
        <v>6074108</v>
      </c>
      <c r="AZ1488" t="s">
        <v>1858</v>
      </c>
      <c r="BA1488" t="s"/>
      <c r="BB1488" t="n">
        <v>3192</v>
      </c>
      <c r="BC1488" t="n">
        <v>13.309824</v>
      </c>
      <c r="BD1488" t="n">
        <v>52.50019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1859</v>
      </c>
      <c r="F1489" t="n">
        <v>529950</v>
      </c>
      <c r="G1489" t="s">
        <v>74</v>
      </c>
      <c r="H1489" t="s">
        <v>75</v>
      </c>
      <c r="I1489" t="s"/>
      <c r="J1489" t="s">
        <v>74</v>
      </c>
      <c r="K1489" t="n">
        <v>115.5</v>
      </c>
      <c r="L1489" t="s">
        <v>76</v>
      </c>
      <c r="M1489" t="s"/>
      <c r="N1489" t="s">
        <v>1860</v>
      </c>
      <c r="O1489" t="s">
        <v>78</v>
      </c>
      <c r="P1489" t="s">
        <v>1861</v>
      </c>
      <c r="Q1489" t="s"/>
      <c r="R1489" t="s">
        <v>102</v>
      </c>
      <c r="S1489" t="s">
        <v>1046</v>
      </c>
      <c r="T1489" t="s">
        <v>82</v>
      </c>
      <c r="U1489" t="s"/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HYPERLINK("https://hotelmonitor-cachepage.eclerx.com/savepage/tk_15434144081555662_sr_2057.html","info")</f>
        <v/>
      </c>
      <c r="AA1489" t="n">
        <v>99191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88</v>
      </c>
      <c r="AO1489" t="s"/>
      <c r="AP1489" t="n">
        <v>206</v>
      </c>
      <c r="AQ1489" t="s">
        <v>89</v>
      </c>
      <c r="AR1489" t="s"/>
      <c r="AS1489" t="s"/>
      <c r="AT1489" t="s">
        <v>90</v>
      </c>
      <c r="AU1489" t="s"/>
      <c r="AV1489" t="s"/>
      <c r="AW1489" t="s"/>
      <c r="AX1489" t="s"/>
      <c r="AY1489" t="n">
        <v>937934</v>
      </c>
      <c r="AZ1489" t="s">
        <v>1862</v>
      </c>
      <c r="BA1489" t="s"/>
      <c r="BB1489" t="n">
        <v>88500</v>
      </c>
      <c r="BC1489" t="n">
        <v>13.375511</v>
      </c>
      <c r="BD1489" t="n">
        <v>52.500157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1859</v>
      </c>
      <c r="F1490" t="n">
        <v>529950</v>
      </c>
      <c r="G1490" t="s">
        <v>74</v>
      </c>
      <c r="H1490" t="s">
        <v>75</v>
      </c>
      <c r="I1490" t="s"/>
      <c r="J1490" t="s">
        <v>74</v>
      </c>
      <c r="K1490" t="n">
        <v>126.5</v>
      </c>
      <c r="L1490" t="s">
        <v>76</v>
      </c>
      <c r="M1490" t="s"/>
      <c r="N1490" t="s">
        <v>1252</v>
      </c>
      <c r="O1490" t="s">
        <v>78</v>
      </c>
      <c r="P1490" t="s">
        <v>1861</v>
      </c>
      <c r="Q1490" t="s"/>
      <c r="R1490" t="s">
        <v>102</v>
      </c>
      <c r="S1490" t="s">
        <v>1085</v>
      </c>
      <c r="T1490" t="s">
        <v>82</v>
      </c>
      <c r="U1490" t="s"/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HYPERLINK("https://hotelmonitor-cachepage.eclerx.com/savepage/tk_15434144081555662_sr_2057.html","info")</f>
        <v/>
      </c>
      <c r="AA1490" t="n">
        <v>99191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88</v>
      </c>
      <c r="AO1490" t="s"/>
      <c r="AP1490" t="n">
        <v>206</v>
      </c>
      <c r="AQ1490" t="s">
        <v>89</v>
      </c>
      <c r="AR1490" t="s"/>
      <c r="AS1490" t="s"/>
      <c r="AT1490" t="s">
        <v>90</v>
      </c>
      <c r="AU1490" t="s"/>
      <c r="AV1490" t="s"/>
      <c r="AW1490" t="s"/>
      <c r="AX1490" t="s"/>
      <c r="AY1490" t="n">
        <v>937934</v>
      </c>
      <c r="AZ1490" t="s">
        <v>1862</v>
      </c>
      <c r="BA1490" t="s"/>
      <c r="BB1490" t="n">
        <v>88500</v>
      </c>
      <c r="BC1490" t="n">
        <v>13.375511</v>
      </c>
      <c r="BD1490" t="n">
        <v>52.500157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1859</v>
      </c>
      <c r="F1491" t="n">
        <v>529950</v>
      </c>
      <c r="G1491" t="s">
        <v>74</v>
      </c>
      <c r="H1491" t="s">
        <v>75</v>
      </c>
      <c r="I1491" t="s"/>
      <c r="J1491" t="s">
        <v>74</v>
      </c>
      <c r="K1491" t="n">
        <v>115.5</v>
      </c>
      <c r="L1491" t="s">
        <v>76</v>
      </c>
      <c r="M1491" t="s"/>
      <c r="N1491" t="s">
        <v>669</v>
      </c>
      <c r="O1491" t="s">
        <v>78</v>
      </c>
      <c r="P1491" t="s">
        <v>1861</v>
      </c>
      <c r="Q1491" t="s"/>
      <c r="R1491" t="s">
        <v>102</v>
      </c>
      <c r="S1491" t="s">
        <v>1046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HYPERLINK("https://hotelmonitor-cachepage.eclerx.com/savepage/tk_15434144081555662_sr_2057.html","info")</f>
        <v/>
      </c>
      <c r="AA1491" t="n">
        <v>99191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88</v>
      </c>
      <c r="AO1491" t="s"/>
      <c r="AP1491" t="n">
        <v>206</v>
      </c>
      <c r="AQ1491" t="s">
        <v>89</v>
      </c>
      <c r="AR1491" t="s"/>
      <c r="AS1491" t="s"/>
      <c r="AT1491" t="s">
        <v>90</v>
      </c>
      <c r="AU1491" t="s"/>
      <c r="AV1491" t="s"/>
      <c r="AW1491" t="s"/>
      <c r="AX1491" t="s"/>
      <c r="AY1491" t="n">
        <v>937934</v>
      </c>
      <c r="AZ1491" t="s">
        <v>1862</v>
      </c>
      <c r="BA1491" t="s"/>
      <c r="BB1491" t="n">
        <v>88500</v>
      </c>
      <c r="BC1491" t="n">
        <v>13.375511</v>
      </c>
      <c r="BD1491" t="n">
        <v>52.500157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1859</v>
      </c>
      <c r="F1492" t="n">
        <v>529950</v>
      </c>
      <c r="G1492" t="s">
        <v>74</v>
      </c>
      <c r="H1492" t="s">
        <v>75</v>
      </c>
      <c r="I1492" t="s"/>
      <c r="J1492" t="s">
        <v>74</v>
      </c>
      <c r="K1492" t="n">
        <v>115.5</v>
      </c>
      <c r="L1492" t="s">
        <v>76</v>
      </c>
      <c r="M1492" t="s"/>
      <c r="N1492" t="s">
        <v>1251</v>
      </c>
      <c r="O1492" t="s">
        <v>78</v>
      </c>
      <c r="P1492" t="s">
        <v>1861</v>
      </c>
      <c r="Q1492" t="s"/>
      <c r="R1492" t="s">
        <v>102</v>
      </c>
      <c r="S1492" t="s">
        <v>1046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HYPERLINK("https://hotelmonitor-cachepage.eclerx.com/savepage/tk_15434144081555662_sr_2057.html","info")</f>
        <v/>
      </c>
      <c r="AA1492" t="n">
        <v>99191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88</v>
      </c>
      <c r="AO1492" t="s"/>
      <c r="AP1492" t="n">
        <v>206</v>
      </c>
      <c r="AQ1492" t="s">
        <v>89</v>
      </c>
      <c r="AR1492" t="s"/>
      <c r="AS1492" t="s"/>
      <c r="AT1492" t="s">
        <v>90</v>
      </c>
      <c r="AU1492" t="s"/>
      <c r="AV1492" t="s"/>
      <c r="AW1492" t="s"/>
      <c r="AX1492" t="s"/>
      <c r="AY1492" t="n">
        <v>937934</v>
      </c>
      <c r="AZ1492" t="s">
        <v>1862</v>
      </c>
      <c r="BA1492" t="s"/>
      <c r="BB1492" t="n">
        <v>88500</v>
      </c>
      <c r="BC1492" t="n">
        <v>13.375511</v>
      </c>
      <c r="BD1492" t="n">
        <v>52.500157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1859</v>
      </c>
      <c r="F1493" t="n">
        <v>529950</v>
      </c>
      <c r="G1493" t="s">
        <v>74</v>
      </c>
      <c r="H1493" t="s">
        <v>75</v>
      </c>
      <c r="I1493" t="s"/>
      <c r="J1493" t="s">
        <v>74</v>
      </c>
      <c r="K1493" t="n">
        <v>115.5</v>
      </c>
      <c r="L1493" t="s">
        <v>76</v>
      </c>
      <c r="M1493" t="s"/>
      <c r="N1493" t="s">
        <v>669</v>
      </c>
      <c r="O1493" t="s">
        <v>78</v>
      </c>
      <c r="P1493" t="s">
        <v>1861</v>
      </c>
      <c r="Q1493" t="s"/>
      <c r="R1493" t="s">
        <v>102</v>
      </c>
      <c r="S1493" t="s">
        <v>1046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HYPERLINK("https://hotelmonitor-cachepage.eclerx.com/savepage/tk_15434144081555662_sr_2057.html","info")</f>
        <v/>
      </c>
      <c r="AA1493" t="n">
        <v>99191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88</v>
      </c>
      <c r="AO1493" t="s"/>
      <c r="AP1493" t="n">
        <v>206</v>
      </c>
      <c r="AQ1493" t="s">
        <v>89</v>
      </c>
      <c r="AR1493" t="s"/>
      <c r="AS1493" t="s"/>
      <c r="AT1493" t="s">
        <v>90</v>
      </c>
      <c r="AU1493" t="s"/>
      <c r="AV1493" t="s"/>
      <c r="AW1493" t="s"/>
      <c r="AX1493" t="s"/>
      <c r="AY1493" t="n">
        <v>937934</v>
      </c>
      <c r="AZ1493" t="s">
        <v>1862</v>
      </c>
      <c r="BA1493" t="s"/>
      <c r="BB1493" t="n">
        <v>88500</v>
      </c>
      <c r="BC1493" t="n">
        <v>13.375511</v>
      </c>
      <c r="BD1493" t="n">
        <v>52.500157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1859</v>
      </c>
      <c r="F1494" t="n">
        <v>529950</v>
      </c>
      <c r="G1494" t="s">
        <v>74</v>
      </c>
      <c r="H1494" t="s">
        <v>75</v>
      </c>
      <c r="I1494" t="s"/>
      <c r="J1494" t="s">
        <v>74</v>
      </c>
      <c r="K1494" t="n">
        <v>117.5</v>
      </c>
      <c r="L1494" t="s">
        <v>76</v>
      </c>
      <c r="M1494" t="s"/>
      <c r="N1494" t="s">
        <v>1251</v>
      </c>
      <c r="O1494" t="s">
        <v>78</v>
      </c>
      <c r="P1494" t="s">
        <v>1861</v>
      </c>
      <c r="Q1494" t="s"/>
      <c r="R1494" t="s">
        <v>102</v>
      </c>
      <c r="S1494" t="s">
        <v>1863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HYPERLINK("https://hotelmonitor-cachepage.eclerx.com/savepage/tk_15434144081555662_sr_2057.html","info")</f>
        <v/>
      </c>
      <c r="AA1494" t="n">
        <v>99191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88</v>
      </c>
      <c r="AO1494" t="s"/>
      <c r="AP1494" t="n">
        <v>206</v>
      </c>
      <c r="AQ1494" t="s">
        <v>89</v>
      </c>
      <c r="AR1494" t="s"/>
      <c r="AS1494" t="s"/>
      <c r="AT1494" t="s">
        <v>90</v>
      </c>
      <c r="AU1494" t="s"/>
      <c r="AV1494" t="s"/>
      <c r="AW1494" t="s"/>
      <c r="AX1494" t="s"/>
      <c r="AY1494" t="n">
        <v>937934</v>
      </c>
      <c r="AZ1494" t="s">
        <v>1862</v>
      </c>
      <c r="BA1494" t="s"/>
      <c r="BB1494" t="n">
        <v>88500</v>
      </c>
      <c r="BC1494" t="n">
        <v>13.375511</v>
      </c>
      <c r="BD1494" t="n">
        <v>52.500157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1859</v>
      </c>
      <c r="F1495" t="n">
        <v>529950</v>
      </c>
      <c r="G1495" t="s">
        <v>74</v>
      </c>
      <c r="H1495" t="s">
        <v>75</v>
      </c>
      <c r="I1495" t="s"/>
      <c r="J1495" t="s">
        <v>74</v>
      </c>
      <c r="K1495" t="n">
        <v>117.5</v>
      </c>
      <c r="L1495" t="s">
        <v>76</v>
      </c>
      <c r="M1495" t="s"/>
      <c r="N1495" t="s">
        <v>669</v>
      </c>
      <c r="O1495" t="s">
        <v>78</v>
      </c>
      <c r="P1495" t="s">
        <v>1861</v>
      </c>
      <c r="Q1495" t="s"/>
      <c r="R1495" t="s">
        <v>102</v>
      </c>
      <c r="S1495" t="s">
        <v>1863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HYPERLINK("https://hotelmonitor-cachepage.eclerx.com/savepage/tk_15434144081555662_sr_2057.html","info")</f>
        <v/>
      </c>
      <c r="AA1495" t="n">
        <v>99191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88</v>
      </c>
      <c r="AO1495" t="s"/>
      <c r="AP1495" t="n">
        <v>206</v>
      </c>
      <c r="AQ1495" t="s">
        <v>89</v>
      </c>
      <c r="AR1495" t="s"/>
      <c r="AS1495" t="s"/>
      <c r="AT1495" t="s">
        <v>90</v>
      </c>
      <c r="AU1495" t="s"/>
      <c r="AV1495" t="s"/>
      <c r="AW1495" t="s"/>
      <c r="AX1495" t="s"/>
      <c r="AY1495" t="n">
        <v>937934</v>
      </c>
      <c r="AZ1495" t="s">
        <v>1862</v>
      </c>
      <c r="BA1495" t="s"/>
      <c r="BB1495" t="n">
        <v>88500</v>
      </c>
      <c r="BC1495" t="n">
        <v>13.375511</v>
      </c>
      <c r="BD1495" t="n">
        <v>52.500157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1859</v>
      </c>
      <c r="F1496" t="n">
        <v>529950</v>
      </c>
      <c r="G1496" t="s">
        <v>74</v>
      </c>
      <c r="H1496" t="s">
        <v>75</v>
      </c>
      <c r="I1496" t="s"/>
      <c r="J1496" t="s">
        <v>74</v>
      </c>
      <c r="K1496" t="n">
        <v>126.5</v>
      </c>
      <c r="L1496" t="s">
        <v>76</v>
      </c>
      <c r="M1496" t="s"/>
      <c r="N1496" t="s">
        <v>665</v>
      </c>
      <c r="O1496" t="s">
        <v>78</v>
      </c>
      <c r="P1496" t="s">
        <v>1861</v>
      </c>
      <c r="Q1496" t="s"/>
      <c r="R1496" t="s">
        <v>102</v>
      </c>
      <c r="S1496" t="s">
        <v>1085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HYPERLINK("https://hotelmonitor-cachepage.eclerx.com/savepage/tk_15434144081555662_sr_2057.html","info")</f>
        <v/>
      </c>
      <c r="AA1496" t="n">
        <v>99191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88</v>
      </c>
      <c r="AO1496" t="s"/>
      <c r="AP1496" t="n">
        <v>206</v>
      </c>
      <c r="AQ1496" t="s">
        <v>89</v>
      </c>
      <c r="AR1496" t="s"/>
      <c r="AS1496" t="s"/>
      <c r="AT1496" t="s">
        <v>90</v>
      </c>
      <c r="AU1496" t="s"/>
      <c r="AV1496" t="s"/>
      <c r="AW1496" t="s"/>
      <c r="AX1496" t="s"/>
      <c r="AY1496" t="n">
        <v>937934</v>
      </c>
      <c r="AZ1496" t="s">
        <v>1862</v>
      </c>
      <c r="BA1496" t="s"/>
      <c r="BB1496" t="n">
        <v>88500</v>
      </c>
      <c r="BC1496" t="n">
        <v>13.375511</v>
      </c>
      <c r="BD1496" t="n">
        <v>52.500157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1859</v>
      </c>
      <c r="F1497" t="n">
        <v>529950</v>
      </c>
      <c r="G1497" t="s">
        <v>74</v>
      </c>
      <c r="H1497" t="s">
        <v>75</v>
      </c>
      <c r="I1497" t="s"/>
      <c r="J1497" t="s">
        <v>74</v>
      </c>
      <c r="K1497" t="n">
        <v>139.5</v>
      </c>
      <c r="L1497" t="s">
        <v>76</v>
      </c>
      <c r="M1497" t="s"/>
      <c r="N1497" t="s">
        <v>1251</v>
      </c>
      <c r="O1497" t="s">
        <v>78</v>
      </c>
      <c r="P1497" t="s">
        <v>1861</v>
      </c>
      <c r="Q1497" t="s"/>
      <c r="R1497" t="s">
        <v>102</v>
      </c>
      <c r="S1497" t="s">
        <v>1864</v>
      </c>
      <c r="T1497" t="s">
        <v>82</v>
      </c>
      <c r="U1497" t="s"/>
      <c r="V1497" t="s">
        <v>83</v>
      </c>
      <c r="W1497" t="s">
        <v>112</v>
      </c>
      <c r="X1497" t="s"/>
      <c r="Y1497" t="s">
        <v>85</v>
      </c>
      <c r="Z1497">
        <f>HYPERLINK("https://hotelmonitor-cachepage.eclerx.com/savepage/tk_15434144081555662_sr_2057.html","info")</f>
        <v/>
      </c>
      <c r="AA1497" t="n">
        <v>99191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88</v>
      </c>
      <c r="AO1497" t="s"/>
      <c r="AP1497" t="n">
        <v>206</v>
      </c>
      <c r="AQ1497" t="s">
        <v>89</v>
      </c>
      <c r="AR1497" t="s"/>
      <c r="AS1497" t="s"/>
      <c r="AT1497" t="s">
        <v>90</v>
      </c>
      <c r="AU1497" t="s"/>
      <c r="AV1497" t="s"/>
      <c r="AW1497" t="s"/>
      <c r="AX1497" t="s"/>
      <c r="AY1497" t="n">
        <v>937934</v>
      </c>
      <c r="AZ1497" t="s">
        <v>1862</v>
      </c>
      <c r="BA1497" t="s"/>
      <c r="BB1497" t="n">
        <v>88500</v>
      </c>
      <c r="BC1497" t="n">
        <v>13.375511</v>
      </c>
      <c r="BD1497" t="n">
        <v>52.500157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1859</v>
      </c>
      <c r="F1498" t="n">
        <v>529950</v>
      </c>
      <c r="G1498" t="s">
        <v>74</v>
      </c>
      <c r="H1498" t="s">
        <v>75</v>
      </c>
      <c r="I1498" t="s"/>
      <c r="J1498" t="s">
        <v>74</v>
      </c>
      <c r="K1498" t="n">
        <v>139.5</v>
      </c>
      <c r="L1498" t="s">
        <v>76</v>
      </c>
      <c r="M1498" t="s"/>
      <c r="N1498" t="s">
        <v>669</v>
      </c>
      <c r="O1498" t="s">
        <v>78</v>
      </c>
      <c r="P1498" t="s">
        <v>1861</v>
      </c>
      <c r="Q1498" t="s"/>
      <c r="R1498" t="s">
        <v>102</v>
      </c>
      <c r="S1498" t="s">
        <v>1864</v>
      </c>
      <c r="T1498" t="s">
        <v>82</v>
      </c>
      <c r="U1498" t="s"/>
      <c r="V1498" t="s">
        <v>83</v>
      </c>
      <c r="W1498" t="s">
        <v>112</v>
      </c>
      <c r="X1498" t="s"/>
      <c r="Y1498" t="s">
        <v>85</v>
      </c>
      <c r="Z1498">
        <f>HYPERLINK("https://hotelmonitor-cachepage.eclerx.com/savepage/tk_15434144081555662_sr_2057.html","info")</f>
        <v/>
      </c>
      <c r="AA1498" t="n">
        <v>99191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88</v>
      </c>
      <c r="AO1498" t="s"/>
      <c r="AP1498" t="n">
        <v>206</v>
      </c>
      <c r="AQ1498" t="s">
        <v>89</v>
      </c>
      <c r="AR1498" t="s"/>
      <c r="AS1498" t="s"/>
      <c r="AT1498" t="s">
        <v>90</v>
      </c>
      <c r="AU1498" t="s"/>
      <c r="AV1498" t="s"/>
      <c r="AW1498" t="s"/>
      <c r="AX1498" t="s"/>
      <c r="AY1498" t="n">
        <v>937934</v>
      </c>
      <c r="AZ1498" t="s">
        <v>1862</v>
      </c>
      <c r="BA1498" t="s"/>
      <c r="BB1498" t="n">
        <v>88500</v>
      </c>
      <c r="BC1498" t="n">
        <v>13.375511</v>
      </c>
      <c r="BD1498" t="n">
        <v>52.500157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1859</v>
      </c>
      <c r="F1499" t="n">
        <v>529950</v>
      </c>
      <c r="G1499" t="s">
        <v>74</v>
      </c>
      <c r="H1499" t="s">
        <v>75</v>
      </c>
      <c r="I1499" t="s"/>
      <c r="J1499" t="s">
        <v>74</v>
      </c>
      <c r="K1499" t="n">
        <v>141.5</v>
      </c>
      <c r="L1499" t="s">
        <v>76</v>
      </c>
      <c r="M1499" t="s"/>
      <c r="N1499" t="s">
        <v>1251</v>
      </c>
      <c r="O1499" t="s">
        <v>78</v>
      </c>
      <c r="P1499" t="s">
        <v>1861</v>
      </c>
      <c r="Q1499" t="s"/>
      <c r="R1499" t="s">
        <v>102</v>
      </c>
      <c r="S1499" t="s">
        <v>1865</v>
      </c>
      <c r="T1499" t="s">
        <v>82</v>
      </c>
      <c r="U1499" t="s"/>
      <c r="V1499" t="s">
        <v>83</v>
      </c>
      <c r="W1499" t="s">
        <v>112</v>
      </c>
      <c r="X1499" t="s"/>
      <c r="Y1499" t="s">
        <v>85</v>
      </c>
      <c r="Z1499">
        <f>HYPERLINK("https://hotelmonitor-cachepage.eclerx.com/savepage/tk_15434144081555662_sr_2057.html","info")</f>
        <v/>
      </c>
      <c r="AA1499" t="n">
        <v>99191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88</v>
      </c>
      <c r="AO1499" t="s"/>
      <c r="AP1499" t="n">
        <v>206</v>
      </c>
      <c r="AQ1499" t="s">
        <v>89</v>
      </c>
      <c r="AR1499" t="s"/>
      <c r="AS1499" t="s"/>
      <c r="AT1499" t="s">
        <v>90</v>
      </c>
      <c r="AU1499" t="s"/>
      <c r="AV1499" t="s"/>
      <c r="AW1499" t="s"/>
      <c r="AX1499" t="s"/>
      <c r="AY1499" t="n">
        <v>937934</v>
      </c>
      <c r="AZ1499" t="s">
        <v>1862</v>
      </c>
      <c r="BA1499" t="s"/>
      <c r="BB1499" t="n">
        <v>88500</v>
      </c>
      <c r="BC1499" t="n">
        <v>13.375511</v>
      </c>
      <c r="BD1499" t="n">
        <v>52.500157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1859</v>
      </c>
      <c r="F1500" t="n">
        <v>529950</v>
      </c>
      <c r="G1500" t="s">
        <v>74</v>
      </c>
      <c r="H1500" t="s">
        <v>75</v>
      </c>
      <c r="I1500" t="s"/>
      <c r="J1500" t="s">
        <v>74</v>
      </c>
      <c r="K1500" t="n">
        <v>141.5</v>
      </c>
      <c r="L1500" t="s">
        <v>76</v>
      </c>
      <c r="M1500" t="s"/>
      <c r="N1500" t="s">
        <v>669</v>
      </c>
      <c r="O1500" t="s">
        <v>78</v>
      </c>
      <c r="P1500" t="s">
        <v>1861</v>
      </c>
      <c r="Q1500" t="s"/>
      <c r="R1500" t="s">
        <v>102</v>
      </c>
      <c r="S1500" t="s">
        <v>1865</v>
      </c>
      <c r="T1500" t="s">
        <v>82</v>
      </c>
      <c r="U1500" t="s"/>
      <c r="V1500" t="s">
        <v>83</v>
      </c>
      <c r="W1500" t="s">
        <v>112</v>
      </c>
      <c r="X1500" t="s"/>
      <c r="Y1500" t="s">
        <v>85</v>
      </c>
      <c r="Z1500">
        <f>HYPERLINK("https://hotelmonitor-cachepage.eclerx.com/savepage/tk_15434144081555662_sr_2057.html","info")</f>
        <v/>
      </c>
      <c r="AA1500" t="n">
        <v>99191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88</v>
      </c>
      <c r="AO1500" t="s"/>
      <c r="AP1500" t="n">
        <v>206</v>
      </c>
      <c r="AQ1500" t="s">
        <v>89</v>
      </c>
      <c r="AR1500" t="s"/>
      <c r="AS1500" t="s"/>
      <c r="AT1500" t="s">
        <v>90</v>
      </c>
      <c r="AU1500" t="s"/>
      <c r="AV1500" t="s"/>
      <c r="AW1500" t="s"/>
      <c r="AX1500" t="s"/>
      <c r="AY1500" t="n">
        <v>937934</v>
      </c>
      <c r="AZ1500" t="s">
        <v>1862</v>
      </c>
      <c r="BA1500" t="s"/>
      <c r="BB1500" t="n">
        <v>88500</v>
      </c>
      <c r="BC1500" t="n">
        <v>13.375511</v>
      </c>
      <c r="BD1500" t="n">
        <v>52.500157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1859</v>
      </c>
      <c r="F1501" t="n">
        <v>529950</v>
      </c>
      <c r="G1501" t="s">
        <v>74</v>
      </c>
      <c r="H1501" t="s">
        <v>75</v>
      </c>
      <c r="I1501" t="s"/>
      <c r="J1501" t="s">
        <v>74</v>
      </c>
      <c r="K1501" t="n">
        <v>154.5</v>
      </c>
      <c r="L1501" t="s">
        <v>76</v>
      </c>
      <c r="M1501" t="s"/>
      <c r="N1501" t="s">
        <v>1252</v>
      </c>
      <c r="O1501" t="s">
        <v>78</v>
      </c>
      <c r="P1501" t="s">
        <v>1861</v>
      </c>
      <c r="Q1501" t="s"/>
      <c r="R1501" t="s">
        <v>102</v>
      </c>
      <c r="S1501" t="s">
        <v>1866</v>
      </c>
      <c r="T1501" t="s">
        <v>82</v>
      </c>
      <c r="U1501" t="s"/>
      <c r="V1501" t="s">
        <v>83</v>
      </c>
      <c r="W1501" t="s">
        <v>112</v>
      </c>
      <c r="X1501" t="s"/>
      <c r="Y1501" t="s">
        <v>85</v>
      </c>
      <c r="Z1501">
        <f>HYPERLINK("https://hotelmonitor-cachepage.eclerx.com/savepage/tk_15434144081555662_sr_2057.html","info")</f>
        <v/>
      </c>
      <c r="AA1501" t="n">
        <v>99191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88</v>
      </c>
      <c r="AO1501" t="s"/>
      <c r="AP1501" t="n">
        <v>206</v>
      </c>
      <c r="AQ1501" t="s">
        <v>89</v>
      </c>
      <c r="AR1501" t="s"/>
      <c r="AS1501" t="s"/>
      <c r="AT1501" t="s">
        <v>90</v>
      </c>
      <c r="AU1501" t="s"/>
      <c r="AV1501" t="s"/>
      <c r="AW1501" t="s"/>
      <c r="AX1501" t="s"/>
      <c r="AY1501" t="n">
        <v>937934</v>
      </c>
      <c r="AZ1501" t="s">
        <v>1862</v>
      </c>
      <c r="BA1501" t="s"/>
      <c r="BB1501" t="n">
        <v>88500</v>
      </c>
      <c r="BC1501" t="n">
        <v>13.375511</v>
      </c>
      <c r="BD1501" t="n">
        <v>52.500157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1859</v>
      </c>
      <c r="F1502" t="n">
        <v>529950</v>
      </c>
      <c r="G1502" t="s">
        <v>74</v>
      </c>
      <c r="H1502" t="s">
        <v>75</v>
      </c>
      <c r="I1502" t="s"/>
      <c r="J1502" t="s">
        <v>74</v>
      </c>
      <c r="K1502" t="n">
        <v>154.5</v>
      </c>
      <c r="L1502" t="s">
        <v>76</v>
      </c>
      <c r="M1502" t="s"/>
      <c r="N1502" t="s">
        <v>665</v>
      </c>
      <c r="O1502" t="s">
        <v>78</v>
      </c>
      <c r="P1502" t="s">
        <v>1861</v>
      </c>
      <c r="Q1502" t="s"/>
      <c r="R1502" t="s">
        <v>102</v>
      </c>
      <c r="S1502" t="s">
        <v>1866</v>
      </c>
      <c r="T1502" t="s">
        <v>82</v>
      </c>
      <c r="U1502" t="s"/>
      <c r="V1502" t="s">
        <v>83</v>
      </c>
      <c r="W1502" t="s">
        <v>112</v>
      </c>
      <c r="X1502" t="s"/>
      <c r="Y1502" t="s">
        <v>85</v>
      </c>
      <c r="Z1502">
        <f>HYPERLINK("https://hotelmonitor-cachepage.eclerx.com/savepage/tk_15434144081555662_sr_2057.html","info")</f>
        <v/>
      </c>
      <c r="AA1502" t="n">
        <v>99191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88</v>
      </c>
      <c r="AO1502" t="s"/>
      <c r="AP1502" t="n">
        <v>206</v>
      </c>
      <c r="AQ1502" t="s">
        <v>89</v>
      </c>
      <c r="AR1502" t="s"/>
      <c r="AS1502" t="s"/>
      <c r="AT1502" t="s">
        <v>90</v>
      </c>
      <c r="AU1502" t="s"/>
      <c r="AV1502" t="s"/>
      <c r="AW1502" t="s"/>
      <c r="AX1502" t="s"/>
      <c r="AY1502" t="n">
        <v>937934</v>
      </c>
      <c r="AZ1502" t="s">
        <v>1862</v>
      </c>
      <c r="BA1502" t="s"/>
      <c r="BB1502" t="n">
        <v>88500</v>
      </c>
      <c r="BC1502" t="n">
        <v>13.375511</v>
      </c>
      <c r="BD1502" t="n">
        <v>52.500157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1867</v>
      </c>
      <c r="F1503" t="n">
        <v>150573</v>
      </c>
      <c r="G1503" t="s">
        <v>74</v>
      </c>
      <c r="H1503" t="s">
        <v>75</v>
      </c>
      <c r="I1503" t="s"/>
      <c r="J1503" t="s">
        <v>74</v>
      </c>
      <c r="K1503" t="n">
        <v>124</v>
      </c>
      <c r="L1503" t="s">
        <v>76</v>
      </c>
      <c r="M1503" t="s"/>
      <c r="N1503" t="s">
        <v>93</v>
      </c>
      <c r="O1503" t="s">
        <v>78</v>
      </c>
      <c r="P1503" t="s">
        <v>1868</v>
      </c>
      <c r="Q1503" t="s"/>
      <c r="R1503" t="s">
        <v>80</v>
      </c>
      <c r="S1503" t="s">
        <v>859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HYPERLINK("https://hotelmonitor-cachepage.eclerx.com/savepage/tk_15434145691438801_sr_2057.html","info")</f>
        <v/>
      </c>
      <c r="AA1503" t="n">
        <v>5899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88</v>
      </c>
      <c r="AO1503" t="s"/>
      <c r="AP1503" t="n">
        <v>258</v>
      </c>
      <c r="AQ1503" t="s">
        <v>89</v>
      </c>
      <c r="AR1503" t="s"/>
      <c r="AS1503" t="s"/>
      <c r="AT1503" t="s">
        <v>90</v>
      </c>
      <c r="AU1503" t="s"/>
      <c r="AV1503" t="s"/>
      <c r="AW1503" t="s"/>
      <c r="AX1503" t="s"/>
      <c r="AY1503" t="n">
        <v>162968</v>
      </c>
      <c r="AZ1503" t="s">
        <v>1869</v>
      </c>
      <c r="BA1503" t="s"/>
      <c r="BB1503" t="n">
        <v>641</v>
      </c>
      <c r="BC1503" t="n">
        <v>13.352309</v>
      </c>
      <c r="BD1503" t="n">
        <v>52.503891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1867</v>
      </c>
      <c r="F1504" t="n">
        <v>150573</v>
      </c>
      <c r="G1504" t="s">
        <v>74</v>
      </c>
      <c r="H1504" t="s">
        <v>75</v>
      </c>
      <c r="I1504" t="s"/>
      <c r="J1504" t="s">
        <v>74</v>
      </c>
      <c r="K1504" t="n">
        <v>134</v>
      </c>
      <c r="L1504" t="s">
        <v>76</v>
      </c>
      <c r="M1504" t="s"/>
      <c r="N1504" t="s">
        <v>97</v>
      </c>
      <c r="O1504" t="s">
        <v>78</v>
      </c>
      <c r="P1504" t="s">
        <v>1868</v>
      </c>
      <c r="Q1504" t="s"/>
      <c r="R1504" t="s">
        <v>80</v>
      </c>
      <c r="S1504" t="s">
        <v>478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HYPERLINK("https://hotelmonitor-cachepage.eclerx.com/savepage/tk_15434145691438801_sr_2057.html","info")</f>
        <v/>
      </c>
      <c r="AA1504" t="n">
        <v>5899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88</v>
      </c>
      <c r="AO1504" t="s"/>
      <c r="AP1504" t="n">
        <v>258</v>
      </c>
      <c r="AQ1504" t="s">
        <v>89</v>
      </c>
      <c r="AR1504" t="s"/>
      <c r="AS1504" t="s"/>
      <c r="AT1504" t="s">
        <v>90</v>
      </c>
      <c r="AU1504" t="s"/>
      <c r="AV1504" t="s"/>
      <c r="AW1504" t="s"/>
      <c r="AX1504" t="s"/>
      <c r="AY1504" t="n">
        <v>162968</v>
      </c>
      <c r="AZ1504" t="s">
        <v>1869</v>
      </c>
      <c r="BA1504" t="s"/>
      <c r="BB1504" t="n">
        <v>641</v>
      </c>
      <c r="BC1504" t="n">
        <v>13.352309</v>
      </c>
      <c r="BD1504" t="n">
        <v>52.503891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1867</v>
      </c>
      <c r="F1505" t="n">
        <v>150573</v>
      </c>
      <c r="G1505" t="s">
        <v>74</v>
      </c>
      <c r="H1505" t="s">
        <v>75</v>
      </c>
      <c r="I1505" t="s"/>
      <c r="J1505" t="s">
        <v>74</v>
      </c>
      <c r="K1505" t="n">
        <v>164</v>
      </c>
      <c r="L1505" t="s">
        <v>76</v>
      </c>
      <c r="M1505" t="s"/>
      <c r="N1505" t="s">
        <v>95</v>
      </c>
      <c r="O1505" t="s">
        <v>78</v>
      </c>
      <c r="P1505" t="s">
        <v>1868</v>
      </c>
      <c r="Q1505" t="s"/>
      <c r="R1505" t="s">
        <v>80</v>
      </c>
      <c r="S1505" t="s">
        <v>482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HYPERLINK("https://hotelmonitor-cachepage.eclerx.com/savepage/tk_15434145691438801_sr_2057.html","info")</f>
        <v/>
      </c>
      <c r="AA1505" t="n">
        <v>5899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88</v>
      </c>
      <c r="AO1505" t="s"/>
      <c r="AP1505" t="n">
        <v>258</v>
      </c>
      <c r="AQ1505" t="s">
        <v>89</v>
      </c>
      <c r="AR1505" t="s"/>
      <c r="AS1505" t="s"/>
      <c r="AT1505" t="s">
        <v>90</v>
      </c>
      <c r="AU1505" t="s"/>
      <c r="AV1505" t="s"/>
      <c r="AW1505" t="s"/>
      <c r="AX1505" t="s"/>
      <c r="AY1505" t="n">
        <v>162968</v>
      </c>
      <c r="AZ1505" t="s">
        <v>1869</v>
      </c>
      <c r="BA1505" t="s"/>
      <c r="BB1505" t="n">
        <v>641</v>
      </c>
      <c r="BC1505" t="n">
        <v>13.352309</v>
      </c>
      <c r="BD1505" t="n">
        <v>52.503891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1867</v>
      </c>
      <c r="F1506" t="n">
        <v>150573</v>
      </c>
      <c r="G1506" t="s">
        <v>74</v>
      </c>
      <c r="H1506" t="s">
        <v>75</v>
      </c>
      <c r="I1506" t="s"/>
      <c r="J1506" t="s">
        <v>74</v>
      </c>
      <c r="K1506" t="n">
        <v>204</v>
      </c>
      <c r="L1506" t="s">
        <v>76</v>
      </c>
      <c r="M1506" t="s"/>
      <c r="N1506" t="s">
        <v>99</v>
      </c>
      <c r="O1506" t="s">
        <v>78</v>
      </c>
      <c r="P1506" t="s">
        <v>1868</v>
      </c>
      <c r="Q1506" t="s"/>
      <c r="R1506" t="s">
        <v>80</v>
      </c>
      <c r="S1506" t="s">
        <v>485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HYPERLINK("https://hotelmonitor-cachepage.eclerx.com/savepage/tk_15434145691438801_sr_2057.html","info")</f>
        <v/>
      </c>
      <c r="AA1506" t="n">
        <v>5899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88</v>
      </c>
      <c r="AO1506" t="s"/>
      <c r="AP1506" t="n">
        <v>258</v>
      </c>
      <c r="AQ1506" t="s">
        <v>89</v>
      </c>
      <c r="AR1506" t="s"/>
      <c r="AS1506" t="s"/>
      <c r="AT1506" t="s">
        <v>90</v>
      </c>
      <c r="AU1506" t="s"/>
      <c r="AV1506" t="s"/>
      <c r="AW1506" t="s"/>
      <c r="AX1506" t="s"/>
      <c r="AY1506" t="n">
        <v>162968</v>
      </c>
      <c r="AZ1506" t="s">
        <v>1869</v>
      </c>
      <c r="BA1506" t="s"/>
      <c r="BB1506" t="n">
        <v>641</v>
      </c>
      <c r="BC1506" t="n">
        <v>13.352309</v>
      </c>
      <c r="BD1506" t="n">
        <v>52.503891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1870</v>
      </c>
      <c r="F1507" t="n">
        <v>743236</v>
      </c>
      <c r="G1507" t="s">
        <v>74</v>
      </c>
      <c r="H1507" t="s">
        <v>75</v>
      </c>
      <c r="I1507" t="s"/>
      <c r="J1507" t="s">
        <v>74</v>
      </c>
      <c r="K1507" t="n">
        <v>87</v>
      </c>
      <c r="L1507" t="s">
        <v>76</v>
      </c>
      <c r="M1507" t="s"/>
      <c r="N1507" t="s">
        <v>1871</v>
      </c>
      <c r="O1507" t="s">
        <v>78</v>
      </c>
      <c r="P1507" t="s">
        <v>1872</v>
      </c>
      <c r="Q1507" t="s"/>
      <c r="R1507" t="s">
        <v>80</v>
      </c>
      <c r="S1507" t="s">
        <v>756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HYPERLINK("https://hotelmonitor-cachepage.eclerx.com/savepage/tk_154341424021968_sr_2057.html","info")</f>
        <v/>
      </c>
      <c r="AA1507" t="n">
        <v>143564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88</v>
      </c>
      <c r="AO1507" t="s"/>
      <c r="AP1507" t="n">
        <v>149</v>
      </c>
      <c r="AQ1507" t="s">
        <v>89</v>
      </c>
      <c r="AR1507" t="s"/>
      <c r="AS1507" t="s"/>
      <c r="AT1507" t="s">
        <v>90</v>
      </c>
      <c r="AU1507" t="s"/>
      <c r="AV1507" t="s"/>
      <c r="AW1507" t="s"/>
      <c r="AX1507" t="s"/>
      <c r="AY1507" t="n">
        <v>1030100</v>
      </c>
      <c r="AZ1507" t="s"/>
      <c r="BA1507" t="s"/>
      <c r="BB1507" t="n">
        <v>521649</v>
      </c>
      <c r="BC1507" t="n">
        <v>13.331228</v>
      </c>
      <c r="BD1507" t="n">
        <v>52.501907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1870</v>
      </c>
      <c r="F1508" t="n">
        <v>743236</v>
      </c>
      <c r="G1508" t="s">
        <v>74</v>
      </c>
      <c r="H1508" t="s">
        <v>75</v>
      </c>
      <c r="I1508" t="s"/>
      <c r="J1508" t="s">
        <v>74</v>
      </c>
      <c r="K1508" t="n">
        <v>119</v>
      </c>
      <c r="L1508" t="s">
        <v>76</v>
      </c>
      <c r="M1508" t="s"/>
      <c r="N1508" t="s">
        <v>1871</v>
      </c>
      <c r="O1508" t="s">
        <v>78</v>
      </c>
      <c r="P1508" t="s">
        <v>1872</v>
      </c>
      <c r="Q1508" t="s"/>
      <c r="R1508" t="s">
        <v>80</v>
      </c>
      <c r="S1508" t="s">
        <v>184</v>
      </c>
      <c r="T1508" t="s">
        <v>82</v>
      </c>
      <c r="U1508" t="s"/>
      <c r="V1508" t="s">
        <v>83</v>
      </c>
      <c r="W1508" t="s">
        <v>112</v>
      </c>
      <c r="X1508" t="s"/>
      <c r="Y1508" t="s">
        <v>85</v>
      </c>
      <c r="Z1508">
        <f>HYPERLINK("https://hotelmonitor-cachepage.eclerx.com/savepage/tk_154341424021968_sr_2057.html","info")</f>
        <v/>
      </c>
      <c r="AA1508" t="n">
        <v>143564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88</v>
      </c>
      <c r="AO1508" t="s"/>
      <c r="AP1508" t="n">
        <v>149</v>
      </c>
      <c r="AQ1508" t="s">
        <v>89</v>
      </c>
      <c r="AR1508" t="s"/>
      <c r="AS1508" t="s"/>
      <c r="AT1508" t="s">
        <v>90</v>
      </c>
      <c r="AU1508" t="s"/>
      <c r="AV1508" t="s"/>
      <c r="AW1508" t="s"/>
      <c r="AX1508" t="s"/>
      <c r="AY1508" t="n">
        <v>1030100</v>
      </c>
      <c r="AZ1508" t="s"/>
      <c r="BA1508" t="s"/>
      <c r="BB1508" t="n">
        <v>521649</v>
      </c>
      <c r="BC1508" t="n">
        <v>13.331228</v>
      </c>
      <c r="BD1508" t="n">
        <v>52.501907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1870</v>
      </c>
      <c r="F1509" t="n">
        <v>743236</v>
      </c>
      <c r="G1509" t="s">
        <v>74</v>
      </c>
      <c r="H1509" t="s">
        <v>75</v>
      </c>
      <c r="I1509" t="s"/>
      <c r="J1509" t="s">
        <v>74</v>
      </c>
      <c r="K1509" t="n">
        <v>156</v>
      </c>
      <c r="L1509" t="s">
        <v>76</v>
      </c>
      <c r="M1509" t="s"/>
      <c r="N1509" t="s">
        <v>154</v>
      </c>
      <c r="O1509" t="s">
        <v>78</v>
      </c>
      <c r="P1509" t="s">
        <v>1872</v>
      </c>
      <c r="Q1509" t="s"/>
      <c r="R1509" t="s">
        <v>80</v>
      </c>
      <c r="S1509" t="s">
        <v>982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HYPERLINK("https://hotelmonitor-cachepage.eclerx.com/savepage/tk_154341424021968_sr_2057.html","info")</f>
        <v/>
      </c>
      <c r="AA1509" t="n">
        <v>143564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88</v>
      </c>
      <c r="AO1509" t="s"/>
      <c r="AP1509" t="n">
        <v>149</v>
      </c>
      <c r="AQ1509" t="s">
        <v>89</v>
      </c>
      <c r="AR1509" t="s"/>
      <c r="AS1509" t="s"/>
      <c r="AT1509" t="s">
        <v>90</v>
      </c>
      <c r="AU1509" t="s"/>
      <c r="AV1509" t="s"/>
      <c r="AW1509" t="s"/>
      <c r="AX1509" t="s"/>
      <c r="AY1509" t="n">
        <v>1030100</v>
      </c>
      <c r="AZ1509" t="s"/>
      <c r="BA1509" t="s"/>
      <c r="BB1509" t="n">
        <v>521649</v>
      </c>
      <c r="BC1509" t="n">
        <v>13.331228</v>
      </c>
      <c r="BD1509" t="n">
        <v>52.501907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1870</v>
      </c>
      <c r="F1510" t="n">
        <v>743236</v>
      </c>
      <c r="G1510" t="s">
        <v>74</v>
      </c>
      <c r="H1510" t="s">
        <v>75</v>
      </c>
      <c r="I1510" t="s"/>
      <c r="J1510" t="s">
        <v>74</v>
      </c>
      <c r="K1510" t="n">
        <v>209</v>
      </c>
      <c r="L1510" t="s">
        <v>76</v>
      </c>
      <c r="M1510" t="s"/>
      <c r="N1510" t="s">
        <v>1873</v>
      </c>
      <c r="O1510" t="s">
        <v>78</v>
      </c>
      <c r="P1510" t="s">
        <v>1872</v>
      </c>
      <c r="Q1510" t="s"/>
      <c r="R1510" t="s">
        <v>80</v>
      </c>
      <c r="S1510" t="s">
        <v>288</v>
      </c>
      <c r="T1510" t="s">
        <v>82</v>
      </c>
      <c r="U1510" t="s"/>
      <c r="V1510" t="s">
        <v>83</v>
      </c>
      <c r="W1510" t="s">
        <v>112</v>
      </c>
      <c r="X1510" t="s"/>
      <c r="Y1510" t="s">
        <v>85</v>
      </c>
      <c r="Z1510">
        <f>HYPERLINK("https://hotelmonitor-cachepage.eclerx.com/savepage/tk_154341424021968_sr_2057.html","info")</f>
        <v/>
      </c>
      <c r="AA1510" t="n">
        <v>143564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88</v>
      </c>
      <c r="AO1510" t="s"/>
      <c r="AP1510" t="n">
        <v>149</v>
      </c>
      <c r="AQ1510" t="s">
        <v>89</v>
      </c>
      <c r="AR1510" t="s"/>
      <c r="AS1510" t="s"/>
      <c r="AT1510" t="s">
        <v>90</v>
      </c>
      <c r="AU1510" t="s"/>
      <c r="AV1510" t="s"/>
      <c r="AW1510" t="s"/>
      <c r="AX1510" t="s"/>
      <c r="AY1510" t="n">
        <v>1030100</v>
      </c>
      <c r="AZ1510" t="s"/>
      <c r="BA1510" t="s"/>
      <c r="BB1510" t="n">
        <v>521649</v>
      </c>
      <c r="BC1510" t="n">
        <v>13.331228</v>
      </c>
      <c r="BD1510" t="n">
        <v>52.501907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1874</v>
      </c>
      <c r="F1511" t="n">
        <v>379378</v>
      </c>
      <c r="G1511" t="s">
        <v>74</v>
      </c>
      <c r="H1511" t="s">
        <v>75</v>
      </c>
      <c r="I1511" t="s"/>
      <c r="J1511" t="s">
        <v>74</v>
      </c>
      <c r="K1511" t="n">
        <v>279.5</v>
      </c>
      <c r="L1511" t="s">
        <v>76</v>
      </c>
      <c r="M1511" t="s"/>
      <c r="N1511" t="s">
        <v>1875</v>
      </c>
      <c r="O1511" t="s">
        <v>78</v>
      </c>
      <c r="P1511" t="s">
        <v>1876</v>
      </c>
      <c r="Q1511" t="s"/>
      <c r="R1511" t="s">
        <v>159</v>
      </c>
      <c r="S1511" t="s">
        <v>1877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HYPERLINK("https://hotelmonitor-cachepage.eclerx.com/savepage/tk_1543414231274584_sr_2057.html","info")</f>
        <v/>
      </c>
      <c r="AA1511" t="n">
        <v>88806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88</v>
      </c>
      <c r="AO1511" t="s"/>
      <c r="AP1511" t="n">
        <v>146</v>
      </c>
      <c r="AQ1511" t="s">
        <v>89</v>
      </c>
      <c r="AR1511" t="s"/>
      <c r="AS1511" t="s"/>
      <c r="AT1511" t="s">
        <v>90</v>
      </c>
      <c r="AU1511" t="s"/>
      <c r="AV1511" t="s"/>
      <c r="AW1511" t="s"/>
      <c r="AX1511" t="s"/>
      <c r="AY1511" t="n">
        <v>955294</v>
      </c>
      <c r="AZ1511" t="s">
        <v>1878</v>
      </c>
      <c r="BA1511" t="s"/>
      <c r="BB1511" t="n">
        <v>7</v>
      </c>
      <c r="BC1511" t="n">
        <v>13.344326</v>
      </c>
      <c r="BD1511" t="n">
        <v>52.506315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1874</v>
      </c>
      <c r="F1512" t="n">
        <v>379378</v>
      </c>
      <c r="G1512" t="s">
        <v>74</v>
      </c>
      <c r="H1512" t="s">
        <v>75</v>
      </c>
      <c r="I1512" t="s"/>
      <c r="J1512" t="s">
        <v>74</v>
      </c>
      <c r="K1512" t="n">
        <v>329</v>
      </c>
      <c r="L1512" t="s">
        <v>76</v>
      </c>
      <c r="M1512" t="s"/>
      <c r="N1512" t="s">
        <v>1879</v>
      </c>
      <c r="O1512" t="s">
        <v>78</v>
      </c>
      <c r="P1512" t="s">
        <v>1876</v>
      </c>
      <c r="Q1512" t="s"/>
      <c r="R1512" t="s">
        <v>159</v>
      </c>
      <c r="S1512" t="s">
        <v>1880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HYPERLINK("https://hotelmonitor-cachepage.eclerx.com/savepage/tk_1543414231274584_sr_2057.html","info")</f>
        <v/>
      </c>
      <c r="AA1512" t="n">
        <v>88806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88</v>
      </c>
      <c r="AO1512" t="s"/>
      <c r="AP1512" t="n">
        <v>146</v>
      </c>
      <c r="AQ1512" t="s">
        <v>89</v>
      </c>
      <c r="AR1512" t="s"/>
      <c r="AS1512" t="s"/>
      <c r="AT1512" t="s">
        <v>90</v>
      </c>
      <c r="AU1512" t="s"/>
      <c r="AV1512" t="s"/>
      <c r="AW1512" t="s"/>
      <c r="AX1512" t="s"/>
      <c r="AY1512" t="n">
        <v>955294</v>
      </c>
      <c r="AZ1512" t="s">
        <v>1878</v>
      </c>
      <c r="BA1512" t="s"/>
      <c r="BB1512" t="n">
        <v>7</v>
      </c>
      <c r="BC1512" t="n">
        <v>13.344326</v>
      </c>
      <c r="BD1512" t="n">
        <v>52.506315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1874</v>
      </c>
      <c r="F1513" t="n">
        <v>379378</v>
      </c>
      <c r="G1513" t="s">
        <v>74</v>
      </c>
      <c r="H1513" t="s">
        <v>75</v>
      </c>
      <c r="I1513" t="s"/>
      <c r="J1513" t="s">
        <v>74</v>
      </c>
      <c r="K1513" t="n">
        <v>279.5</v>
      </c>
      <c r="L1513" t="s">
        <v>76</v>
      </c>
      <c r="M1513" t="s"/>
      <c r="N1513" t="s">
        <v>1881</v>
      </c>
      <c r="O1513" t="s">
        <v>78</v>
      </c>
      <c r="P1513" t="s">
        <v>1876</v>
      </c>
      <c r="Q1513" t="s"/>
      <c r="R1513" t="s">
        <v>159</v>
      </c>
      <c r="S1513" t="s">
        <v>1877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HYPERLINK("https://hotelmonitor-cachepage.eclerx.com/savepage/tk_1543414231274584_sr_2057.html","info")</f>
        <v/>
      </c>
      <c r="AA1513" t="n">
        <v>88806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88</v>
      </c>
      <c r="AO1513" t="s"/>
      <c r="AP1513" t="n">
        <v>146</v>
      </c>
      <c r="AQ1513" t="s">
        <v>89</v>
      </c>
      <c r="AR1513" t="s"/>
      <c r="AS1513" t="s"/>
      <c r="AT1513" t="s">
        <v>90</v>
      </c>
      <c r="AU1513" t="s"/>
      <c r="AV1513" t="s"/>
      <c r="AW1513" t="s"/>
      <c r="AX1513" t="s"/>
      <c r="AY1513" t="n">
        <v>955294</v>
      </c>
      <c r="AZ1513" t="s">
        <v>1878</v>
      </c>
      <c r="BA1513" t="s"/>
      <c r="BB1513" t="n">
        <v>7</v>
      </c>
      <c r="BC1513" t="n">
        <v>13.344326</v>
      </c>
      <c r="BD1513" t="n">
        <v>52.506315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1874</v>
      </c>
      <c r="F1514" t="n">
        <v>379378</v>
      </c>
      <c r="G1514" t="s">
        <v>74</v>
      </c>
      <c r="H1514" t="s">
        <v>75</v>
      </c>
      <c r="I1514" t="s"/>
      <c r="J1514" t="s">
        <v>74</v>
      </c>
      <c r="K1514" t="n">
        <v>296</v>
      </c>
      <c r="L1514" t="s">
        <v>76</v>
      </c>
      <c r="M1514" t="s"/>
      <c r="N1514" t="s">
        <v>1881</v>
      </c>
      <c r="O1514" t="s">
        <v>78</v>
      </c>
      <c r="P1514" t="s">
        <v>1876</v>
      </c>
      <c r="Q1514" t="s"/>
      <c r="R1514" t="s">
        <v>159</v>
      </c>
      <c r="S1514" t="s">
        <v>1882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HYPERLINK("https://hotelmonitor-cachepage.eclerx.com/savepage/tk_1543414231274584_sr_2057.html","info")</f>
        <v/>
      </c>
      <c r="AA1514" t="n">
        <v>88806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88</v>
      </c>
      <c r="AO1514" t="s"/>
      <c r="AP1514" t="n">
        <v>146</v>
      </c>
      <c r="AQ1514" t="s">
        <v>89</v>
      </c>
      <c r="AR1514" t="s"/>
      <c r="AS1514" t="s"/>
      <c r="AT1514" t="s">
        <v>90</v>
      </c>
      <c r="AU1514" t="s"/>
      <c r="AV1514" t="s"/>
      <c r="AW1514" t="s"/>
      <c r="AX1514" t="s"/>
      <c r="AY1514" t="n">
        <v>955294</v>
      </c>
      <c r="AZ1514" t="s">
        <v>1878</v>
      </c>
      <c r="BA1514" t="s"/>
      <c r="BB1514" t="n">
        <v>7</v>
      </c>
      <c r="BC1514" t="n">
        <v>13.344326</v>
      </c>
      <c r="BD1514" t="n">
        <v>52.506315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1874</v>
      </c>
      <c r="F1515" t="n">
        <v>379378</v>
      </c>
      <c r="G1515" t="s">
        <v>74</v>
      </c>
      <c r="H1515" t="s">
        <v>75</v>
      </c>
      <c r="I1515" t="s"/>
      <c r="J1515" t="s">
        <v>74</v>
      </c>
      <c r="K1515" t="n">
        <v>309.5</v>
      </c>
      <c r="L1515" t="s">
        <v>76</v>
      </c>
      <c r="M1515" t="s"/>
      <c r="N1515" t="s">
        <v>1883</v>
      </c>
      <c r="O1515" t="s">
        <v>78</v>
      </c>
      <c r="P1515" t="s">
        <v>1876</v>
      </c>
      <c r="Q1515" t="s"/>
      <c r="R1515" t="s">
        <v>159</v>
      </c>
      <c r="S1515" t="s">
        <v>1884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HYPERLINK("https://hotelmonitor-cachepage.eclerx.com/savepage/tk_1543414231274584_sr_2057.html","info")</f>
        <v/>
      </c>
      <c r="AA1515" t="n">
        <v>88806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88</v>
      </c>
      <c r="AO1515" t="s"/>
      <c r="AP1515" t="n">
        <v>146</v>
      </c>
      <c r="AQ1515" t="s">
        <v>89</v>
      </c>
      <c r="AR1515" t="s"/>
      <c r="AS1515" t="s"/>
      <c r="AT1515" t="s">
        <v>90</v>
      </c>
      <c r="AU1515" t="s"/>
      <c r="AV1515" t="s"/>
      <c r="AW1515" t="s"/>
      <c r="AX1515" t="s"/>
      <c r="AY1515" t="n">
        <v>955294</v>
      </c>
      <c r="AZ1515" t="s">
        <v>1878</v>
      </c>
      <c r="BA1515" t="s"/>
      <c r="BB1515" t="n">
        <v>7</v>
      </c>
      <c r="BC1515" t="n">
        <v>13.344326</v>
      </c>
      <c r="BD1515" t="n">
        <v>52.506315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1874</v>
      </c>
      <c r="F1516" t="n">
        <v>379378</v>
      </c>
      <c r="G1516" t="s">
        <v>74</v>
      </c>
      <c r="H1516" t="s">
        <v>75</v>
      </c>
      <c r="I1516" t="s"/>
      <c r="J1516" t="s">
        <v>74</v>
      </c>
      <c r="K1516" t="n">
        <v>309.5</v>
      </c>
      <c r="L1516" t="s">
        <v>76</v>
      </c>
      <c r="M1516" t="s"/>
      <c r="N1516" t="s">
        <v>1883</v>
      </c>
      <c r="O1516" t="s">
        <v>78</v>
      </c>
      <c r="P1516" t="s">
        <v>1876</v>
      </c>
      <c r="Q1516" t="s"/>
      <c r="R1516" t="s">
        <v>159</v>
      </c>
      <c r="S1516" t="s">
        <v>1884</v>
      </c>
      <c r="T1516" t="s">
        <v>82</v>
      </c>
      <c r="U1516" t="s"/>
      <c r="V1516" t="s">
        <v>83</v>
      </c>
      <c r="W1516" t="s">
        <v>84</v>
      </c>
      <c r="X1516" t="s"/>
      <c r="Y1516" t="s">
        <v>85</v>
      </c>
      <c r="Z1516">
        <f>HYPERLINK("https://hotelmonitor-cachepage.eclerx.com/savepage/tk_1543414231274584_sr_2057.html","info")</f>
        <v/>
      </c>
      <c r="AA1516" t="n">
        <v>88806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88</v>
      </c>
      <c r="AO1516" t="s"/>
      <c r="AP1516" t="n">
        <v>146</v>
      </c>
      <c r="AQ1516" t="s">
        <v>89</v>
      </c>
      <c r="AR1516" t="s"/>
      <c r="AS1516" t="s"/>
      <c r="AT1516" t="s">
        <v>90</v>
      </c>
      <c r="AU1516" t="s"/>
      <c r="AV1516" t="s"/>
      <c r="AW1516" t="s"/>
      <c r="AX1516" t="s"/>
      <c r="AY1516" t="n">
        <v>955294</v>
      </c>
      <c r="AZ1516" t="s">
        <v>1878</v>
      </c>
      <c r="BA1516" t="s"/>
      <c r="BB1516" t="n">
        <v>7</v>
      </c>
      <c r="BC1516" t="n">
        <v>13.344326</v>
      </c>
      <c r="BD1516" t="n">
        <v>52.506315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1874</v>
      </c>
      <c r="F1517" t="n">
        <v>379378</v>
      </c>
      <c r="G1517" t="s">
        <v>74</v>
      </c>
      <c r="H1517" t="s">
        <v>75</v>
      </c>
      <c r="I1517" t="s"/>
      <c r="J1517" t="s">
        <v>74</v>
      </c>
      <c r="K1517" t="n">
        <v>319.5</v>
      </c>
      <c r="L1517" t="s">
        <v>76</v>
      </c>
      <c r="M1517" t="s"/>
      <c r="N1517" t="s">
        <v>1881</v>
      </c>
      <c r="O1517" t="s">
        <v>78</v>
      </c>
      <c r="P1517" t="s">
        <v>1876</v>
      </c>
      <c r="Q1517" t="s"/>
      <c r="R1517" t="s">
        <v>159</v>
      </c>
      <c r="S1517" t="s">
        <v>1885</v>
      </c>
      <c r="T1517" t="s">
        <v>82</v>
      </c>
      <c r="U1517" t="s"/>
      <c r="V1517" t="s">
        <v>83</v>
      </c>
      <c r="W1517" t="s">
        <v>112</v>
      </c>
      <c r="X1517" t="s"/>
      <c r="Y1517" t="s">
        <v>85</v>
      </c>
      <c r="Z1517">
        <f>HYPERLINK("https://hotelmonitor-cachepage.eclerx.com/savepage/tk_1543414231274584_sr_2057.html","info")</f>
        <v/>
      </c>
      <c r="AA1517" t="n">
        <v>88806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88</v>
      </c>
      <c r="AO1517" t="s"/>
      <c r="AP1517" t="n">
        <v>146</v>
      </c>
      <c r="AQ1517" t="s">
        <v>89</v>
      </c>
      <c r="AR1517" t="s"/>
      <c r="AS1517" t="s"/>
      <c r="AT1517" t="s">
        <v>90</v>
      </c>
      <c r="AU1517" t="s"/>
      <c r="AV1517" t="s"/>
      <c r="AW1517" t="s"/>
      <c r="AX1517" t="s"/>
      <c r="AY1517" t="n">
        <v>955294</v>
      </c>
      <c r="AZ1517" t="s">
        <v>1878</v>
      </c>
      <c r="BA1517" t="s"/>
      <c r="BB1517" t="n">
        <v>7</v>
      </c>
      <c r="BC1517" t="n">
        <v>13.344326</v>
      </c>
      <c r="BD1517" t="n">
        <v>52.506315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1874</v>
      </c>
      <c r="F1518" t="n">
        <v>379378</v>
      </c>
      <c r="G1518" t="s">
        <v>74</v>
      </c>
      <c r="H1518" t="s">
        <v>75</v>
      </c>
      <c r="I1518" t="s"/>
      <c r="J1518" t="s">
        <v>74</v>
      </c>
      <c r="K1518" t="n">
        <v>326</v>
      </c>
      <c r="L1518" t="s">
        <v>76</v>
      </c>
      <c r="M1518" t="s"/>
      <c r="N1518" t="s">
        <v>1883</v>
      </c>
      <c r="O1518" t="s">
        <v>78</v>
      </c>
      <c r="P1518" t="s">
        <v>1876</v>
      </c>
      <c r="Q1518" t="s"/>
      <c r="R1518" t="s">
        <v>159</v>
      </c>
      <c r="S1518" t="s">
        <v>1886</v>
      </c>
      <c r="T1518" t="s">
        <v>82</v>
      </c>
      <c r="U1518" t="s"/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HYPERLINK("https://hotelmonitor-cachepage.eclerx.com/savepage/tk_1543414231274584_sr_2057.html","info")</f>
        <v/>
      </c>
      <c r="AA1518" t="n">
        <v>88806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88</v>
      </c>
      <c r="AO1518" t="s"/>
      <c r="AP1518" t="n">
        <v>146</v>
      </c>
      <c r="AQ1518" t="s">
        <v>89</v>
      </c>
      <c r="AR1518" t="s"/>
      <c r="AS1518" t="s"/>
      <c r="AT1518" t="s">
        <v>90</v>
      </c>
      <c r="AU1518" t="s"/>
      <c r="AV1518" t="s"/>
      <c r="AW1518" t="s"/>
      <c r="AX1518" t="s"/>
      <c r="AY1518" t="n">
        <v>955294</v>
      </c>
      <c r="AZ1518" t="s">
        <v>1878</v>
      </c>
      <c r="BA1518" t="s"/>
      <c r="BB1518" t="n">
        <v>7</v>
      </c>
      <c r="BC1518" t="n">
        <v>13.344326</v>
      </c>
      <c r="BD1518" t="n">
        <v>52.506315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1874</v>
      </c>
      <c r="F1519" t="n">
        <v>379378</v>
      </c>
      <c r="G1519" t="s">
        <v>74</v>
      </c>
      <c r="H1519" t="s">
        <v>75</v>
      </c>
      <c r="I1519" t="s"/>
      <c r="J1519" t="s">
        <v>74</v>
      </c>
      <c r="K1519" t="n">
        <v>336</v>
      </c>
      <c r="L1519" t="s">
        <v>76</v>
      </c>
      <c r="M1519" t="s"/>
      <c r="N1519" t="s">
        <v>1881</v>
      </c>
      <c r="O1519" t="s">
        <v>78</v>
      </c>
      <c r="P1519" t="s">
        <v>1876</v>
      </c>
      <c r="Q1519" t="s"/>
      <c r="R1519" t="s">
        <v>159</v>
      </c>
      <c r="S1519" t="s">
        <v>1887</v>
      </c>
      <c r="T1519" t="s">
        <v>82</v>
      </c>
      <c r="U1519" t="s"/>
      <c r="V1519" t="s">
        <v>83</v>
      </c>
      <c r="W1519" t="s">
        <v>112</v>
      </c>
      <c r="X1519" t="s"/>
      <c r="Y1519" t="s">
        <v>85</v>
      </c>
      <c r="Z1519">
        <f>HYPERLINK("https://hotelmonitor-cachepage.eclerx.com/savepage/tk_1543414231274584_sr_2057.html","info")</f>
        <v/>
      </c>
      <c r="AA1519" t="n">
        <v>88806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88</v>
      </c>
      <c r="AO1519" t="s"/>
      <c r="AP1519" t="n">
        <v>146</v>
      </c>
      <c r="AQ1519" t="s">
        <v>89</v>
      </c>
      <c r="AR1519" t="s"/>
      <c r="AS1519" t="s"/>
      <c r="AT1519" t="s">
        <v>90</v>
      </c>
      <c r="AU1519" t="s"/>
      <c r="AV1519" t="s"/>
      <c r="AW1519" t="s"/>
      <c r="AX1519" t="s"/>
      <c r="AY1519" t="n">
        <v>955294</v>
      </c>
      <c r="AZ1519" t="s">
        <v>1878</v>
      </c>
      <c r="BA1519" t="s"/>
      <c r="BB1519" t="n">
        <v>7</v>
      </c>
      <c r="BC1519" t="n">
        <v>13.344326</v>
      </c>
      <c r="BD1519" t="n">
        <v>52.506315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1874</v>
      </c>
      <c r="F1520" t="n">
        <v>379378</v>
      </c>
      <c r="G1520" t="s">
        <v>74</v>
      </c>
      <c r="H1520" t="s">
        <v>75</v>
      </c>
      <c r="I1520" t="s"/>
      <c r="J1520" t="s">
        <v>74</v>
      </c>
      <c r="K1520" t="n">
        <v>349.5</v>
      </c>
      <c r="L1520" t="s">
        <v>76</v>
      </c>
      <c r="M1520" t="s"/>
      <c r="N1520" t="s">
        <v>1883</v>
      </c>
      <c r="O1520" t="s">
        <v>78</v>
      </c>
      <c r="P1520" t="s">
        <v>1876</v>
      </c>
      <c r="Q1520" t="s"/>
      <c r="R1520" t="s">
        <v>159</v>
      </c>
      <c r="S1520" t="s">
        <v>1888</v>
      </c>
      <c r="T1520" t="s">
        <v>82</v>
      </c>
      <c r="U1520" t="s"/>
      <c r="V1520" t="s">
        <v>83</v>
      </c>
      <c r="W1520" t="s">
        <v>112</v>
      </c>
      <c r="X1520" t="s"/>
      <c r="Y1520" t="s">
        <v>85</v>
      </c>
      <c r="Z1520">
        <f>HYPERLINK("https://hotelmonitor-cachepage.eclerx.com/savepage/tk_1543414231274584_sr_2057.html","info")</f>
        <v/>
      </c>
      <c r="AA1520" t="n">
        <v>88806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88</v>
      </c>
      <c r="AO1520" t="s"/>
      <c r="AP1520" t="n">
        <v>146</v>
      </c>
      <c r="AQ1520" t="s">
        <v>89</v>
      </c>
      <c r="AR1520" t="s"/>
      <c r="AS1520" t="s"/>
      <c r="AT1520" t="s">
        <v>90</v>
      </c>
      <c r="AU1520" t="s"/>
      <c r="AV1520" t="s"/>
      <c r="AW1520" t="s"/>
      <c r="AX1520" t="s"/>
      <c r="AY1520" t="n">
        <v>955294</v>
      </c>
      <c r="AZ1520" t="s">
        <v>1878</v>
      </c>
      <c r="BA1520" t="s"/>
      <c r="BB1520" t="n">
        <v>7</v>
      </c>
      <c r="BC1520" t="n">
        <v>13.344326</v>
      </c>
      <c r="BD1520" t="n">
        <v>52.506315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1874</v>
      </c>
      <c r="F1521" t="n">
        <v>379378</v>
      </c>
      <c r="G1521" t="s">
        <v>74</v>
      </c>
      <c r="H1521" t="s">
        <v>75</v>
      </c>
      <c r="I1521" t="s"/>
      <c r="J1521" t="s">
        <v>74</v>
      </c>
      <c r="K1521" t="n">
        <v>359</v>
      </c>
      <c r="L1521" t="s">
        <v>76</v>
      </c>
      <c r="M1521" t="s"/>
      <c r="N1521" t="s">
        <v>1889</v>
      </c>
      <c r="O1521" t="s">
        <v>78</v>
      </c>
      <c r="P1521" t="s">
        <v>1876</v>
      </c>
      <c r="Q1521" t="s"/>
      <c r="R1521" t="s">
        <v>159</v>
      </c>
      <c r="S1521" t="s">
        <v>1890</v>
      </c>
      <c r="T1521" t="s">
        <v>82</v>
      </c>
      <c r="U1521" t="s"/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HYPERLINK("https://hotelmonitor-cachepage.eclerx.com/savepage/tk_1543414231274584_sr_2057.html","info")</f>
        <v/>
      </c>
      <c r="AA1521" t="n">
        <v>88806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88</v>
      </c>
      <c r="AO1521" t="s"/>
      <c r="AP1521" t="n">
        <v>146</v>
      </c>
      <c r="AQ1521" t="s">
        <v>89</v>
      </c>
      <c r="AR1521" t="s"/>
      <c r="AS1521" t="s"/>
      <c r="AT1521" t="s">
        <v>90</v>
      </c>
      <c r="AU1521" t="s"/>
      <c r="AV1521" t="s"/>
      <c r="AW1521" t="s"/>
      <c r="AX1521" t="s"/>
      <c r="AY1521" t="n">
        <v>955294</v>
      </c>
      <c r="AZ1521" t="s">
        <v>1878</v>
      </c>
      <c r="BA1521" t="s"/>
      <c r="BB1521" t="n">
        <v>7</v>
      </c>
      <c r="BC1521" t="n">
        <v>13.344326</v>
      </c>
      <c r="BD1521" t="n">
        <v>52.506315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1874</v>
      </c>
      <c r="F1522" t="n">
        <v>379378</v>
      </c>
      <c r="G1522" t="s">
        <v>74</v>
      </c>
      <c r="H1522" t="s">
        <v>75</v>
      </c>
      <c r="I1522" t="s"/>
      <c r="J1522" t="s">
        <v>74</v>
      </c>
      <c r="K1522" t="n">
        <v>366</v>
      </c>
      <c r="L1522" t="s">
        <v>76</v>
      </c>
      <c r="M1522" t="s"/>
      <c r="N1522" t="s">
        <v>1883</v>
      </c>
      <c r="O1522" t="s">
        <v>78</v>
      </c>
      <c r="P1522" t="s">
        <v>1876</v>
      </c>
      <c r="Q1522" t="s"/>
      <c r="R1522" t="s">
        <v>159</v>
      </c>
      <c r="S1522" t="s">
        <v>1891</v>
      </c>
      <c r="T1522" t="s">
        <v>82</v>
      </c>
      <c r="U1522" t="s"/>
      <c r="V1522" t="s">
        <v>83</v>
      </c>
      <c r="W1522" t="s">
        <v>112</v>
      </c>
      <c r="X1522" t="s"/>
      <c r="Y1522" t="s">
        <v>85</v>
      </c>
      <c r="Z1522">
        <f>HYPERLINK("https://hotelmonitor-cachepage.eclerx.com/savepage/tk_1543414231274584_sr_2057.html","info")</f>
        <v/>
      </c>
      <c r="AA1522" t="n">
        <v>88806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88</v>
      </c>
      <c r="AO1522" t="s"/>
      <c r="AP1522" t="n">
        <v>146</v>
      </c>
      <c r="AQ1522" t="s">
        <v>89</v>
      </c>
      <c r="AR1522" t="s"/>
      <c r="AS1522" t="s"/>
      <c r="AT1522" t="s">
        <v>90</v>
      </c>
      <c r="AU1522" t="s"/>
      <c r="AV1522" t="s"/>
      <c r="AW1522" t="s"/>
      <c r="AX1522" t="s"/>
      <c r="AY1522" t="n">
        <v>955294</v>
      </c>
      <c r="AZ1522" t="s">
        <v>1878</v>
      </c>
      <c r="BA1522" t="s"/>
      <c r="BB1522" t="n">
        <v>7</v>
      </c>
      <c r="BC1522" t="n">
        <v>13.344326</v>
      </c>
      <c r="BD1522" t="n">
        <v>52.506315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1874</v>
      </c>
      <c r="F1523" t="n">
        <v>379378</v>
      </c>
      <c r="G1523" t="s">
        <v>74</v>
      </c>
      <c r="H1523" t="s">
        <v>75</v>
      </c>
      <c r="I1523" t="s"/>
      <c r="J1523" t="s">
        <v>74</v>
      </c>
      <c r="K1523" t="n">
        <v>369</v>
      </c>
      <c r="L1523" t="s">
        <v>76</v>
      </c>
      <c r="M1523" t="s"/>
      <c r="N1523" t="s">
        <v>1879</v>
      </c>
      <c r="O1523" t="s">
        <v>78</v>
      </c>
      <c r="P1523" t="s">
        <v>1876</v>
      </c>
      <c r="Q1523" t="s"/>
      <c r="R1523" t="s">
        <v>159</v>
      </c>
      <c r="S1523" t="s">
        <v>401</v>
      </c>
      <c r="T1523" t="s">
        <v>82</v>
      </c>
      <c r="U1523" t="s"/>
      <c r="V1523" t="s">
        <v>83</v>
      </c>
      <c r="W1523" t="s">
        <v>112</v>
      </c>
      <c r="X1523" t="s"/>
      <c r="Y1523" t="s">
        <v>85</v>
      </c>
      <c r="Z1523">
        <f>HYPERLINK("https://hotelmonitor-cachepage.eclerx.com/savepage/tk_1543414231274584_sr_2057.html","info")</f>
        <v/>
      </c>
      <c r="AA1523" t="n">
        <v>88806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88</v>
      </c>
      <c r="AO1523" t="s"/>
      <c r="AP1523" t="n">
        <v>146</v>
      </c>
      <c r="AQ1523" t="s">
        <v>89</v>
      </c>
      <c r="AR1523" t="s"/>
      <c r="AS1523" t="s"/>
      <c r="AT1523" t="s">
        <v>90</v>
      </c>
      <c r="AU1523" t="s"/>
      <c r="AV1523" t="s"/>
      <c r="AW1523" t="s"/>
      <c r="AX1523" t="s"/>
      <c r="AY1523" t="n">
        <v>955294</v>
      </c>
      <c r="AZ1523" t="s">
        <v>1878</v>
      </c>
      <c r="BA1523" t="s"/>
      <c r="BB1523" t="n">
        <v>7</v>
      </c>
      <c r="BC1523" t="n">
        <v>13.344326</v>
      </c>
      <c r="BD1523" t="n">
        <v>52.506315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1874</v>
      </c>
      <c r="F1524" t="n">
        <v>379378</v>
      </c>
      <c r="G1524" t="s">
        <v>74</v>
      </c>
      <c r="H1524" t="s">
        <v>75</v>
      </c>
      <c r="I1524" t="s"/>
      <c r="J1524" t="s">
        <v>74</v>
      </c>
      <c r="K1524" t="n">
        <v>399</v>
      </c>
      <c r="L1524" t="s">
        <v>76</v>
      </c>
      <c r="M1524" t="s"/>
      <c r="N1524" t="s">
        <v>1889</v>
      </c>
      <c r="O1524" t="s">
        <v>78</v>
      </c>
      <c r="P1524" t="s">
        <v>1876</v>
      </c>
      <c r="Q1524" t="s"/>
      <c r="R1524" t="s">
        <v>159</v>
      </c>
      <c r="S1524" t="s">
        <v>1892</v>
      </c>
      <c r="T1524" t="s">
        <v>82</v>
      </c>
      <c r="U1524" t="s"/>
      <c r="V1524" t="s">
        <v>83</v>
      </c>
      <c r="W1524" t="s">
        <v>112</v>
      </c>
      <c r="X1524" t="s"/>
      <c r="Y1524" t="s">
        <v>85</v>
      </c>
      <c r="Z1524">
        <f>HYPERLINK("https://hotelmonitor-cachepage.eclerx.com/savepage/tk_1543414231274584_sr_2057.html","info")</f>
        <v/>
      </c>
      <c r="AA1524" t="n">
        <v>88806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88</v>
      </c>
      <c r="AO1524" t="s"/>
      <c r="AP1524" t="n">
        <v>146</v>
      </c>
      <c r="AQ1524" t="s">
        <v>89</v>
      </c>
      <c r="AR1524" t="s"/>
      <c r="AS1524" t="s"/>
      <c r="AT1524" t="s">
        <v>90</v>
      </c>
      <c r="AU1524" t="s"/>
      <c r="AV1524" t="s"/>
      <c r="AW1524" t="s"/>
      <c r="AX1524" t="s"/>
      <c r="AY1524" t="n">
        <v>955294</v>
      </c>
      <c r="AZ1524" t="s">
        <v>1878</v>
      </c>
      <c r="BA1524" t="s"/>
      <c r="BB1524" t="n">
        <v>7</v>
      </c>
      <c r="BC1524" t="n">
        <v>13.344326</v>
      </c>
      <c r="BD1524" t="n">
        <v>52.506315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1893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58</v>
      </c>
      <c r="L1525" t="s">
        <v>76</v>
      </c>
      <c r="M1525" t="s"/>
      <c r="N1525" t="s">
        <v>93</v>
      </c>
      <c r="O1525" t="s">
        <v>78</v>
      </c>
      <c r="P1525" t="s">
        <v>1893</v>
      </c>
      <c r="Q1525" t="s"/>
      <c r="R1525" t="s">
        <v>180</v>
      </c>
      <c r="S1525" t="s">
        <v>615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HYPERLINK("https://hotelmonitor-cachepage.eclerx.com/savepage/tk_15434142916952283_sr_2057.html","info")</f>
        <v/>
      </c>
      <c r="AA1525" t="n">
        <v>-2071649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88</v>
      </c>
      <c r="AO1525" t="s"/>
      <c r="AP1525" t="n">
        <v>167</v>
      </c>
      <c r="AQ1525" t="s">
        <v>89</v>
      </c>
      <c r="AR1525" t="s"/>
      <c r="AS1525" t="s"/>
      <c r="AT1525" t="s">
        <v>90</v>
      </c>
      <c r="AU1525" t="s"/>
      <c r="AV1525" t="s"/>
      <c r="AW1525" t="s"/>
      <c r="AX1525" t="s"/>
      <c r="AY1525" t="n">
        <v>2071649</v>
      </c>
      <c r="AZ1525" t="s">
        <v>1894</v>
      </c>
      <c r="BA1525" t="s"/>
      <c r="BB1525" t="n">
        <v>17238</v>
      </c>
      <c r="BC1525" t="n">
        <v>13.38867</v>
      </c>
      <c r="BD1525" t="n">
        <v>52.52861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1895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85</v>
      </c>
      <c r="L1526" t="s">
        <v>76</v>
      </c>
      <c r="M1526" t="s"/>
      <c r="N1526" t="s">
        <v>183</v>
      </c>
      <c r="O1526" t="s">
        <v>78</v>
      </c>
      <c r="P1526" t="s">
        <v>1895</v>
      </c>
      <c r="Q1526" t="s"/>
      <c r="R1526" t="s">
        <v>180</v>
      </c>
      <c r="S1526" t="s">
        <v>181</v>
      </c>
      <c r="T1526" t="s">
        <v>82</v>
      </c>
      <c r="U1526" t="s"/>
      <c r="V1526" t="s">
        <v>83</v>
      </c>
      <c r="W1526" t="s">
        <v>112</v>
      </c>
      <c r="X1526" t="s"/>
      <c r="Y1526" t="s">
        <v>85</v>
      </c>
      <c r="Z1526">
        <f>HYPERLINK("https://hotelmonitor-cachepage.eclerx.com/savepage/tk_15434139754294255_sr_2057.html","info")</f>
        <v/>
      </c>
      <c r="AA1526" t="n">
        <v>-2071520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88</v>
      </c>
      <c r="AO1526" t="s"/>
      <c r="AP1526" t="n">
        <v>62</v>
      </c>
      <c r="AQ1526" t="s">
        <v>89</v>
      </c>
      <c r="AR1526" t="s"/>
      <c r="AS1526" t="s"/>
      <c r="AT1526" t="s">
        <v>90</v>
      </c>
      <c r="AU1526" t="s"/>
      <c r="AV1526" t="s"/>
      <c r="AW1526" t="s"/>
      <c r="AX1526" t="s"/>
      <c r="AY1526" t="n">
        <v>2071520</v>
      </c>
      <c r="AZ1526" t="s">
        <v>1896</v>
      </c>
      <c r="BA1526" t="s"/>
      <c r="BB1526" t="n">
        <v>544195</v>
      </c>
      <c r="BC1526" t="n">
        <v>13.293309</v>
      </c>
      <c r="BD1526" t="n">
        <v>52.443781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1897</v>
      </c>
      <c r="F1527" t="n">
        <v>1765647</v>
      </c>
      <c r="G1527" t="s">
        <v>74</v>
      </c>
      <c r="H1527" t="s">
        <v>75</v>
      </c>
      <c r="I1527" t="s"/>
      <c r="J1527" t="s">
        <v>74</v>
      </c>
      <c r="K1527" t="n">
        <v>72</v>
      </c>
      <c r="L1527" t="s">
        <v>76</v>
      </c>
      <c r="M1527" t="s"/>
      <c r="N1527" t="s">
        <v>618</v>
      </c>
      <c r="O1527" t="s">
        <v>78</v>
      </c>
      <c r="P1527" t="s">
        <v>1898</v>
      </c>
      <c r="Q1527" t="s"/>
      <c r="R1527" t="s">
        <v>180</v>
      </c>
      <c r="S1527" t="s">
        <v>604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HYPERLINK("https://hotelmonitor-cachepage.eclerx.com/savepage/tk_15434139412511365_sr_2057.html","info")</f>
        <v/>
      </c>
      <c r="AA1527" t="n">
        <v>228051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88</v>
      </c>
      <c r="AO1527" t="s"/>
      <c r="AP1527" t="n">
        <v>50</v>
      </c>
      <c r="AQ1527" t="s">
        <v>89</v>
      </c>
      <c r="AR1527" t="s"/>
      <c r="AS1527" t="s"/>
      <c r="AT1527" t="s">
        <v>90</v>
      </c>
      <c r="AU1527" t="s"/>
      <c r="AV1527" t="s"/>
      <c r="AW1527" t="s"/>
      <c r="AX1527" t="s"/>
      <c r="AY1527" t="n">
        <v>1626213</v>
      </c>
      <c r="AZ1527" t="s">
        <v>1899</v>
      </c>
      <c r="BA1527" t="s"/>
      <c r="BB1527" t="n">
        <v>4</v>
      </c>
      <c r="BC1527" t="n">
        <v>13.280307</v>
      </c>
      <c r="BD1527" t="n">
        <v>52.506748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1897</v>
      </c>
      <c r="F1528" t="n">
        <v>1765647</v>
      </c>
      <c r="G1528" t="s">
        <v>74</v>
      </c>
      <c r="H1528" t="s">
        <v>75</v>
      </c>
      <c r="I1528" t="s"/>
      <c r="J1528" t="s">
        <v>74</v>
      </c>
      <c r="K1528" t="n">
        <v>80</v>
      </c>
      <c r="L1528" t="s">
        <v>76</v>
      </c>
      <c r="M1528" t="s"/>
      <c r="N1528" t="s">
        <v>622</v>
      </c>
      <c r="O1528" t="s">
        <v>78</v>
      </c>
      <c r="P1528" t="s">
        <v>1898</v>
      </c>
      <c r="Q1528" t="s"/>
      <c r="R1528" t="s">
        <v>180</v>
      </c>
      <c r="S1528" t="s">
        <v>247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HYPERLINK("https://hotelmonitor-cachepage.eclerx.com/savepage/tk_15434139412511365_sr_2057.html","info")</f>
        <v/>
      </c>
      <c r="AA1528" t="n">
        <v>228051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88</v>
      </c>
      <c r="AO1528" t="s"/>
      <c r="AP1528" t="n">
        <v>50</v>
      </c>
      <c r="AQ1528" t="s">
        <v>89</v>
      </c>
      <c r="AR1528" t="s"/>
      <c r="AS1528" t="s"/>
      <c r="AT1528" t="s">
        <v>90</v>
      </c>
      <c r="AU1528" t="s"/>
      <c r="AV1528" t="s"/>
      <c r="AW1528" t="s"/>
      <c r="AX1528" t="s"/>
      <c r="AY1528" t="n">
        <v>1626213</v>
      </c>
      <c r="AZ1528" t="s">
        <v>1899</v>
      </c>
      <c r="BA1528" t="s"/>
      <c r="BB1528" t="n">
        <v>4</v>
      </c>
      <c r="BC1528" t="n">
        <v>13.280307</v>
      </c>
      <c r="BD1528" t="n">
        <v>52.506748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1897</v>
      </c>
      <c r="F1529" t="n">
        <v>1765647</v>
      </c>
      <c r="G1529" t="s">
        <v>74</v>
      </c>
      <c r="H1529" t="s">
        <v>75</v>
      </c>
      <c r="I1529" t="s"/>
      <c r="J1529" t="s">
        <v>74</v>
      </c>
      <c r="K1529" t="n">
        <v>72</v>
      </c>
      <c r="L1529" t="s">
        <v>76</v>
      </c>
      <c r="M1529" t="s"/>
      <c r="N1529" t="s">
        <v>1900</v>
      </c>
      <c r="O1529" t="s">
        <v>78</v>
      </c>
      <c r="P1529" t="s">
        <v>1898</v>
      </c>
      <c r="Q1529" t="s"/>
      <c r="R1529" t="s">
        <v>180</v>
      </c>
      <c r="S1529" t="s">
        <v>604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HYPERLINK("https://hotelmonitor-cachepage.eclerx.com/savepage/tk_15434139412511365_sr_2057.html","info")</f>
        <v/>
      </c>
      <c r="AA1529" t="n">
        <v>228051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88</v>
      </c>
      <c r="AO1529" t="s"/>
      <c r="AP1529" t="n">
        <v>50</v>
      </c>
      <c r="AQ1529" t="s">
        <v>89</v>
      </c>
      <c r="AR1529" t="s"/>
      <c r="AS1529" t="s"/>
      <c r="AT1529" t="s">
        <v>90</v>
      </c>
      <c r="AU1529" t="s"/>
      <c r="AV1529" t="s"/>
      <c r="AW1529" t="s"/>
      <c r="AX1529" t="s"/>
      <c r="AY1529" t="n">
        <v>1626213</v>
      </c>
      <c r="AZ1529" t="s">
        <v>1899</v>
      </c>
      <c r="BA1529" t="s"/>
      <c r="BB1529" t="n">
        <v>4</v>
      </c>
      <c r="BC1529" t="n">
        <v>13.280307</v>
      </c>
      <c r="BD1529" t="n">
        <v>52.506748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1897</v>
      </c>
      <c r="F1530" t="n">
        <v>1765647</v>
      </c>
      <c r="G1530" t="s">
        <v>74</v>
      </c>
      <c r="H1530" t="s">
        <v>75</v>
      </c>
      <c r="I1530" t="s"/>
      <c r="J1530" t="s">
        <v>74</v>
      </c>
      <c r="K1530" t="n">
        <v>72</v>
      </c>
      <c r="L1530" t="s">
        <v>76</v>
      </c>
      <c r="M1530" t="s"/>
      <c r="N1530" t="s">
        <v>244</v>
      </c>
      <c r="O1530" t="s">
        <v>78</v>
      </c>
      <c r="P1530" t="s">
        <v>1898</v>
      </c>
      <c r="Q1530" t="s"/>
      <c r="R1530" t="s">
        <v>180</v>
      </c>
      <c r="S1530" t="s">
        <v>604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HYPERLINK("https://hotelmonitor-cachepage.eclerx.com/savepage/tk_15434139412511365_sr_2057.html","info")</f>
        <v/>
      </c>
      <c r="AA1530" t="n">
        <v>228051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88</v>
      </c>
      <c r="AO1530" t="s"/>
      <c r="AP1530" t="n">
        <v>50</v>
      </c>
      <c r="AQ1530" t="s">
        <v>89</v>
      </c>
      <c r="AR1530" t="s"/>
      <c r="AS1530" t="s"/>
      <c r="AT1530" t="s">
        <v>90</v>
      </c>
      <c r="AU1530" t="s"/>
      <c r="AV1530" t="s"/>
      <c r="AW1530" t="s"/>
      <c r="AX1530" t="s"/>
      <c r="AY1530" t="n">
        <v>1626213</v>
      </c>
      <c r="AZ1530" t="s">
        <v>1899</v>
      </c>
      <c r="BA1530" t="s"/>
      <c r="BB1530" t="n">
        <v>4</v>
      </c>
      <c r="BC1530" t="n">
        <v>13.280307</v>
      </c>
      <c r="BD1530" t="n">
        <v>52.506748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1897</v>
      </c>
      <c r="F1531" t="n">
        <v>1765647</v>
      </c>
      <c r="G1531" t="s">
        <v>74</v>
      </c>
      <c r="H1531" t="s">
        <v>75</v>
      </c>
      <c r="I1531" t="s"/>
      <c r="J1531" t="s">
        <v>74</v>
      </c>
      <c r="K1531" t="n">
        <v>72</v>
      </c>
      <c r="L1531" t="s">
        <v>76</v>
      </c>
      <c r="M1531" t="s"/>
      <c r="N1531" t="s">
        <v>625</v>
      </c>
      <c r="O1531" t="s">
        <v>78</v>
      </c>
      <c r="P1531" t="s">
        <v>1898</v>
      </c>
      <c r="Q1531" t="s"/>
      <c r="R1531" t="s">
        <v>180</v>
      </c>
      <c r="S1531" t="s">
        <v>604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HYPERLINK("https://hotelmonitor-cachepage.eclerx.com/savepage/tk_15434139412511365_sr_2057.html","info")</f>
        <v/>
      </c>
      <c r="AA1531" t="n">
        <v>228051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88</v>
      </c>
      <c r="AO1531" t="s"/>
      <c r="AP1531" t="n">
        <v>50</v>
      </c>
      <c r="AQ1531" t="s">
        <v>89</v>
      </c>
      <c r="AR1531" t="s"/>
      <c r="AS1531" t="s"/>
      <c r="AT1531" t="s">
        <v>90</v>
      </c>
      <c r="AU1531" t="s"/>
      <c r="AV1531" t="s"/>
      <c r="AW1531" t="s"/>
      <c r="AX1531" t="s"/>
      <c r="AY1531" t="n">
        <v>1626213</v>
      </c>
      <c r="AZ1531" t="s">
        <v>1899</v>
      </c>
      <c r="BA1531" t="s"/>
      <c r="BB1531" t="n">
        <v>4</v>
      </c>
      <c r="BC1531" t="n">
        <v>13.280307</v>
      </c>
      <c r="BD1531" t="n">
        <v>52.506748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1897</v>
      </c>
      <c r="F1532" t="n">
        <v>1765647</v>
      </c>
      <c r="G1532" t="s">
        <v>74</v>
      </c>
      <c r="H1532" t="s">
        <v>75</v>
      </c>
      <c r="I1532" t="s"/>
      <c r="J1532" t="s">
        <v>74</v>
      </c>
      <c r="K1532" t="n">
        <v>72</v>
      </c>
      <c r="L1532" t="s">
        <v>76</v>
      </c>
      <c r="M1532" t="s"/>
      <c r="N1532" t="s">
        <v>1900</v>
      </c>
      <c r="O1532" t="s">
        <v>78</v>
      </c>
      <c r="P1532" t="s">
        <v>1898</v>
      </c>
      <c r="Q1532" t="s"/>
      <c r="R1532" t="s">
        <v>180</v>
      </c>
      <c r="S1532" t="s">
        <v>604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HYPERLINK("https://hotelmonitor-cachepage.eclerx.com/savepage/tk_15434139412511365_sr_2057.html","info")</f>
        <v/>
      </c>
      <c r="AA1532" t="n">
        <v>228051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88</v>
      </c>
      <c r="AO1532" t="s"/>
      <c r="AP1532" t="n">
        <v>50</v>
      </c>
      <c r="AQ1532" t="s">
        <v>89</v>
      </c>
      <c r="AR1532" t="s"/>
      <c r="AS1532" t="s"/>
      <c r="AT1532" t="s">
        <v>90</v>
      </c>
      <c r="AU1532" t="s"/>
      <c r="AV1532" t="s"/>
      <c r="AW1532" t="s"/>
      <c r="AX1532" t="s"/>
      <c r="AY1532" t="n">
        <v>1626213</v>
      </c>
      <c r="AZ1532" t="s">
        <v>1899</v>
      </c>
      <c r="BA1532" t="s"/>
      <c r="BB1532" t="n">
        <v>4</v>
      </c>
      <c r="BC1532" t="n">
        <v>13.280307</v>
      </c>
      <c r="BD1532" t="n">
        <v>52.506748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1897</v>
      </c>
      <c r="F1533" t="n">
        <v>1765647</v>
      </c>
      <c r="G1533" t="s">
        <v>74</v>
      </c>
      <c r="H1533" t="s">
        <v>75</v>
      </c>
      <c r="I1533" t="s"/>
      <c r="J1533" t="s">
        <v>74</v>
      </c>
      <c r="K1533" t="n">
        <v>72</v>
      </c>
      <c r="L1533" t="s">
        <v>76</v>
      </c>
      <c r="M1533" t="s"/>
      <c r="N1533" t="s">
        <v>244</v>
      </c>
      <c r="O1533" t="s">
        <v>78</v>
      </c>
      <c r="P1533" t="s">
        <v>1898</v>
      </c>
      <c r="Q1533" t="s"/>
      <c r="R1533" t="s">
        <v>180</v>
      </c>
      <c r="S1533" t="s">
        <v>604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HYPERLINK("https://hotelmonitor-cachepage.eclerx.com/savepage/tk_15434139412511365_sr_2057.html","info")</f>
        <v/>
      </c>
      <c r="AA1533" t="n">
        <v>228051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88</v>
      </c>
      <c r="AO1533" t="s"/>
      <c r="AP1533" t="n">
        <v>50</v>
      </c>
      <c r="AQ1533" t="s">
        <v>89</v>
      </c>
      <c r="AR1533" t="s"/>
      <c r="AS1533" t="s"/>
      <c r="AT1533" t="s">
        <v>90</v>
      </c>
      <c r="AU1533" t="s"/>
      <c r="AV1533" t="s"/>
      <c r="AW1533" t="s"/>
      <c r="AX1533" t="s"/>
      <c r="AY1533" t="n">
        <v>1626213</v>
      </c>
      <c r="AZ1533" t="s">
        <v>1899</v>
      </c>
      <c r="BA1533" t="s"/>
      <c r="BB1533" t="n">
        <v>4</v>
      </c>
      <c r="BC1533" t="n">
        <v>13.280307</v>
      </c>
      <c r="BD1533" t="n">
        <v>52.506748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1897</v>
      </c>
      <c r="F1534" t="n">
        <v>1765647</v>
      </c>
      <c r="G1534" t="s">
        <v>74</v>
      </c>
      <c r="H1534" t="s">
        <v>75</v>
      </c>
      <c r="I1534" t="s"/>
      <c r="J1534" t="s">
        <v>74</v>
      </c>
      <c r="K1534" t="n">
        <v>72</v>
      </c>
      <c r="L1534" t="s">
        <v>76</v>
      </c>
      <c r="M1534" t="s"/>
      <c r="N1534" t="s">
        <v>625</v>
      </c>
      <c r="O1534" t="s">
        <v>78</v>
      </c>
      <c r="P1534" t="s">
        <v>1898</v>
      </c>
      <c r="Q1534" t="s"/>
      <c r="R1534" t="s">
        <v>180</v>
      </c>
      <c r="S1534" t="s">
        <v>604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HYPERLINK("https://hotelmonitor-cachepage.eclerx.com/savepage/tk_15434139412511365_sr_2057.html","info")</f>
        <v/>
      </c>
      <c r="AA1534" t="n">
        <v>228051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88</v>
      </c>
      <c r="AO1534" t="s"/>
      <c r="AP1534" t="n">
        <v>50</v>
      </c>
      <c r="AQ1534" t="s">
        <v>89</v>
      </c>
      <c r="AR1534" t="s"/>
      <c r="AS1534" t="s"/>
      <c r="AT1534" t="s">
        <v>90</v>
      </c>
      <c r="AU1534" t="s"/>
      <c r="AV1534" t="s"/>
      <c r="AW1534" t="s"/>
      <c r="AX1534" t="s"/>
      <c r="AY1534" t="n">
        <v>1626213</v>
      </c>
      <c r="AZ1534" t="s">
        <v>1899</v>
      </c>
      <c r="BA1534" t="s"/>
      <c r="BB1534" t="n">
        <v>4</v>
      </c>
      <c r="BC1534" t="n">
        <v>13.280307</v>
      </c>
      <c r="BD1534" t="n">
        <v>52.506748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1897</v>
      </c>
      <c r="F1535" t="n">
        <v>1765647</v>
      </c>
      <c r="G1535" t="s">
        <v>74</v>
      </c>
      <c r="H1535" t="s">
        <v>75</v>
      </c>
      <c r="I1535" t="s"/>
      <c r="J1535" t="s">
        <v>74</v>
      </c>
      <c r="K1535" t="n">
        <v>72</v>
      </c>
      <c r="L1535" t="s">
        <v>76</v>
      </c>
      <c r="M1535" t="s"/>
      <c r="N1535" t="s">
        <v>1900</v>
      </c>
      <c r="O1535" t="s">
        <v>78</v>
      </c>
      <c r="P1535" t="s">
        <v>1898</v>
      </c>
      <c r="Q1535" t="s"/>
      <c r="R1535" t="s">
        <v>180</v>
      </c>
      <c r="S1535" t="s">
        <v>604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HYPERLINK("https://hotelmonitor-cachepage.eclerx.com/savepage/tk_15434139412511365_sr_2057.html","info")</f>
        <v/>
      </c>
      <c r="AA1535" t="n">
        <v>228051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88</v>
      </c>
      <c r="AO1535" t="s"/>
      <c r="AP1535" t="n">
        <v>50</v>
      </c>
      <c r="AQ1535" t="s">
        <v>89</v>
      </c>
      <c r="AR1535" t="s"/>
      <c r="AS1535" t="s"/>
      <c r="AT1535" t="s">
        <v>90</v>
      </c>
      <c r="AU1535" t="s"/>
      <c r="AV1535" t="s"/>
      <c r="AW1535" t="s"/>
      <c r="AX1535" t="s"/>
      <c r="AY1535" t="n">
        <v>1626213</v>
      </c>
      <c r="AZ1535" t="s">
        <v>1899</v>
      </c>
      <c r="BA1535" t="s"/>
      <c r="BB1535" t="n">
        <v>4</v>
      </c>
      <c r="BC1535" t="n">
        <v>13.280307</v>
      </c>
      <c r="BD1535" t="n">
        <v>52.506748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1897</v>
      </c>
      <c r="F1536" t="n">
        <v>1765647</v>
      </c>
      <c r="G1536" t="s">
        <v>74</v>
      </c>
      <c r="H1536" t="s">
        <v>75</v>
      </c>
      <c r="I1536" t="s"/>
      <c r="J1536" t="s">
        <v>74</v>
      </c>
      <c r="K1536" t="n">
        <v>72</v>
      </c>
      <c r="L1536" t="s">
        <v>76</v>
      </c>
      <c r="M1536" t="s"/>
      <c r="N1536" t="s">
        <v>244</v>
      </c>
      <c r="O1536" t="s">
        <v>78</v>
      </c>
      <c r="P1536" t="s">
        <v>1898</v>
      </c>
      <c r="Q1536" t="s"/>
      <c r="R1536" t="s">
        <v>180</v>
      </c>
      <c r="S1536" t="s">
        <v>604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HYPERLINK("https://hotelmonitor-cachepage.eclerx.com/savepage/tk_15434139412511365_sr_2057.html","info")</f>
        <v/>
      </c>
      <c r="AA1536" t="n">
        <v>228051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88</v>
      </c>
      <c r="AO1536" t="s"/>
      <c r="AP1536" t="n">
        <v>50</v>
      </c>
      <c r="AQ1536" t="s">
        <v>89</v>
      </c>
      <c r="AR1536" t="s"/>
      <c r="AS1536" t="s"/>
      <c r="AT1536" t="s">
        <v>90</v>
      </c>
      <c r="AU1536" t="s"/>
      <c r="AV1536" t="s"/>
      <c r="AW1536" t="s"/>
      <c r="AX1536" t="s"/>
      <c r="AY1536" t="n">
        <v>1626213</v>
      </c>
      <c r="AZ1536" t="s">
        <v>1899</v>
      </c>
      <c r="BA1536" t="s"/>
      <c r="BB1536" t="n">
        <v>4</v>
      </c>
      <c r="BC1536" t="n">
        <v>13.280307</v>
      </c>
      <c r="BD1536" t="n">
        <v>52.506748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1897</v>
      </c>
      <c r="F1537" t="n">
        <v>1765647</v>
      </c>
      <c r="G1537" t="s">
        <v>74</v>
      </c>
      <c r="H1537" t="s">
        <v>75</v>
      </c>
      <c r="I1537" t="s"/>
      <c r="J1537" t="s">
        <v>74</v>
      </c>
      <c r="K1537" t="n">
        <v>80</v>
      </c>
      <c r="L1537" t="s">
        <v>76</v>
      </c>
      <c r="M1537" t="s"/>
      <c r="N1537" t="s">
        <v>1901</v>
      </c>
      <c r="O1537" t="s">
        <v>78</v>
      </c>
      <c r="P1537" t="s">
        <v>1898</v>
      </c>
      <c r="Q1537" t="s"/>
      <c r="R1537" t="s">
        <v>180</v>
      </c>
      <c r="S1537" t="s">
        <v>247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HYPERLINK("https://hotelmonitor-cachepage.eclerx.com/savepage/tk_15434139412511365_sr_2057.html","info")</f>
        <v/>
      </c>
      <c r="AA1537" t="n">
        <v>228051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88</v>
      </c>
      <c r="AO1537" t="s"/>
      <c r="AP1537" t="n">
        <v>50</v>
      </c>
      <c r="AQ1537" t="s">
        <v>89</v>
      </c>
      <c r="AR1537" t="s"/>
      <c r="AS1537" t="s"/>
      <c r="AT1537" t="s">
        <v>90</v>
      </c>
      <c r="AU1537" t="s"/>
      <c r="AV1537" t="s"/>
      <c r="AW1537" t="s"/>
      <c r="AX1537" t="s"/>
      <c r="AY1537" t="n">
        <v>1626213</v>
      </c>
      <c r="AZ1537" t="s">
        <v>1899</v>
      </c>
      <c r="BA1537" t="s"/>
      <c r="BB1537" t="n">
        <v>4</v>
      </c>
      <c r="BC1537" t="n">
        <v>13.280307</v>
      </c>
      <c r="BD1537" t="n">
        <v>52.506748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1897</v>
      </c>
      <c r="F1538" t="n">
        <v>1765647</v>
      </c>
      <c r="G1538" t="s">
        <v>74</v>
      </c>
      <c r="H1538" t="s">
        <v>75</v>
      </c>
      <c r="I1538" t="s"/>
      <c r="J1538" t="s">
        <v>74</v>
      </c>
      <c r="K1538" t="n">
        <v>80</v>
      </c>
      <c r="L1538" t="s">
        <v>76</v>
      </c>
      <c r="M1538" t="s"/>
      <c r="N1538" t="s">
        <v>245</v>
      </c>
      <c r="O1538" t="s">
        <v>78</v>
      </c>
      <c r="P1538" t="s">
        <v>1898</v>
      </c>
      <c r="Q1538" t="s"/>
      <c r="R1538" t="s">
        <v>180</v>
      </c>
      <c r="S1538" t="s">
        <v>247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HYPERLINK("https://hotelmonitor-cachepage.eclerx.com/savepage/tk_15434139412511365_sr_2057.html","info")</f>
        <v/>
      </c>
      <c r="AA1538" t="n">
        <v>228051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88</v>
      </c>
      <c r="AO1538" t="s"/>
      <c r="AP1538" t="n">
        <v>50</v>
      </c>
      <c r="AQ1538" t="s">
        <v>89</v>
      </c>
      <c r="AR1538" t="s"/>
      <c r="AS1538" t="s"/>
      <c r="AT1538" t="s">
        <v>90</v>
      </c>
      <c r="AU1538" t="s"/>
      <c r="AV1538" t="s"/>
      <c r="AW1538" t="s"/>
      <c r="AX1538" t="s"/>
      <c r="AY1538" t="n">
        <v>1626213</v>
      </c>
      <c r="AZ1538" t="s">
        <v>1899</v>
      </c>
      <c r="BA1538" t="s"/>
      <c r="BB1538" t="n">
        <v>4</v>
      </c>
      <c r="BC1538" t="n">
        <v>13.280307</v>
      </c>
      <c r="BD1538" t="n">
        <v>52.506748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1897</v>
      </c>
      <c r="F1539" t="n">
        <v>1765647</v>
      </c>
      <c r="G1539" t="s">
        <v>74</v>
      </c>
      <c r="H1539" t="s">
        <v>75</v>
      </c>
      <c r="I1539" t="s"/>
      <c r="J1539" t="s">
        <v>74</v>
      </c>
      <c r="K1539" t="n">
        <v>90</v>
      </c>
      <c r="L1539" t="s">
        <v>76</v>
      </c>
      <c r="M1539" t="s"/>
      <c r="N1539" t="s">
        <v>625</v>
      </c>
      <c r="O1539" t="s">
        <v>78</v>
      </c>
      <c r="P1539" t="s">
        <v>1898</v>
      </c>
      <c r="Q1539" t="s"/>
      <c r="R1539" t="s">
        <v>180</v>
      </c>
      <c r="S1539" t="s">
        <v>623</v>
      </c>
      <c r="T1539" t="s">
        <v>82</v>
      </c>
      <c r="U1539" t="s"/>
      <c r="V1539" t="s">
        <v>83</v>
      </c>
      <c r="W1539" t="s">
        <v>112</v>
      </c>
      <c r="X1539" t="s"/>
      <c r="Y1539" t="s">
        <v>85</v>
      </c>
      <c r="Z1539">
        <f>HYPERLINK("https://hotelmonitor-cachepage.eclerx.com/savepage/tk_15434139412511365_sr_2057.html","info")</f>
        <v/>
      </c>
      <c r="AA1539" t="n">
        <v>228051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88</v>
      </c>
      <c r="AO1539" t="s"/>
      <c r="AP1539" t="n">
        <v>50</v>
      </c>
      <c r="AQ1539" t="s">
        <v>89</v>
      </c>
      <c r="AR1539" t="s"/>
      <c r="AS1539" t="s"/>
      <c r="AT1539" t="s">
        <v>90</v>
      </c>
      <c r="AU1539" t="s"/>
      <c r="AV1539" t="s"/>
      <c r="AW1539" t="s"/>
      <c r="AX1539" t="s"/>
      <c r="AY1539" t="n">
        <v>1626213</v>
      </c>
      <c r="AZ1539" t="s">
        <v>1899</v>
      </c>
      <c r="BA1539" t="s"/>
      <c r="BB1539" t="n">
        <v>4</v>
      </c>
      <c r="BC1539" t="n">
        <v>13.280307</v>
      </c>
      <c r="BD1539" t="n">
        <v>52.506748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1897</v>
      </c>
      <c r="F1540" t="n">
        <v>1765647</v>
      </c>
      <c r="G1540" t="s">
        <v>74</v>
      </c>
      <c r="H1540" t="s">
        <v>75</v>
      </c>
      <c r="I1540" t="s"/>
      <c r="J1540" t="s">
        <v>74</v>
      </c>
      <c r="K1540" t="n">
        <v>90</v>
      </c>
      <c r="L1540" t="s">
        <v>76</v>
      </c>
      <c r="M1540" t="s"/>
      <c r="N1540" t="s">
        <v>1900</v>
      </c>
      <c r="O1540" t="s">
        <v>78</v>
      </c>
      <c r="P1540" t="s">
        <v>1898</v>
      </c>
      <c r="Q1540" t="s"/>
      <c r="R1540" t="s">
        <v>180</v>
      </c>
      <c r="S1540" t="s">
        <v>623</v>
      </c>
      <c r="T1540" t="s">
        <v>82</v>
      </c>
      <c r="U1540" t="s"/>
      <c r="V1540" t="s">
        <v>83</v>
      </c>
      <c r="W1540" t="s">
        <v>112</v>
      </c>
      <c r="X1540" t="s"/>
      <c r="Y1540" t="s">
        <v>85</v>
      </c>
      <c r="Z1540">
        <f>HYPERLINK("https://hotelmonitor-cachepage.eclerx.com/savepage/tk_15434139412511365_sr_2057.html","info")</f>
        <v/>
      </c>
      <c r="AA1540" t="n">
        <v>228051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88</v>
      </c>
      <c r="AO1540" t="s"/>
      <c r="AP1540" t="n">
        <v>50</v>
      </c>
      <c r="AQ1540" t="s">
        <v>89</v>
      </c>
      <c r="AR1540" t="s"/>
      <c r="AS1540" t="s"/>
      <c r="AT1540" t="s">
        <v>90</v>
      </c>
      <c r="AU1540" t="s"/>
      <c r="AV1540" t="s"/>
      <c r="AW1540" t="s"/>
      <c r="AX1540" t="s"/>
      <c r="AY1540" t="n">
        <v>1626213</v>
      </c>
      <c r="AZ1540" t="s">
        <v>1899</v>
      </c>
      <c r="BA1540" t="s"/>
      <c r="BB1540" t="n">
        <v>4</v>
      </c>
      <c r="BC1540" t="n">
        <v>13.280307</v>
      </c>
      <c r="BD1540" t="n">
        <v>52.506748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1897</v>
      </c>
      <c r="F1541" t="n">
        <v>1765647</v>
      </c>
      <c r="G1541" t="s">
        <v>74</v>
      </c>
      <c r="H1541" t="s">
        <v>75</v>
      </c>
      <c r="I1541" t="s"/>
      <c r="J1541" t="s">
        <v>74</v>
      </c>
      <c r="K1541" t="n">
        <v>90</v>
      </c>
      <c r="L1541" t="s">
        <v>76</v>
      </c>
      <c r="M1541" t="s"/>
      <c r="N1541" t="s">
        <v>244</v>
      </c>
      <c r="O1541" t="s">
        <v>78</v>
      </c>
      <c r="P1541" t="s">
        <v>1898</v>
      </c>
      <c r="Q1541" t="s"/>
      <c r="R1541" t="s">
        <v>180</v>
      </c>
      <c r="S1541" t="s">
        <v>623</v>
      </c>
      <c r="T1541" t="s">
        <v>82</v>
      </c>
      <c r="U1541" t="s"/>
      <c r="V1541" t="s">
        <v>83</v>
      </c>
      <c r="W1541" t="s">
        <v>112</v>
      </c>
      <c r="X1541" t="s"/>
      <c r="Y1541" t="s">
        <v>85</v>
      </c>
      <c r="Z1541">
        <f>HYPERLINK("https://hotelmonitor-cachepage.eclerx.com/savepage/tk_15434139412511365_sr_2057.html","info")</f>
        <v/>
      </c>
      <c r="AA1541" t="n">
        <v>228051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88</v>
      </c>
      <c r="AO1541" t="s"/>
      <c r="AP1541" t="n">
        <v>50</v>
      </c>
      <c r="AQ1541" t="s">
        <v>89</v>
      </c>
      <c r="AR1541" t="s"/>
      <c r="AS1541" t="s"/>
      <c r="AT1541" t="s">
        <v>90</v>
      </c>
      <c r="AU1541" t="s"/>
      <c r="AV1541" t="s"/>
      <c r="AW1541" t="s"/>
      <c r="AX1541" t="s"/>
      <c r="AY1541" t="n">
        <v>1626213</v>
      </c>
      <c r="AZ1541" t="s">
        <v>1899</v>
      </c>
      <c r="BA1541" t="s"/>
      <c r="BB1541" t="n">
        <v>4</v>
      </c>
      <c r="BC1541" t="n">
        <v>13.280307</v>
      </c>
      <c r="BD1541" t="n">
        <v>52.506748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1897</v>
      </c>
      <c r="F1542" t="n">
        <v>1765647</v>
      </c>
      <c r="G1542" t="s">
        <v>74</v>
      </c>
      <c r="H1542" t="s">
        <v>75</v>
      </c>
      <c r="I1542" t="s"/>
      <c r="J1542" t="s">
        <v>74</v>
      </c>
      <c r="K1542" t="n">
        <v>90</v>
      </c>
      <c r="L1542" t="s">
        <v>76</v>
      </c>
      <c r="M1542" t="s"/>
      <c r="N1542" t="s">
        <v>625</v>
      </c>
      <c r="O1542" t="s">
        <v>78</v>
      </c>
      <c r="P1542" t="s">
        <v>1898</v>
      </c>
      <c r="Q1542" t="s"/>
      <c r="R1542" t="s">
        <v>180</v>
      </c>
      <c r="S1542" t="s">
        <v>623</v>
      </c>
      <c r="T1542" t="s">
        <v>82</v>
      </c>
      <c r="U1542" t="s"/>
      <c r="V1542" t="s">
        <v>83</v>
      </c>
      <c r="W1542" t="s">
        <v>112</v>
      </c>
      <c r="X1542" t="s"/>
      <c r="Y1542" t="s">
        <v>85</v>
      </c>
      <c r="Z1542">
        <f>HYPERLINK("https://hotelmonitor-cachepage.eclerx.com/savepage/tk_15434139412511365_sr_2057.html","info")</f>
        <v/>
      </c>
      <c r="AA1542" t="n">
        <v>228051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88</v>
      </c>
      <c r="AO1542" t="s"/>
      <c r="AP1542" t="n">
        <v>50</v>
      </c>
      <c r="AQ1542" t="s">
        <v>89</v>
      </c>
      <c r="AR1542" t="s"/>
      <c r="AS1542" t="s"/>
      <c r="AT1542" t="s">
        <v>90</v>
      </c>
      <c r="AU1542" t="s"/>
      <c r="AV1542" t="s"/>
      <c r="AW1542" t="s"/>
      <c r="AX1542" t="s"/>
      <c r="AY1542" t="n">
        <v>1626213</v>
      </c>
      <c r="AZ1542" t="s">
        <v>1899</v>
      </c>
      <c r="BA1542" t="s"/>
      <c r="BB1542" t="n">
        <v>4</v>
      </c>
      <c r="BC1542" t="n">
        <v>13.280307</v>
      </c>
      <c r="BD1542" t="n">
        <v>52.506748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1897</v>
      </c>
      <c r="F1543" t="n">
        <v>1765647</v>
      </c>
      <c r="G1543" t="s">
        <v>74</v>
      </c>
      <c r="H1543" t="s">
        <v>75</v>
      </c>
      <c r="I1543" t="s"/>
      <c r="J1543" t="s">
        <v>74</v>
      </c>
      <c r="K1543" t="n">
        <v>90</v>
      </c>
      <c r="L1543" t="s">
        <v>76</v>
      </c>
      <c r="M1543" t="s"/>
      <c r="N1543" t="s">
        <v>1900</v>
      </c>
      <c r="O1543" t="s">
        <v>78</v>
      </c>
      <c r="P1543" t="s">
        <v>1898</v>
      </c>
      <c r="Q1543" t="s"/>
      <c r="R1543" t="s">
        <v>180</v>
      </c>
      <c r="S1543" t="s">
        <v>623</v>
      </c>
      <c r="T1543" t="s">
        <v>82</v>
      </c>
      <c r="U1543" t="s"/>
      <c r="V1543" t="s">
        <v>83</v>
      </c>
      <c r="W1543" t="s">
        <v>112</v>
      </c>
      <c r="X1543" t="s"/>
      <c r="Y1543" t="s">
        <v>85</v>
      </c>
      <c r="Z1543">
        <f>HYPERLINK("https://hotelmonitor-cachepage.eclerx.com/savepage/tk_15434139412511365_sr_2057.html","info")</f>
        <v/>
      </c>
      <c r="AA1543" t="n">
        <v>228051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88</v>
      </c>
      <c r="AO1543" t="s"/>
      <c r="AP1543" t="n">
        <v>50</v>
      </c>
      <c r="AQ1543" t="s">
        <v>89</v>
      </c>
      <c r="AR1543" t="s"/>
      <c r="AS1543" t="s"/>
      <c r="AT1543" t="s">
        <v>90</v>
      </c>
      <c r="AU1543" t="s"/>
      <c r="AV1543" t="s"/>
      <c r="AW1543" t="s"/>
      <c r="AX1543" t="s"/>
      <c r="AY1543" t="n">
        <v>1626213</v>
      </c>
      <c r="AZ1543" t="s">
        <v>1899</v>
      </c>
      <c r="BA1543" t="s"/>
      <c r="BB1543" t="n">
        <v>4</v>
      </c>
      <c r="BC1543" t="n">
        <v>13.280307</v>
      </c>
      <c r="BD1543" t="n">
        <v>52.506748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1897</v>
      </c>
      <c r="F1544" t="n">
        <v>1765647</v>
      </c>
      <c r="G1544" t="s">
        <v>74</v>
      </c>
      <c r="H1544" t="s">
        <v>75</v>
      </c>
      <c r="I1544" t="s"/>
      <c r="J1544" t="s">
        <v>74</v>
      </c>
      <c r="K1544" t="n">
        <v>90</v>
      </c>
      <c r="L1544" t="s">
        <v>76</v>
      </c>
      <c r="M1544" t="s"/>
      <c r="N1544" t="s">
        <v>244</v>
      </c>
      <c r="O1544" t="s">
        <v>78</v>
      </c>
      <c r="P1544" t="s">
        <v>1898</v>
      </c>
      <c r="Q1544" t="s"/>
      <c r="R1544" t="s">
        <v>180</v>
      </c>
      <c r="S1544" t="s">
        <v>623</v>
      </c>
      <c r="T1544" t="s">
        <v>82</v>
      </c>
      <c r="U1544" t="s"/>
      <c r="V1544" t="s">
        <v>83</v>
      </c>
      <c r="W1544" t="s">
        <v>112</v>
      </c>
      <c r="X1544" t="s"/>
      <c r="Y1544" t="s">
        <v>85</v>
      </c>
      <c r="Z1544">
        <f>HYPERLINK("https://hotelmonitor-cachepage.eclerx.com/savepage/tk_15434139412511365_sr_2057.html","info")</f>
        <v/>
      </c>
      <c r="AA1544" t="n">
        <v>228051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88</v>
      </c>
      <c r="AO1544" t="s"/>
      <c r="AP1544" t="n">
        <v>50</v>
      </c>
      <c r="AQ1544" t="s">
        <v>89</v>
      </c>
      <c r="AR1544" t="s"/>
      <c r="AS1544" t="s"/>
      <c r="AT1544" t="s">
        <v>90</v>
      </c>
      <c r="AU1544" t="s"/>
      <c r="AV1544" t="s"/>
      <c r="AW1544" t="s"/>
      <c r="AX1544" t="s"/>
      <c r="AY1544" t="n">
        <v>1626213</v>
      </c>
      <c r="AZ1544" t="s">
        <v>1899</v>
      </c>
      <c r="BA1544" t="s"/>
      <c r="BB1544" t="n">
        <v>4</v>
      </c>
      <c r="BC1544" t="n">
        <v>13.280307</v>
      </c>
      <c r="BD1544" t="n">
        <v>52.506748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1897</v>
      </c>
      <c r="F1545" t="n">
        <v>1765647</v>
      </c>
      <c r="G1545" t="s">
        <v>74</v>
      </c>
      <c r="H1545" t="s">
        <v>75</v>
      </c>
      <c r="I1545" t="s"/>
      <c r="J1545" t="s">
        <v>74</v>
      </c>
      <c r="K1545" t="n">
        <v>102</v>
      </c>
      <c r="L1545" t="s">
        <v>76</v>
      </c>
      <c r="M1545" t="s"/>
      <c r="N1545" t="s">
        <v>622</v>
      </c>
      <c r="O1545" t="s">
        <v>78</v>
      </c>
      <c r="P1545" t="s">
        <v>1898</v>
      </c>
      <c r="Q1545" t="s"/>
      <c r="R1545" t="s">
        <v>180</v>
      </c>
      <c r="S1545" t="s">
        <v>191</v>
      </c>
      <c r="T1545" t="s">
        <v>82</v>
      </c>
      <c r="U1545" t="s"/>
      <c r="V1545" t="s">
        <v>83</v>
      </c>
      <c r="W1545" t="s">
        <v>112</v>
      </c>
      <c r="X1545" t="s"/>
      <c r="Y1545" t="s">
        <v>85</v>
      </c>
      <c r="Z1545">
        <f>HYPERLINK("https://hotelmonitor-cachepage.eclerx.com/savepage/tk_15434139412511365_sr_2057.html","info")</f>
        <v/>
      </c>
      <c r="AA1545" t="n">
        <v>228051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88</v>
      </c>
      <c r="AO1545" t="s"/>
      <c r="AP1545" t="n">
        <v>50</v>
      </c>
      <c r="AQ1545" t="s">
        <v>89</v>
      </c>
      <c r="AR1545" t="s"/>
      <c r="AS1545" t="s"/>
      <c r="AT1545" t="s">
        <v>90</v>
      </c>
      <c r="AU1545" t="s"/>
      <c r="AV1545" t="s"/>
      <c r="AW1545" t="s"/>
      <c r="AX1545" t="s"/>
      <c r="AY1545" t="n">
        <v>1626213</v>
      </c>
      <c r="AZ1545" t="s">
        <v>1899</v>
      </c>
      <c r="BA1545" t="s"/>
      <c r="BB1545" t="n">
        <v>4</v>
      </c>
      <c r="BC1545" t="n">
        <v>13.280307</v>
      </c>
      <c r="BD1545" t="n">
        <v>52.506748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1897</v>
      </c>
      <c r="F1546" t="n">
        <v>1765647</v>
      </c>
      <c r="G1546" t="s">
        <v>74</v>
      </c>
      <c r="H1546" t="s">
        <v>75</v>
      </c>
      <c r="I1546" t="s"/>
      <c r="J1546" t="s">
        <v>74</v>
      </c>
      <c r="K1546" t="n">
        <v>102</v>
      </c>
      <c r="L1546" t="s">
        <v>76</v>
      </c>
      <c r="M1546" t="s"/>
      <c r="N1546" t="s">
        <v>1901</v>
      </c>
      <c r="O1546" t="s">
        <v>78</v>
      </c>
      <c r="P1546" t="s">
        <v>1898</v>
      </c>
      <c r="Q1546" t="s"/>
      <c r="R1546" t="s">
        <v>180</v>
      </c>
      <c r="S1546" t="s">
        <v>191</v>
      </c>
      <c r="T1546" t="s">
        <v>82</v>
      </c>
      <c r="U1546" t="s"/>
      <c r="V1546" t="s">
        <v>83</v>
      </c>
      <c r="W1546" t="s">
        <v>112</v>
      </c>
      <c r="X1546" t="s"/>
      <c r="Y1546" t="s">
        <v>85</v>
      </c>
      <c r="Z1546">
        <f>HYPERLINK("https://hotelmonitor-cachepage.eclerx.com/savepage/tk_15434139412511365_sr_2057.html","info")</f>
        <v/>
      </c>
      <c r="AA1546" t="n">
        <v>228051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88</v>
      </c>
      <c r="AO1546" t="s"/>
      <c r="AP1546" t="n">
        <v>50</v>
      </c>
      <c r="AQ1546" t="s">
        <v>89</v>
      </c>
      <c r="AR1546" t="s"/>
      <c r="AS1546" t="s"/>
      <c r="AT1546" t="s">
        <v>90</v>
      </c>
      <c r="AU1546" t="s"/>
      <c r="AV1546" t="s"/>
      <c r="AW1546" t="s"/>
      <c r="AX1546" t="s"/>
      <c r="AY1546" t="n">
        <v>1626213</v>
      </c>
      <c r="AZ1546" t="s">
        <v>1899</v>
      </c>
      <c r="BA1546" t="s"/>
      <c r="BB1546" t="n">
        <v>4</v>
      </c>
      <c r="BC1546" t="n">
        <v>13.280307</v>
      </c>
      <c r="BD1546" t="n">
        <v>52.506748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1902</v>
      </c>
      <c r="F1547" t="n">
        <v>3301678</v>
      </c>
      <c r="G1547" t="s">
        <v>74</v>
      </c>
      <c r="H1547" t="s">
        <v>75</v>
      </c>
      <c r="I1547" t="s"/>
      <c r="J1547" t="s">
        <v>74</v>
      </c>
      <c r="K1547" t="n">
        <v>70.08</v>
      </c>
      <c r="L1547" t="s">
        <v>76</v>
      </c>
      <c r="M1547" t="s"/>
      <c r="N1547" t="s">
        <v>77</v>
      </c>
      <c r="O1547" t="s">
        <v>78</v>
      </c>
      <c r="P1547" t="s">
        <v>1903</v>
      </c>
      <c r="Q1547" t="s"/>
      <c r="R1547" t="s">
        <v>102</v>
      </c>
      <c r="S1547" t="s">
        <v>1904</v>
      </c>
      <c r="T1547" t="s">
        <v>82</v>
      </c>
      <c r="U1547" t="s"/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HYPERLINK("https://hotelmonitor-cachepage.eclerx.com/savepage/tk_15434144353042092_sr_2057.html","info")</f>
        <v/>
      </c>
      <c r="AA1547" t="n">
        <v>519865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88</v>
      </c>
      <c r="AO1547" t="s"/>
      <c r="AP1547" t="n">
        <v>215</v>
      </c>
      <c r="AQ1547" t="s">
        <v>89</v>
      </c>
      <c r="AR1547" t="s"/>
      <c r="AS1547" t="s"/>
      <c r="AT1547" t="s">
        <v>90</v>
      </c>
      <c r="AU1547" t="s"/>
      <c r="AV1547" t="s"/>
      <c r="AW1547" t="s"/>
      <c r="AX1547" t="s"/>
      <c r="AY1547" t="n">
        <v>4056098</v>
      </c>
      <c r="AZ1547" t="s">
        <v>1905</v>
      </c>
      <c r="BA1547" t="s"/>
      <c r="BB1547" t="n">
        <v>699338</v>
      </c>
      <c r="BC1547" t="n">
        <v>13.51497</v>
      </c>
      <c r="BD1547" t="n">
        <v>52.4465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1902</v>
      </c>
      <c r="F1548" t="n">
        <v>3301678</v>
      </c>
      <c r="G1548" t="s">
        <v>74</v>
      </c>
      <c r="H1548" t="s">
        <v>75</v>
      </c>
      <c r="I1548" t="s"/>
      <c r="J1548" t="s">
        <v>74</v>
      </c>
      <c r="K1548" t="n">
        <v>75.08</v>
      </c>
      <c r="L1548" t="s">
        <v>76</v>
      </c>
      <c r="M1548" t="s"/>
      <c r="N1548" t="s">
        <v>93</v>
      </c>
      <c r="O1548" t="s">
        <v>78</v>
      </c>
      <c r="P1548" t="s">
        <v>1903</v>
      </c>
      <c r="Q1548" t="s"/>
      <c r="R1548" t="s">
        <v>102</v>
      </c>
      <c r="S1548" t="s">
        <v>1906</v>
      </c>
      <c r="T1548" t="s">
        <v>82</v>
      </c>
      <c r="U1548" t="s"/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HYPERLINK("https://hotelmonitor-cachepage.eclerx.com/savepage/tk_15434144353042092_sr_2057.html","info")</f>
        <v/>
      </c>
      <c r="AA1548" t="n">
        <v>519865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88</v>
      </c>
      <c r="AO1548" t="s"/>
      <c r="AP1548" t="n">
        <v>215</v>
      </c>
      <c r="AQ1548" t="s">
        <v>89</v>
      </c>
      <c r="AR1548" t="s"/>
      <c r="AS1548" t="s"/>
      <c r="AT1548" t="s">
        <v>90</v>
      </c>
      <c r="AU1548" t="s"/>
      <c r="AV1548" t="s"/>
      <c r="AW1548" t="s"/>
      <c r="AX1548" t="s"/>
      <c r="AY1548" t="n">
        <v>4056098</v>
      </c>
      <c r="AZ1548" t="s">
        <v>1905</v>
      </c>
      <c r="BA1548" t="s"/>
      <c r="BB1548" t="n">
        <v>699338</v>
      </c>
      <c r="BC1548" t="n">
        <v>13.51497</v>
      </c>
      <c r="BD1548" t="n">
        <v>52.4465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1902</v>
      </c>
      <c r="F1549" t="n">
        <v>3301678</v>
      </c>
      <c r="G1549" t="s">
        <v>74</v>
      </c>
      <c r="H1549" t="s">
        <v>75</v>
      </c>
      <c r="I1549" t="s"/>
      <c r="J1549" t="s">
        <v>74</v>
      </c>
      <c r="K1549" t="n">
        <v>80.08</v>
      </c>
      <c r="L1549" t="s">
        <v>76</v>
      </c>
      <c r="M1549" t="s"/>
      <c r="N1549" t="s">
        <v>97</v>
      </c>
      <c r="O1549" t="s">
        <v>78</v>
      </c>
      <c r="P1549" t="s">
        <v>1903</v>
      </c>
      <c r="Q1549" t="s"/>
      <c r="R1549" t="s">
        <v>102</v>
      </c>
      <c r="S1549" t="s">
        <v>1907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HYPERLINK("https://hotelmonitor-cachepage.eclerx.com/savepage/tk_15434144353042092_sr_2057.html","info")</f>
        <v/>
      </c>
      <c r="AA1549" t="n">
        <v>519865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88</v>
      </c>
      <c r="AO1549" t="s"/>
      <c r="AP1549" t="n">
        <v>215</v>
      </c>
      <c r="AQ1549" t="s">
        <v>89</v>
      </c>
      <c r="AR1549" t="s"/>
      <c r="AS1549" t="s"/>
      <c r="AT1549" t="s">
        <v>90</v>
      </c>
      <c r="AU1549" t="s"/>
      <c r="AV1549" t="s"/>
      <c r="AW1549" t="s"/>
      <c r="AX1549" t="s"/>
      <c r="AY1549" t="n">
        <v>4056098</v>
      </c>
      <c r="AZ1549" t="s">
        <v>1905</v>
      </c>
      <c r="BA1549" t="s"/>
      <c r="BB1549" t="n">
        <v>699338</v>
      </c>
      <c r="BC1549" t="n">
        <v>13.51497</v>
      </c>
      <c r="BD1549" t="n">
        <v>52.4465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1908</v>
      </c>
      <c r="F1550" t="n">
        <v>311339</v>
      </c>
      <c r="G1550" t="s">
        <v>74</v>
      </c>
      <c r="H1550" t="s">
        <v>75</v>
      </c>
      <c r="I1550" t="s"/>
      <c r="J1550" t="s">
        <v>74</v>
      </c>
      <c r="K1550" t="n">
        <v>68.05</v>
      </c>
      <c r="L1550" t="s">
        <v>76</v>
      </c>
      <c r="M1550" t="s"/>
      <c r="N1550" t="s">
        <v>93</v>
      </c>
      <c r="O1550" t="s">
        <v>78</v>
      </c>
      <c r="P1550" t="s">
        <v>1909</v>
      </c>
      <c r="Q1550" t="s"/>
      <c r="R1550" t="s">
        <v>180</v>
      </c>
      <c r="S1550" t="s">
        <v>1726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HYPERLINK("https://hotelmonitor-cachepage.eclerx.com/savepage/tk_1543414559143655_sr_2057.html","info")</f>
        <v/>
      </c>
      <c r="AA1550" t="n">
        <v>19768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88</v>
      </c>
      <c r="AO1550" t="s"/>
      <c r="AP1550" t="n">
        <v>255</v>
      </c>
      <c r="AQ1550" t="s">
        <v>89</v>
      </c>
      <c r="AR1550" t="s"/>
      <c r="AS1550" t="s"/>
      <c r="AT1550" t="s">
        <v>90</v>
      </c>
      <c r="AU1550" t="s"/>
      <c r="AV1550" t="s"/>
      <c r="AW1550" t="s"/>
      <c r="AX1550" t="s"/>
      <c r="AY1550" t="n">
        <v>3738729</v>
      </c>
      <c r="AZ1550" t="s">
        <v>1910</v>
      </c>
      <c r="BA1550" t="s"/>
      <c r="BB1550" t="n">
        <v>154641</v>
      </c>
      <c r="BC1550" t="n">
        <v>13.42379</v>
      </c>
      <c r="BD1550" t="n">
        <v>52.50909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1908</v>
      </c>
      <c r="F1551" t="n">
        <v>311339</v>
      </c>
      <c r="G1551" t="s">
        <v>74</v>
      </c>
      <c r="H1551" t="s">
        <v>75</v>
      </c>
      <c r="I1551" t="s"/>
      <c r="J1551" t="s">
        <v>74</v>
      </c>
      <c r="K1551" t="n">
        <v>69.05</v>
      </c>
      <c r="L1551" t="s">
        <v>76</v>
      </c>
      <c r="M1551" t="s"/>
      <c r="N1551" t="s">
        <v>391</v>
      </c>
      <c r="O1551" t="s">
        <v>78</v>
      </c>
      <c r="P1551" t="s">
        <v>1909</v>
      </c>
      <c r="Q1551" t="s"/>
      <c r="R1551" t="s">
        <v>180</v>
      </c>
      <c r="S1551" t="s">
        <v>1911</v>
      </c>
      <c r="T1551" t="s">
        <v>82</v>
      </c>
      <c r="U1551" t="s"/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HYPERLINK("https://hotelmonitor-cachepage.eclerx.com/savepage/tk_1543414559143655_sr_2057.html","info")</f>
        <v/>
      </c>
      <c r="AA1551" t="n">
        <v>19768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88</v>
      </c>
      <c r="AO1551" t="s"/>
      <c r="AP1551" t="n">
        <v>255</v>
      </c>
      <c r="AQ1551" t="s">
        <v>89</v>
      </c>
      <c r="AR1551" t="s"/>
      <c r="AS1551" t="s"/>
      <c r="AT1551" t="s">
        <v>90</v>
      </c>
      <c r="AU1551" t="s"/>
      <c r="AV1551" t="s"/>
      <c r="AW1551" t="s"/>
      <c r="AX1551" t="s"/>
      <c r="AY1551" t="n">
        <v>3738729</v>
      </c>
      <c r="AZ1551" t="s">
        <v>1910</v>
      </c>
      <c r="BA1551" t="s"/>
      <c r="BB1551" t="n">
        <v>154641</v>
      </c>
      <c r="BC1551" t="n">
        <v>13.42379</v>
      </c>
      <c r="BD1551" t="n">
        <v>52.50909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1912</v>
      </c>
      <c r="F1552" t="n">
        <v>1765648</v>
      </c>
      <c r="G1552" t="s">
        <v>74</v>
      </c>
      <c r="H1552" t="s">
        <v>75</v>
      </c>
      <c r="I1552" t="s"/>
      <c r="J1552" t="s">
        <v>74</v>
      </c>
      <c r="K1552" t="n">
        <v>59</v>
      </c>
      <c r="L1552" t="s">
        <v>76</v>
      </c>
      <c r="M1552" t="s"/>
      <c r="N1552" t="s">
        <v>1913</v>
      </c>
      <c r="O1552" t="s">
        <v>78</v>
      </c>
      <c r="P1552" t="s">
        <v>1914</v>
      </c>
      <c r="Q1552" t="s"/>
      <c r="R1552" t="s">
        <v>180</v>
      </c>
      <c r="S1552" t="s">
        <v>294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HYPERLINK("https://hotelmonitor-cachepage.eclerx.com/savepage/tk_154341392322719_sr_2057.html","info")</f>
        <v/>
      </c>
      <c r="AA1552" t="n">
        <v>228052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88</v>
      </c>
      <c r="AO1552" t="s"/>
      <c r="AP1552" t="n">
        <v>44</v>
      </c>
      <c r="AQ1552" t="s">
        <v>89</v>
      </c>
      <c r="AR1552" t="s"/>
      <c r="AS1552" t="s"/>
      <c r="AT1552" t="s">
        <v>90</v>
      </c>
      <c r="AU1552" t="s"/>
      <c r="AV1552" t="s"/>
      <c r="AW1552" t="s"/>
      <c r="AX1552" t="s"/>
      <c r="AY1552" t="n">
        <v>937875</v>
      </c>
      <c r="AZ1552" t="s">
        <v>1915</v>
      </c>
      <c r="BA1552" t="s"/>
      <c r="BB1552" t="n">
        <v>60270</v>
      </c>
      <c r="BC1552" t="n">
        <v>13.41744</v>
      </c>
      <c r="BD1552" t="n">
        <v>52.528676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1912</v>
      </c>
      <c r="F1553" t="n">
        <v>1765648</v>
      </c>
      <c r="G1553" t="s">
        <v>74</v>
      </c>
      <c r="H1553" t="s">
        <v>75</v>
      </c>
      <c r="I1553" t="s"/>
      <c r="J1553" t="s">
        <v>74</v>
      </c>
      <c r="K1553" t="n">
        <v>69</v>
      </c>
      <c r="L1553" t="s">
        <v>76</v>
      </c>
      <c r="M1553" t="s"/>
      <c r="N1553" t="s">
        <v>1916</v>
      </c>
      <c r="O1553" t="s">
        <v>78</v>
      </c>
      <c r="P1553" t="s">
        <v>1914</v>
      </c>
      <c r="Q1553" t="s"/>
      <c r="R1553" t="s">
        <v>180</v>
      </c>
      <c r="S1553" t="s">
        <v>967</v>
      </c>
      <c r="T1553" t="s">
        <v>82</v>
      </c>
      <c r="U1553" t="s"/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HYPERLINK("https://hotelmonitor-cachepage.eclerx.com/savepage/tk_154341392322719_sr_2057.html","info")</f>
        <v/>
      </c>
      <c r="AA1553" t="n">
        <v>228052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88</v>
      </c>
      <c r="AO1553" t="s"/>
      <c r="AP1553" t="n">
        <v>44</v>
      </c>
      <c r="AQ1553" t="s">
        <v>89</v>
      </c>
      <c r="AR1553" t="s"/>
      <c r="AS1553" t="s"/>
      <c r="AT1553" t="s">
        <v>90</v>
      </c>
      <c r="AU1553" t="s"/>
      <c r="AV1553" t="s"/>
      <c r="AW1553" t="s"/>
      <c r="AX1553" t="s"/>
      <c r="AY1553" t="n">
        <v>937875</v>
      </c>
      <c r="AZ1553" t="s">
        <v>1915</v>
      </c>
      <c r="BA1553" t="s"/>
      <c r="BB1553" t="n">
        <v>60270</v>
      </c>
      <c r="BC1553" t="n">
        <v>13.41744</v>
      </c>
      <c r="BD1553" t="n">
        <v>52.528676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1912</v>
      </c>
      <c r="F1554" t="n">
        <v>1765648</v>
      </c>
      <c r="G1554" t="s">
        <v>74</v>
      </c>
      <c r="H1554" t="s">
        <v>75</v>
      </c>
      <c r="I1554" t="s"/>
      <c r="J1554" t="s">
        <v>74</v>
      </c>
      <c r="K1554" t="n">
        <v>59</v>
      </c>
      <c r="L1554" t="s">
        <v>76</v>
      </c>
      <c r="M1554" t="s"/>
      <c r="N1554" t="s">
        <v>244</v>
      </c>
      <c r="O1554" t="s">
        <v>78</v>
      </c>
      <c r="P1554" t="s">
        <v>1914</v>
      </c>
      <c r="Q1554" t="s"/>
      <c r="R1554" t="s">
        <v>180</v>
      </c>
      <c r="S1554" t="s">
        <v>294</v>
      </c>
      <c r="T1554" t="s">
        <v>82</v>
      </c>
      <c r="U1554" t="s"/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HYPERLINK("https://hotelmonitor-cachepage.eclerx.com/savepage/tk_154341392322719_sr_2057.html","info")</f>
        <v/>
      </c>
      <c r="AA1554" t="n">
        <v>228052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88</v>
      </c>
      <c r="AO1554" t="s"/>
      <c r="AP1554" t="n">
        <v>44</v>
      </c>
      <c r="AQ1554" t="s">
        <v>89</v>
      </c>
      <c r="AR1554" t="s"/>
      <c r="AS1554" t="s"/>
      <c r="AT1554" t="s">
        <v>90</v>
      </c>
      <c r="AU1554" t="s"/>
      <c r="AV1554" t="s"/>
      <c r="AW1554" t="s"/>
      <c r="AX1554" t="s"/>
      <c r="AY1554" t="n">
        <v>937875</v>
      </c>
      <c r="AZ1554" t="s">
        <v>1915</v>
      </c>
      <c r="BA1554" t="s"/>
      <c r="BB1554" t="n">
        <v>60270</v>
      </c>
      <c r="BC1554" t="n">
        <v>13.41744</v>
      </c>
      <c r="BD1554" t="n">
        <v>52.528676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1912</v>
      </c>
      <c r="F1555" t="n">
        <v>1765648</v>
      </c>
      <c r="G1555" t="s">
        <v>74</v>
      </c>
      <c r="H1555" t="s">
        <v>75</v>
      </c>
      <c r="I1555" t="s"/>
      <c r="J1555" t="s">
        <v>74</v>
      </c>
      <c r="K1555" t="n">
        <v>59</v>
      </c>
      <c r="L1555" t="s">
        <v>76</v>
      </c>
      <c r="M1555" t="s"/>
      <c r="N1555" t="s">
        <v>1917</v>
      </c>
      <c r="O1555" t="s">
        <v>78</v>
      </c>
      <c r="P1555" t="s">
        <v>1914</v>
      </c>
      <c r="Q1555" t="s"/>
      <c r="R1555" t="s">
        <v>180</v>
      </c>
      <c r="S1555" t="s">
        <v>294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HYPERLINK("https://hotelmonitor-cachepage.eclerx.com/savepage/tk_154341392322719_sr_2057.html","info")</f>
        <v/>
      </c>
      <c r="AA1555" t="n">
        <v>228052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88</v>
      </c>
      <c r="AO1555" t="s"/>
      <c r="AP1555" t="n">
        <v>44</v>
      </c>
      <c r="AQ1555" t="s">
        <v>89</v>
      </c>
      <c r="AR1555" t="s"/>
      <c r="AS1555" t="s"/>
      <c r="AT1555" t="s">
        <v>90</v>
      </c>
      <c r="AU1555" t="s"/>
      <c r="AV1555" t="s"/>
      <c r="AW1555" t="s"/>
      <c r="AX1555" t="s"/>
      <c r="AY1555" t="n">
        <v>937875</v>
      </c>
      <c r="AZ1555" t="s">
        <v>1915</v>
      </c>
      <c r="BA1555" t="s"/>
      <c r="BB1555" t="n">
        <v>60270</v>
      </c>
      <c r="BC1555" t="n">
        <v>13.41744</v>
      </c>
      <c r="BD1555" t="n">
        <v>52.528676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1912</v>
      </c>
      <c r="F1556" t="n">
        <v>1765648</v>
      </c>
      <c r="G1556" t="s">
        <v>74</v>
      </c>
      <c r="H1556" t="s">
        <v>75</v>
      </c>
      <c r="I1556" t="s"/>
      <c r="J1556" t="s">
        <v>74</v>
      </c>
      <c r="K1556" t="n">
        <v>59</v>
      </c>
      <c r="L1556" t="s">
        <v>76</v>
      </c>
      <c r="M1556" t="s"/>
      <c r="N1556" t="s">
        <v>244</v>
      </c>
      <c r="O1556" t="s">
        <v>78</v>
      </c>
      <c r="P1556" t="s">
        <v>1914</v>
      </c>
      <c r="Q1556" t="s"/>
      <c r="R1556" t="s">
        <v>180</v>
      </c>
      <c r="S1556" t="s">
        <v>294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HYPERLINK("https://hotelmonitor-cachepage.eclerx.com/savepage/tk_154341392322719_sr_2057.html","info")</f>
        <v/>
      </c>
      <c r="AA1556" t="n">
        <v>228052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88</v>
      </c>
      <c r="AO1556" t="s"/>
      <c r="AP1556" t="n">
        <v>44</v>
      </c>
      <c r="AQ1556" t="s">
        <v>89</v>
      </c>
      <c r="AR1556" t="s"/>
      <c r="AS1556" t="s"/>
      <c r="AT1556" t="s">
        <v>90</v>
      </c>
      <c r="AU1556" t="s"/>
      <c r="AV1556" t="s"/>
      <c r="AW1556" t="s"/>
      <c r="AX1556" t="s"/>
      <c r="AY1556" t="n">
        <v>937875</v>
      </c>
      <c r="AZ1556" t="s">
        <v>1915</v>
      </c>
      <c r="BA1556" t="s"/>
      <c r="BB1556" t="n">
        <v>60270</v>
      </c>
      <c r="BC1556" t="n">
        <v>13.41744</v>
      </c>
      <c r="BD1556" t="n">
        <v>52.528676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1912</v>
      </c>
      <c r="F1557" t="n">
        <v>1765648</v>
      </c>
      <c r="G1557" t="s">
        <v>74</v>
      </c>
      <c r="H1557" t="s">
        <v>75</v>
      </c>
      <c r="I1557" t="s"/>
      <c r="J1557" t="s">
        <v>74</v>
      </c>
      <c r="K1557" t="n">
        <v>65</v>
      </c>
      <c r="L1557" t="s">
        <v>76</v>
      </c>
      <c r="M1557" t="s"/>
      <c r="N1557" t="s">
        <v>1917</v>
      </c>
      <c r="O1557" t="s">
        <v>78</v>
      </c>
      <c r="P1557" t="s">
        <v>1914</v>
      </c>
      <c r="Q1557" t="s"/>
      <c r="R1557" t="s">
        <v>180</v>
      </c>
      <c r="S1557" t="s">
        <v>774</v>
      </c>
      <c r="T1557" t="s">
        <v>82</v>
      </c>
      <c r="U1557" t="s"/>
      <c r="V1557" t="s">
        <v>83</v>
      </c>
      <c r="W1557" t="s">
        <v>84</v>
      </c>
      <c r="X1557" t="s"/>
      <c r="Y1557" t="s">
        <v>85</v>
      </c>
      <c r="Z1557">
        <f>HYPERLINK("https://hotelmonitor-cachepage.eclerx.com/savepage/tk_154341392322719_sr_2057.html","info")</f>
        <v/>
      </c>
      <c r="AA1557" t="n">
        <v>228052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88</v>
      </c>
      <c r="AO1557" t="s"/>
      <c r="AP1557" t="n">
        <v>44</v>
      </c>
      <c r="AQ1557" t="s">
        <v>89</v>
      </c>
      <c r="AR1557" t="s"/>
      <c r="AS1557" t="s"/>
      <c r="AT1557" t="s">
        <v>90</v>
      </c>
      <c r="AU1557" t="s"/>
      <c r="AV1557" t="s"/>
      <c r="AW1557" t="s"/>
      <c r="AX1557" t="s"/>
      <c r="AY1557" t="n">
        <v>937875</v>
      </c>
      <c r="AZ1557" t="s">
        <v>1915</v>
      </c>
      <c r="BA1557" t="s"/>
      <c r="BB1557" t="n">
        <v>60270</v>
      </c>
      <c r="BC1557" t="n">
        <v>13.41744</v>
      </c>
      <c r="BD1557" t="n">
        <v>52.528676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1912</v>
      </c>
      <c r="F1558" t="n">
        <v>1765648</v>
      </c>
      <c r="G1558" t="s">
        <v>74</v>
      </c>
      <c r="H1558" t="s">
        <v>75</v>
      </c>
      <c r="I1558" t="s"/>
      <c r="J1558" t="s">
        <v>74</v>
      </c>
      <c r="K1558" t="n">
        <v>65</v>
      </c>
      <c r="L1558" t="s">
        <v>76</v>
      </c>
      <c r="M1558" t="s"/>
      <c r="N1558" t="s">
        <v>244</v>
      </c>
      <c r="O1558" t="s">
        <v>78</v>
      </c>
      <c r="P1558" t="s">
        <v>1914</v>
      </c>
      <c r="Q1558" t="s"/>
      <c r="R1558" t="s">
        <v>180</v>
      </c>
      <c r="S1558" t="s">
        <v>774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HYPERLINK("https://hotelmonitor-cachepage.eclerx.com/savepage/tk_154341392322719_sr_2057.html","info")</f>
        <v/>
      </c>
      <c r="AA1558" t="n">
        <v>228052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88</v>
      </c>
      <c r="AO1558" t="s"/>
      <c r="AP1558" t="n">
        <v>44</v>
      </c>
      <c r="AQ1558" t="s">
        <v>89</v>
      </c>
      <c r="AR1558" t="s"/>
      <c r="AS1558" t="s"/>
      <c r="AT1558" t="s">
        <v>90</v>
      </c>
      <c r="AU1558" t="s"/>
      <c r="AV1558" t="s"/>
      <c r="AW1558" t="s"/>
      <c r="AX1558" t="s"/>
      <c r="AY1558" t="n">
        <v>937875</v>
      </c>
      <c r="AZ1558" t="s">
        <v>1915</v>
      </c>
      <c r="BA1558" t="s"/>
      <c r="BB1558" t="n">
        <v>60270</v>
      </c>
      <c r="BC1558" t="n">
        <v>13.41744</v>
      </c>
      <c r="BD1558" t="n">
        <v>52.528676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1912</v>
      </c>
      <c r="F1559" t="n">
        <v>1765648</v>
      </c>
      <c r="G1559" t="s">
        <v>74</v>
      </c>
      <c r="H1559" t="s">
        <v>75</v>
      </c>
      <c r="I1559" t="s"/>
      <c r="J1559" t="s">
        <v>74</v>
      </c>
      <c r="K1559" t="n">
        <v>69</v>
      </c>
      <c r="L1559" t="s">
        <v>76</v>
      </c>
      <c r="M1559" t="s"/>
      <c r="N1559" t="s">
        <v>245</v>
      </c>
      <c r="O1559" t="s">
        <v>78</v>
      </c>
      <c r="P1559" t="s">
        <v>1914</v>
      </c>
      <c r="Q1559" t="s"/>
      <c r="R1559" t="s">
        <v>180</v>
      </c>
      <c r="S1559" t="s">
        <v>967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HYPERLINK("https://hotelmonitor-cachepage.eclerx.com/savepage/tk_154341392322719_sr_2057.html","info")</f>
        <v/>
      </c>
      <c r="AA1559" t="n">
        <v>228052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88</v>
      </c>
      <c r="AO1559" t="s"/>
      <c r="AP1559" t="n">
        <v>44</v>
      </c>
      <c r="AQ1559" t="s">
        <v>89</v>
      </c>
      <c r="AR1559" t="s"/>
      <c r="AS1559" t="s"/>
      <c r="AT1559" t="s">
        <v>90</v>
      </c>
      <c r="AU1559" t="s"/>
      <c r="AV1559" t="s"/>
      <c r="AW1559" t="s"/>
      <c r="AX1559" t="s"/>
      <c r="AY1559" t="n">
        <v>937875</v>
      </c>
      <c r="AZ1559" t="s">
        <v>1915</v>
      </c>
      <c r="BA1559" t="s"/>
      <c r="BB1559" t="n">
        <v>60270</v>
      </c>
      <c r="BC1559" t="n">
        <v>13.41744</v>
      </c>
      <c r="BD1559" t="n">
        <v>52.528676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1912</v>
      </c>
      <c r="F1560" t="n">
        <v>1765648</v>
      </c>
      <c r="G1560" t="s">
        <v>74</v>
      </c>
      <c r="H1560" t="s">
        <v>75</v>
      </c>
      <c r="I1560" t="s"/>
      <c r="J1560" t="s">
        <v>74</v>
      </c>
      <c r="K1560" t="n">
        <v>77</v>
      </c>
      <c r="L1560" t="s">
        <v>76</v>
      </c>
      <c r="M1560" t="s"/>
      <c r="N1560" t="s">
        <v>1917</v>
      </c>
      <c r="O1560" t="s">
        <v>78</v>
      </c>
      <c r="P1560" t="s">
        <v>1914</v>
      </c>
      <c r="Q1560" t="s"/>
      <c r="R1560" t="s">
        <v>180</v>
      </c>
      <c r="S1560" t="s">
        <v>901</v>
      </c>
      <c r="T1560" t="s">
        <v>82</v>
      </c>
      <c r="U1560" t="s"/>
      <c r="V1560" t="s">
        <v>83</v>
      </c>
      <c r="W1560" t="s">
        <v>112</v>
      </c>
      <c r="X1560" t="s"/>
      <c r="Y1560" t="s">
        <v>85</v>
      </c>
      <c r="Z1560">
        <f>HYPERLINK("https://hotelmonitor-cachepage.eclerx.com/savepage/tk_154341392322719_sr_2057.html","info")</f>
        <v/>
      </c>
      <c r="AA1560" t="n">
        <v>228052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88</v>
      </c>
      <c r="AO1560" t="s"/>
      <c r="AP1560" t="n">
        <v>44</v>
      </c>
      <c r="AQ1560" t="s">
        <v>89</v>
      </c>
      <c r="AR1560" t="s"/>
      <c r="AS1560" t="s"/>
      <c r="AT1560" t="s">
        <v>90</v>
      </c>
      <c r="AU1560" t="s"/>
      <c r="AV1560" t="s"/>
      <c r="AW1560" t="s"/>
      <c r="AX1560" t="s"/>
      <c r="AY1560" t="n">
        <v>937875</v>
      </c>
      <c r="AZ1560" t="s">
        <v>1915</v>
      </c>
      <c r="BA1560" t="s"/>
      <c r="BB1560" t="n">
        <v>60270</v>
      </c>
      <c r="BC1560" t="n">
        <v>13.41744</v>
      </c>
      <c r="BD1560" t="n">
        <v>52.528676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1912</v>
      </c>
      <c r="F1561" t="n">
        <v>1765648</v>
      </c>
      <c r="G1561" t="s">
        <v>74</v>
      </c>
      <c r="H1561" t="s">
        <v>75</v>
      </c>
      <c r="I1561" t="s"/>
      <c r="J1561" t="s">
        <v>74</v>
      </c>
      <c r="K1561" t="n">
        <v>77</v>
      </c>
      <c r="L1561" t="s">
        <v>76</v>
      </c>
      <c r="M1561" t="s"/>
      <c r="N1561" t="s">
        <v>244</v>
      </c>
      <c r="O1561" t="s">
        <v>78</v>
      </c>
      <c r="P1561" t="s">
        <v>1914</v>
      </c>
      <c r="Q1561" t="s"/>
      <c r="R1561" t="s">
        <v>180</v>
      </c>
      <c r="S1561" t="s">
        <v>901</v>
      </c>
      <c r="T1561" t="s">
        <v>82</v>
      </c>
      <c r="U1561" t="s"/>
      <c r="V1561" t="s">
        <v>83</v>
      </c>
      <c r="W1561" t="s">
        <v>112</v>
      </c>
      <c r="X1561" t="s"/>
      <c r="Y1561" t="s">
        <v>85</v>
      </c>
      <c r="Z1561">
        <f>HYPERLINK("https://hotelmonitor-cachepage.eclerx.com/savepage/tk_154341392322719_sr_2057.html","info")</f>
        <v/>
      </c>
      <c r="AA1561" t="n">
        <v>228052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88</v>
      </c>
      <c r="AO1561" t="s"/>
      <c r="AP1561" t="n">
        <v>44</v>
      </c>
      <c r="AQ1561" t="s">
        <v>89</v>
      </c>
      <c r="AR1561" t="s"/>
      <c r="AS1561" t="s"/>
      <c r="AT1561" t="s">
        <v>90</v>
      </c>
      <c r="AU1561" t="s"/>
      <c r="AV1561" t="s"/>
      <c r="AW1561" t="s"/>
      <c r="AX1561" t="s"/>
      <c r="AY1561" t="n">
        <v>937875</v>
      </c>
      <c r="AZ1561" t="s">
        <v>1915</v>
      </c>
      <c r="BA1561" t="s"/>
      <c r="BB1561" t="n">
        <v>60270</v>
      </c>
      <c r="BC1561" t="n">
        <v>13.41744</v>
      </c>
      <c r="BD1561" t="n">
        <v>52.528676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1912</v>
      </c>
      <c r="F1562" t="n">
        <v>1765648</v>
      </c>
      <c r="G1562" t="s">
        <v>74</v>
      </c>
      <c r="H1562" t="s">
        <v>75</v>
      </c>
      <c r="I1562" t="s"/>
      <c r="J1562" t="s">
        <v>74</v>
      </c>
      <c r="K1562" t="n">
        <v>83</v>
      </c>
      <c r="L1562" t="s">
        <v>76</v>
      </c>
      <c r="M1562" t="s"/>
      <c r="N1562" t="s">
        <v>1917</v>
      </c>
      <c r="O1562" t="s">
        <v>78</v>
      </c>
      <c r="P1562" t="s">
        <v>1914</v>
      </c>
      <c r="Q1562" t="s"/>
      <c r="R1562" t="s">
        <v>180</v>
      </c>
      <c r="S1562" t="s">
        <v>465</v>
      </c>
      <c r="T1562" t="s">
        <v>82</v>
      </c>
      <c r="U1562" t="s"/>
      <c r="V1562" t="s">
        <v>83</v>
      </c>
      <c r="W1562" t="s">
        <v>112</v>
      </c>
      <c r="X1562" t="s"/>
      <c r="Y1562" t="s">
        <v>85</v>
      </c>
      <c r="Z1562">
        <f>HYPERLINK("https://hotelmonitor-cachepage.eclerx.com/savepage/tk_154341392322719_sr_2057.html","info")</f>
        <v/>
      </c>
      <c r="AA1562" t="n">
        <v>228052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88</v>
      </c>
      <c r="AO1562" t="s"/>
      <c r="AP1562" t="n">
        <v>44</v>
      </c>
      <c r="AQ1562" t="s">
        <v>89</v>
      </c>
      <c r="AR1562" t="s"/>
      <c r="AS1562" t="s"/>
      <c r="AT1562" t="s">
        <v>90</v>
      </c>
      <c r="AU1562" t="s"/>
      <c r="AV1562" t="s"/>
      <c r="AW1562" t="s"/>
      <c r="AX1562" t="s"/>
      <c r="AY1562" t="n">
        <v>937875</v>
      </c>
      <c r="AZ1562" t="s">
        <v>1915</v>
      </c>
      <c r="BA1562" t="s"/>
      <c r="BB1562" t="n">
        <v>60270</v>
      </c>
      <c r="BC1562" t="n">
        <v>13.41744</v>
      </c>
      <c r="BD1562" t="n">
        <v>52.528676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1912</v>
      </c>
      <c r="F1563" t="n">
        <v>1765648</v>
      </c>
      <c r="G1563" t="s">
        <v>74</v>
      </c>
      <c r="H1563" t="s">
        <v>75</v>
      </c>
      <c r="I1563" t="s"/>
      <c r="J1563" t="s">
        <v>74</v>
      </c>
      <c r="K1563" t="n">
        <v>83</v>
      </c>
      <c r="L1563" t="s">
        <v>76</v>
      </c>
      <c r="M1563" t="s"/>
      <c r="N1563" t="s">
        <v>244</v>
      </c>
      <c r="O1563" t="s">
        <v>78</v>
      </c>
      <c r="P1563" t="s">
        <v>1914</v>
      </c>
      <c r="Q1563" t="s"/>
      <c r="R1563" t="s">
        <v>180</v>
      </c>
      <c r="S1563" t="s">
        <v>465</v>
      </c>
      <c r="T1563" t="s">
        <v>82</v>
      </c>
      <c r="U1563" t="s"/>
      <c r="V1563" t="s">
        <v>83</v>
      </c>
      <c r="W1563" t="s">
        <v>112</v>
      </c>
      <c r="X1563" t="s"/>
      <c r="Y1563" t="s">
        <v>85</v>
      </c>
      <c r="Z1563">
        <f>HYPERLINK("https://hotelmonitor-cachepage.eclerx.com/savepage/tk_154341392322719_sr_2057.html","info")</f>
        <v/>
      </c>
      <c r="AA1563" t="n">
        <v>228052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88</v>
      </c>
      <c r="AO1563" t="s"/>
      <c r="AP1563" t="n">
        <v>44</v>
      </c>
      <c r="AQ1563" t="s">
        <v>89</v>
      </c>
      <c r="AR1563" t="s"/>
      <c r="AS1563" t="s"/>
      <c r="AT1563" t="s">
        <v>90</v>
      </c>
      <c r="AU1563" t="s"/>
      <c r="AV1563" t="s"/>
      <c r="AW1563" t="s"/>
      <c r="AX1563" t="s"/>
      <c r="AY1563" t="n">
        <v>937875</v>
      </c>
      <c r="AZ1563" t="s">
        <v>1915</v>
      </c>
      <c r="BA1563" t="s"/>
      <c r="BB1563" t="n">
        <v>60270</v>
      </c>
      <c r="BC1563" t="n">
        <v>13.41744</v>
      </c>
      <c r="BD1563" t="n">
        <v>52.528676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1912</v>
      </c>
      <c r="F1564" t="n">
        <v>1765648</v>
      </c>
      <c r="G1564" t="s">
        <v>74</v>
      </c>
      <c r="H1564" t="s">
        <v>75</v>
      </c>
      <c r="I1564" t="s"/>
      <c r="J1564" t="s">
        <v>74</v>
      </c>
      <c r="K1564" t="n">
        <v>91</v>
      </c>
      <c r="L1564" t="s">
        <v>76</v>
      </c>
      <c r="M1564" t="s"/>
      <c r="N1564" t="s">
        <v>1916</v>
      </c>
      <c r="O1564" t="s">
        <v>78</v>
      </c>
      <c r="P1564" t="s">
        <v>1914</v>
      </c>
      <c r="Q1564" t="s"/>
      <c r="R1564" t="s">
        <v>180</v>
      </c>
      <c r="S1564" t="s">
        <v>188</v>
      </c>
      <c r="T1564" t="s">
        <v>82</v>
      </c>
      <c r="U1564" t="s"/>
      <c r="V1564" t="s">
        <v>83</v>
      </c>
      <c r="W1564" t="s">
        <v>112</v>
      </c>
      <c r="X1564" t="s"/>
      <c r="Y1564" t="s">
        <v>85</v>
      </c>
      <c r="Z1564">
        <f>HYPERLINK("https://hotelmonitor-cachepage.eclerx.com/savepage/tk_154341392322719_sr_2057.html","info")</f>
        <v/>
      </c>
      <c r="AA1564" t="n">
        <v>228052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88</v>
      </c>
      <c r="AO1564" t="s"/>
      <c r="AP1564" t="n">
        <v>44</v>
      </c>
      <c r="AQ1564" t="s">
        <v>89</v>
      </c>
      <c r="AR1564" t="s"/>
      <c r="AS1564" t="s"/>
      <c r="AT1564" t="s">
        <v>90</v>
      </c>
      <c r="AU1564" t="s"/>
      <c r="AV1564" t="s"/>
      <c r="AW1564" t="s"/>
      <c r="AX1564" t="s"/>
      <c r="AY1564" t="n">
        <v>937875</v>
      </c>
      <c r="AZ1564" t="s">
        <v>1915</v>
      </c>
      <c r="BA1564" t="s"/>
      <c r="BB1564" t="n">
        <v>60270</v>
      </c>
      <c r="BC1564" t="n">
        <v>13.41744</v>
      </c>
      <c r="BD1564" t="n">
        <v>52.528676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1912</v>
      </c>
      <c r="F1565" t="n">
        <v>1765648</v>
      </c>
      <c r="G1565" t="s">
        <v>74</v>
      </c>
      <c r="H1565" t="s">
        <v>75</v>
      </c>
      <c r="I1565" t="s"/>
      <c r="J1565" t="s">
        <v>74</v>
      </c>
      <c r="K1565" t="n">
        <v>91</v>
      </c>
      <c r="L1565" t="s">
        <v>76</v>
      </c>
      <c r="M1565" t="s"/>
      <c r="N1565" t="s">
        <v>245</v>
      </c>
      <c r="O1565" t="s">
        <v>78</v>
      </c>
      <c r="P1565" t="s">
        <v>1914</v>
      </c>
      <c r="Q1565" t="s"/>
      <c r="R1565" t="s">
        <v>180</v>
      </c>
      <c r="S1565" t="s">
        <v>188</v>
      </c>
      <c r="T1565" t="s">
        <v>82</v>
      </c>
      <c r="U1565" t="s"/>
      <c r="V1565" t="s">
        <v>83</v>
      </c>
      <c r="W1565" t="s">
        <v>112</v>
      </c>
      <c r="X1565" t="s"/>
      <c r="Y1565" t="s">
        <v>85</v>
      </c>
      <c r="Z1565">
        <f>HYPERLINK("https://hotelmonitor-cachepage.eclerx.com/savepage/tk_154341392322719_sr_2057.html","info")</f>
        <v/>
      </c>
      <c r="AA1565" t="n">
        <v>228052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88</v>
      </c>
      <c r="AO1565" t="s"/>
      <c r="AP1565" t="n">
        <v>44</v>
      </c>
      <c r="AQ1565" t="s">
        <v>89</v>
      </c>
      <c r="AR1565" t="s"/>
      <c r="AS1565" t="s"/>
      <c r="AT1565" t="s">
        <v>90</v>
      </c>
      <c r="AU1565" t="s"/>
      <c r="AV1565" t="s"/>
      <c r="AW1565" t="s"/>
      <c r="AX1565" t="s"/>
      <c r="AY1565" t="n">
        <v>937875</v>
      </c>
      <c r="AZ1565" t="s">
        <v>1915</v>
      </c>
      <c r="BA1565" t="s"/>
      <c r="BB1565" t="n">
        <v>60270</v>
      </c>
      <c r="BC1565" t="n">
        <v>13.41744</v>
      </c>
      <c r="BD1565" t="n">
        <v>52.528676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1918</v>
      </c>
      <c r="F1566" t="n">
        <v>-1</v>
      </c>
      <c r="G1566" t="s">
        <v>74</v>
      </c>
      <c r="H1566" t="s">
        <v>75</v>
      </c>
      <c r="I1566" t="s"/>
      <c r="J1566" t="s">
        <v>74</v>
      </c>
      <c r="K1566" t="n">
        <v>70.40000000000001</v>
      </c>
      <c r="L1566" t="s">
        <v>76</v>
      </c>
      <c r="M1566" t="s"/>
      <c r="N1566" t="s">
        <v>93</v>
      </c>
      <c r="O1566" t="s">
        <v>78</v>
      </c>
      <c r="P1566" t="s">
        <v>1918</v>
      </c>
      <c r="Q1566" t="s"/>
      <c r="R1566" t="s">
        <v>102</v>
      </c>
      <c r="S1566" t="s">
        <v>115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HYPERLINK("https://hotelmonitor-cachepage.eclerx.com/savepage/tk_1543414464262909_sr_2057.html","info")</f>
        <v/>
      </c>
      <c r="AA1566" t="n">
        <v>-2071792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88</v>
      </c>
      <c r="AO1566" t="s"/>
      <c r="AP1566" t="n">
        <v>224</v>
      </c>
      <c r="AQ1566" t="s">
        <v>89</v>
      </c>
      <c r="AR1566" t="s"/>
      <c r="AS1566" t="s"/>
      <c r="AT1566" t="s">
        <v>90</v>
      </c>
      <c r="AU1566" t="s"/>
      <c r="AV1566" t="s"/>
      <c r="AW1566" t="s"/>
      <c r="AX1566" t="s"/>
      <c r="AY1566" t="n">
        <v>2071792</v>
      </c>
      <c r="AZ1566" t="s">
        <v>1919</v>
      </c>
      <c r="BA1566" t="s"/>
      <c r="BB1566" t="n">
        <v>87319</v>
      </c>
      <c r="BC1566" t="n">
        <v>13.392502</v>
      </c>
      <c r="BD1566" t="n">
        <v>52.526329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1920</v>
      </c>
      <c r="F1567" t="n">
        <v>3582779</v>
      </c>
      <c r="G1567" t="s">
        <v>74</v>
      </c>
      <c r="H1567" t="s">
        <v>75</v>
      </c>
      <c r="I1567" t="s"/>
      <c r="J1567" t="s">
        <v>74</v>
      </c>
      <c r="K1567" t="n">
        <v>88.83</v>
      </c>
      <c r="L1567" t="s">
        <v>76</v>
      </c>
      <c r="M1567" t="s"/>
      <c r="N1567" t="s">
        <v>77</v>
      </c>
      <c r="O1567" t="s">
        <v>78</v>
      </c>
      <c r="P1567" t="s">
        <v>1921</v>
      </c>
      <c r="Q1567" t="s"/>
      <c r="R1567" t="s">
        <v>102</v>
      </c>
      <c r="S1567" t="s">
        <v>1922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HYPERLINK("https://hotelmonitor-cachepage.eclerx.com/savepage/tk_1543414705090349_sr_2057.html","info")</f>
        <v/>
      </c>
      <c r="AA1567" t="n">
        <v>273939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88</v>
      </c>
      <c r="AO1567" t="s"/>
      <c r="AP1567" t="n">
        <v>303</v>
      </c>
      <c r="AQ1567" t="s">
        <v>89</v>
      </c>
      <c r="AR1567" t="s"/>
      <c r="AS1567" t="s"/>
      <c r="AT1567" t="s">
        <v>90</v>
      </c>
      <c r="AU1567" t="s"/>
      <c r="AV1567" t="s"/>
      <c r="AW1567" t="s"/>
      <c r="AX1567" t="s"/>
      <c r="AY1567" t="n">
        <v>2071714</v>
      </c>
      <c r="AZ1567" t="s"/>
      <c r="BA1567" t="s"/>
      <c r="BB1567" t="n">
        <v>518627</v>
      </c>
      <c r="BC1567" t="n">
        <v>13.4049</v>
      </c>
      <c r="BD1567" t="n">
        <v>52.508374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1920</v>
      </c>
      <c r="F1568" t="n">
        <v>3582779</v>
      </c>
      <c r="G1568" t="s">
        <v>74</v>
      </c>
      <c r="H1568" t="s">
        <v>75</v>
      </c>
      <c r="I1568" t="s"/>
      <c r="J1568" t="s">
        <v>74</v>
      </c>
      <c r="K1568" t="n">
        <v>93.56</v>
      </c>
      <c r="L1568" t="s">
        <v>76</v>
      </c>
      <c r="M1568" t="s"/>
      <c r="N1568" t="s">
        <v>468</v>
      </c>
      <c r="O1568" t="s">
        <v>78</v>
      </c>
      <c r="P1568" t="s">
        <v>1921</v>
      </c>
      <c r="Q1568" t="s"/>
      <c r="R1568" t="s">
        <v>102</v>
      </c>
      <c r="S1568" t="s">
        <v>1658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HYPERLINK("https://hotelmonitor-cachepage.eclerx.com/savepage/tk_1543414705090349_sr_2057.html","info")</f>
        <v/>
      </c>
      <c r="AA1568" t="n">
        <v>273939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88</v>
      </c>
      <c r="AO1568" t="s"/>
      <c r="AP1568" t="n">
        <v>303</v>
      </c>
      <c r="AQ1568" t="s">
        <v>89</v>
      </c>
      <c r="AR1568" t="s"/>
      <c r="AS1568" t="s"/>
      <c r="AT1568" t="s">
        <v>90</v>
      </c>
      <c r="AU1568" t="s"/>
      <c r="AV1568" t="s"/>
      <c r="AW1568" t="s"/>
      <c r="AX1568" t="s"/>
      <c r="AY1568" t="n">
        <v>2071714</v>
      </c>
      <c r="AZ1568" t="s"/>
      <c r="BA1568" t="s"/>
      <c r="BB1568" t="n">
        <v>518627</v>
      </c>
      <c r="BC1568" t="n">
        <v>13.4049</v>
      </c>
      <c r="BD1568" t="n">
        <v>52.508374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1920</v>
      </c>
      <c r="F1569" t="n">
        <v>3582779</v>
      </c>
      <c r="G1569" t="s">
        <v>74</v>
      </c>
      <c r="H1569" t="s">
        <v>75</v>
      </c>
      <c r="I1569" t="s"/>
      <c r="J1569" t="s">
        <v>74</v>
      </c>
      <c r="K1569" t="n">
        <v>103.95</v>
      </c>
      <c r="L1569" t="s">
        <v>76</v>
      </c>
      <c r="M1569" t="s"/>
      <c r="N1569" t="s">
        <v>1923</v>
      </c>
      <c r="O1569" t="s">
        <v>78</v>
      </c>
      <c r="P1569" t="s">
        <v>1921</v>
      </c>
      <c r="Q1569" t="s"/>
      <c r="R1569" t="s">
        <v>102</v>
      </c>
      <c r="S1569" t="s">
        <v>94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HYPERLINK("https://hotelmonitor-cachepage.eclerx.com/savepage/tk_1543414705090349_sr_2057.html","info")</f>
        <v/>
      </c>
      <c r="AA1569" t="n">
        <v>273939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88</v>
      </c>
      <c r="AO1569" t="s"/>
      <c r="AP1569" t="n">
        <v>303</v>
      </c>
      <c r="AQ1569" t="s">
        <v>89</v>
      </c>
      <c r="AR1569" t="s"/>
      <c r="AS1569" t="s"/>
      <c r="AT1569" t="s">
        <v>90</v>
      </c>
      <c r="AU1569" t="s"/>
      <c r="AV1569" t="s"/>
      <c r="AW1569" t="s"/>
      <c r="AX1569" t="s"/>
      <c r="AY1569" t="n">
        <v>2071714</v>
      </c>
      <c r="AZ1569" t="s"/>
      <c r="BA1569" t="s"/>
      <c r="BB1569" t="n">
        <v>518627</v>
      </c>
      <c r="BC1569" t="n">
        <v>13.4049</v>
      </c>
      <c r="BD1569" t="n">
        <v>52.508374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1920</v>
      </c>
      <c r="F1570" t="n">
        <v>3582779</v>
      </c>
      <c r="G1570" t="s">
        <v>74</v>
      </c>
      <c r="H1570" t="s">
        <v>75</v>
      </c>
      <c r="I1570" t="s"/>
      <c r="J1570" t="s">
        <v>74</v>
      </c>
      <c r="K1570" t="n">
        <v>125.95</v>
      </c>
      <c r="L1570" t="s">
        <v>76</v>
      </c>
      <c r="M1570" t="s"/>
      <c r="N1570" t="s">
        <v>1923</v>
      </c>
      <c r="O1570" t="s">
        <v>78</v>
      </c>
      <c r="P1570" t="s">
        <v>1921</v>
      </c>
      <c r="Q1570" t="s"/>
      <c r="R1570" t="s">
        <v>102</v>
      </c>
      <c r="S1570" t="s">
        <v>1924</v>
      </c>
      <c r="T1570" t="s">
        <v>82</v>
      </c>
      <c r="U1570" t="s"/>
      <c r="V1570" t="s">
        <v>83</v>
      </c>
      <c r="W1570" t="s">
        <v>112</v>
      </c>
      <c r="X1570" t="s"/>
      <c r="Y1570" t="s">
        <v>85</v>
      </c>
      <c r="Z1570">
        <f>HYPERLINK("https://hotelmonitor-cachepage.eclerx.com/savepage/tk_1543414705090349_sr_2057.html","info")</f>
        <v/>
      </c>
      <c r="AA1570" t="n">
        <v>273939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88</v>
      </c>
      <c r="AO1570" t="s"/>
      <c r="AP1570" t="n">
        <v>303</v>
      </c>
      <c r="AQ1570" t="s">
        <v>89</v>
      </c>
      <c r="AR1570" t="s"/>
      <c r="AS1570" t="s"/>
      <c r="AT1570" t="s">
        <v>90</v>
      </c>
      <c r="AU1570" t="s"/>
      <c r="AV1570" t="s"/>
      <c r="AW1570" t="s"/>
      <c r="AX1570" t="s"/>
      <c r="AY1570" t="n">
        <v>2071714</v>
      </c>
      <c r="AZ1570" t="s"/>
      <c r="BA1570" t="s"/>
      <c r="BB1570" t="n">
        <v>518627</v>
      </c>
      <c r="BC1570" t="n">
        <v>13.4049</v>
      </c>
      <c r="BD1570" t="n">
        <v>52.508374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1920</v>
      </c>
      <c r="F1571" t="n">
        <v>3582779</v>
      </c>
      <c r="G1571" t="s">
        <v>74</v>
      </c>
      <c r="H1571" t="s">
        <v>75</v>
      </c>
      <c r="I1571" t="s"/>
      <c r="J1571" t="s">
        <v>74</v>
      </c>
      <c r="K1571" t="n">
        <v>126.63</v>
      </c>
      <c r="L1571" t="s">
        <v>76</v>
      </c>
      <c r="M1571" t="s"/>
      <c r="N1571" t="s">
        <v>319</v>
      </c>
      <c r="O1571" t="s">
        <v>78</v>
      </c>
      <c r="P1571" t="s">
        <v>1921</v>
      </c>
      <c r="Q1571" t="s"/>
      <c r="R1571" t="s">
        <v>102</v>
      </c>
      <c r="S1571" t="s">
        <v>1925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HYPERLINK("https://hotelmonitor-cachepage.eclerx.com/savepage/tk_1543414705090349_sr_2057.html","info")</f>
        <v/>
      </c>
      <c r="AA1571" t="n">
        <v>273939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88</v>
      </c>
      <c r="AO1571" t="s"/>
      <c r="AP1571" t="n">
        <v>303</v>
      </c>
      <c r="AQ1571" t="s">
        <v>89</v>
      </c>
      <c r="AR1571" t="s"/>
      <c r="AS1571" t="s"/>
      <c r="AT1571" t="s">
        <v>90</v>
      </c>
      <c r="AU1571" t="s"/>
      <c r="AV1571" t="s"/>
      <c r="AW1571" t="s"/>
      <c r="AX1571" t="s"/>
      <c r="AY1571" t="n">
        <v>2071714</v>
      </c>
      <c r="AZ1571" t="s"/>
      <c r="BA1571" t="s"/>
      <c r="BB1571" t="n">
        <v>518627</v>
      </c>
      <c r="BC1571" t="n">
        <v>13.4049</v>
      </c>
      <c r="BD1571" t="n">
        <v>52.508374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1920</v>
      </c>
      <c r="F1572" t="n">
        <v>3582779</v>
      </c>
      <c r="G1572" t="s">
        <v>74</v>
      </c>
      <c r="H1572" t="s">
        <v>75</v>
      </c>
      <c r="I1572" t="s"/>
      <c r="J1572" t="s">
        <v>74</v>
      </c>
      <c r="K1572" t="n">
        <v>140.7</v>
      </c>
      <c r="L1572" t="s">
        <v>76</v>
      </c>
      <c r="M1572" t="s"/>
      <c r="N1572" t="s">
        <v>1926</v>
      </c>
      <c r="O1572" t="s">
        <v>78</v>
      </c>
      <c r="P1572" t="s">
        <v>1921</v>
      </c>
      <c r="Q1572" t="s"/>
      <c r="R1572" t="s">
        <v>102</v>
      </c>
      <c r="S1572" t="s">
        <v>1927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HYPERLINK("https://hotelmonitor-cachepage.eclerx.com/savepage/tk_1543414705090349_sr_2057.html","info")</f>
        <v/>
      </c>
      <c r="AA1572" t="n">
        <v>273939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88</v>
      </c>
      <c r="AO1572" t="s"/>
      <c r="AP1572" t="n">
        <v>303</v>
      </c>
      <c r="AQ1572" t="s">
        <v>89</v>
      </c>
      <c r="AR1572" t="s"/>
      <c r="AS1572" t="s"/>
      <c r="AT1572" t="s">
        <v>90</v>
      </c>
      <c r="AU1572" t="s"/>
      <c r="AV1572" t="s"/>
      <c r="AW1572" t="s"/>
      <c r="AX1572" t="s"/>
      <c r="AY1572" t="n">
        <v>2071714</v>
      </c>
      <c r="AZ1572" t="s"/>
      <c r="BA1572" t="s"/>
      <c r="BB1572" t="n">
        <v>518627</v>
      </c>
      <c r="BC1572" t="n">
        <v>13.4049</v>
      </c>
      <c r="BD1572" t="n">
        <v>52.508374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1920</v>
      </c>
      <c r="F1573" t="n">
        <v>3582779</v>
      </c>
      <c r="G1573" t="s">
        <v>74</v>
      </c>
      <c r="H1573" t="s">
        <v>75</v>
      </c>
      <c r="I1573" t="s"/>
      <c r="J1573" t="s">
        <v>74</v>
      </c>
      <c r="K1573" t="n">
        <v>162.7</v>
      </c>
      <c r="L1573" t="s">
        <v>76</v>
      </c>
      <c r="M1573" t="s"/>
      <c r="N1573" t="s">
        <v>1926</v>
      </c>
      <c r="O1573" t="s">
        <v>78</v>
      </c>
      <c r="P1573" t="s">
        <v>1921</v>
      </c>
      <c r="Q1573" t="s"/>
      <c r="R1573" t="s">
        <v>102</v>
      </c>
      <c r="S1573" t="s">
        <v>1928</v>
      </c>
      <c r="T1573" t="s">
        <v>82</v>
      </c>
      <c r="U1573" t="s"/>
      <c r="V1573" t="s">
        <v>83</v>
      </c>
      <c r="W1573" t="s">
        <v>112</v>
      </c>
      <c r="X1573" t="s"/>
      <c r="Y1573" t="s">
        <v>85</v>
      </c>
      <c r="Z1573">
        <f>HYPERLINK("https://hotelmonitor-cachepage.eclerx.com/savepage/tk_1543414705090349_sr_2057.html","info")</f>
        <v/>
      </c>
      <c r="AA1573" t="n">
        <v>273939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88</v>
      </c>
      <c r="AO1573" t="s"/>
      <c r="AP1573" t="n">
        <v>303</v>
      </c>
      <c r="AQ1573" t="s">
        <v>89</v>
      </c>
      <c r="AR1573" t="s"/>
      <c r="AS1573" t="s"/>
      <c r="AT1573" t="s">
        <v>90</v>
      </c>
      <c r="AU1573" t="s"/>
      <c r="AV1573" t="s"/>
      <c r="AW1573" t="s"/>
      <c r="AX1573" t="s"/>
      <c r="AY1573" t="n">
        <v>2071714</v>
      </c>
      <c r="AZ1573" t="s"/>
      <c r="BA1573" t="s"/>
      <c r="BB1573" t="n">
        <v>518627</v>
      </c>
      <c r="BC1573" t="n">
        <v>13.4049</v>
      </c>
      <c r="BD1573" t="n">
        <v>52.508374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1920</v>
      </c>
      <c r="F1574" t="n">
        <v>3582779</v>
      </c>
      <c r="G1574" t="s">
        <v>74</v>
      </c>
      <c r="H1574" t="s">
        <v>75</v>
      </c>
      <c r="I1574" t="s"/>
      <c r="J1574" t="s">
        <v>74</v>
      </c>
      <c r="K1574" t="n">
        <v>279.25</v>
      </c>
      <c r="L1574" t="s">
        <v>76</v>
      </c>
      <c r="M1574" t="s"/>
      <c r="N1574" t="s">
        <v>1929</v>
      </c>
      <c r="O1574" t="s">
        <v>78</v>
      </c>
      <c r="P1574" t="s">
        <v>1921</v>
      </c>
      <c r="Q1574" t="s"/>
      <c r="R1574" t="s">
        <v>102</v>
      </c>
      <c r="S1574" t="s">
        <v>1930</v>
      </c>
      <c r="T1574" t="s">
        <v>82</v>
      </c>
      <c r="U1574" t="s"/>
      <c r="V1574" t="s">
        <v>83</v>
      </c>
      <c r="W1574" t="s">
        <v>112</v>
      </c>
      <c r="X1574" t="s"/>
      <c r="Y1574" t="s">
        <v>85</v>
      </c>
      <c r="Z1574">
        <f>HYPERLINK("https://hotelmonitor-cachepage.eclerx.com/savepage/tk_1543414705090349_sr_2057.html","info")</f>
        <v/>
      </c>
      <c r="AA1574" t="n">
        <v>273939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88</v>
      </c>
      <c r="AO1574" t="s"/>
      <c r="AP1574" t="n">
        <v>303</v>
      </c>
      <c r="AQ1574" t="s">
        <v>89</v>
      </c>
      <c r="AR1574" t="s"/>
      <c r="AS1574" t="s"/>
      <c r="AT1574" t="s">
        <v>90</v>
      </c>
      <c r="AU1574" t="s"/>
      <c r="AV1574" t="s"/>
      <c r="AW1574" t="s"/>
      <c r="AX1574" t="s"/>
      <c r="AY1574" t="n">
        <v>2071714</v>
      </c>
      <c r="AZ1574" t="s"/>
      <c r="BA1574" t="s"/>
      <c r="BB1574" t="n">
        <v>518627</v>
      </c>
      <c r="BC1574" t="n">
        <v>13.4049</v>
      </c>
      <c r="BD1574" t="n">
        <v>52.508374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1931</v>
      </c>
      <c r="F1575" t="n">
        <v>-1</v>
      </c>
      <c r="G1575" t="s">
        <v>74</v>
      </c>
      <c r="H1575" t="s">
        <v>75</v>
      </c>
      <c r="I1575" t="s"/>
      <c r="J1575" t="s">
        <v>74</v>
      </c>
      <c r="K1575" t="n">
        <v>105.4</v>
      </c>
      <c r="L1575" t="s">
        <v>76</v>
      </c>
      <c r="M1575" t="s"/>
      <c r="N1575" t="s">
        <v>77</v>
      </c>
      <c r="O1575" t="s">
        <v>78</v>
      </c>
      <c r="P1575" t="s">
        <v>1931</v>
      </c>
      <c r="Q1575" t="s"/>
      <c r="R1575" t="s">
        <v>80</v>
      </c>
      <c r="S1575" t="s">
        <v>1932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HYPERLINK("https://hotelmonitor-cachepage.eclerx.com/savepage/tk_15434142125374432_sr_2057.html","info")</f>
        <v/>
      </c>
      <c r="AA1575" t="n">
        <v>-6796558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88</v>
      </c>
      <c r="AO1575" t="s"/>
      <c r="AP1575" t="n">
        <v>140</v>
      </c>
      <c r="AQ1575" t="s">
        <v>89</v>
      </c>
      <c r="AR1575" t="s"/>
      <c r="AS1575" t="s"/>
      <c r="AT1575" t="s">
        <v>90</v>
      </c>
      <c r="AU1575" t="s"/>
      <c r="AV1575" t="s"/>
      <c r="AW1575" t="s"/>
      <c r="AX1575" t="s"/>
      <c r="AY1575" t="n">
        <v>6796558</v>
      </c>
      <c r="AZ1575" t="s">
        <v>1933</v>
      </c>
      <c r="BA1575" t="s"/>
      <c r="BB1575" t="n">
        <v>145146</v>
      </c>
      <c r="BC1575" t="n">
        <v>13.330818</v>
      </c>
      <c r="BD1575" t="n">
        <v>52.503862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1931</v>
      </c>
      <c r="F1576" t="n">
        <v>-1</v>
      </c>
      <c r="G1576" t="s">
        <v>74</v>
      </c>
      <c r="H1576" t="s">
        <v>75</v>
      </c>
      <c r="I1576" t="s"/>
      <c r="J1576" t="s">
        <v>74</v>
      </c>
      <c r="K1576" t="n">
        <v>124</v>
      </c>
      <c r="L1576" t="s">
        <v>76</v>
      </c>
      <c r="M1576" t="s"/>
      <c r="N1576" t="s">
        <v>93</v>
      </c>
      <c r="O1576" t="s">
        <v>78</v>
      </c>
      <c r="P1576" t="s">
        <v>1931</v>
      </c>
      <c r="Q1576" t="s"/>
      <c r="R1576" t="s">
        <v>80</v>
      </c>
      <c r="S1576" t="s">
        <v>859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HYPERLINK("https://hotelmonitor-cachepage.eclerx.com/savepage/tk_15434142125374432_sr_2057.html","info")</f>
        <v/>
      </c>
      <c r="AA1576" t="n">
        <v>-6796558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88</v>
      </c>
      <c r="AO1576" t="s"/>
      <c r="AP1576" t="n">
        <v>140</v>
      </c>
      <c r="AQ1576" t="s">
        <v>89</v>
      </c>
      <c r="AR1576" t="s"/>
      <c r="AS1576" t="s"/>
      <c r="AT1576" t="s">
        <v>90</v>
      </c>
      <c r="AU1576" t="s"/>
      <c r="AV1576" t="s"/>
      <c r="AW1576" t="s"/>
      <c r="AX1576" t="s"/>
      <c r="AY1576" t="n">
        <v>6796558</v>
      </c>
      <c r="AZ1576" t="s">
        <v>1933</v>
      </c>
      <c r="BA1576" t="s"/>
      <c r="BB1576" t="n">
        <v>145146</v>
      </c>
      <c r="BC1576" t="n">
        <v>13.330818</v>
      </c>
      <c r="BD1576" t="n">
        <v>52.503862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1934</v>
      </c>
      <c r="F1577" t="n">
        <v>-1</v>
      </c>
      <c r="G1577" t="s">
        <v>74</v>
      </c>
      <c r="H1577" t="s">
        <v>75</v>
      </c>
      <c r="I1577" t="s"/>
      <c r="J1577" t="s">
        <v>74</v>
      </c>
      <c r="K1577" t="n">
        <v>109</v>
      </c>
      <c r="L1577" t="s">
        <v>76</v>
      </c>
      <c r="M1577" t="s"/>
      <c r="N1577" t="s">
        <v>330</v>
      </c>
      <c r="O1577" t="s">
        <v>78</v>
      </c>
      <c r="P1577" t="s">
        <v>1934</v>
      </c>
      <c r="Q1577" t="s"/>
      <c r="R1577" t="s">
        <v>102</v>
      </c>
      <c r="S1577" t="s">
        <v>196</v>
      </c>
      <c r="T1577" t="s">
        <v>82</v>
      </c>
      <c r="U1577" t="s"/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HYPERLINK("https://hotelmonitor-cachepage.eclerx.com/savepage/tk_15434143263181949_sr_2057.html","info")</f>
        <v/>
      </c>
      <c r="AA1577" t="n">
        <v>-6796538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88</v>
      </c>
      <c r="AO1577" t="s"/>
      <c r="AP1577" t="n">
        <v>178</v>
      </c>
      <c r="AQ1577" t="s">
        <v>89</v>
      </c>
      <c r="AR1577" t="s"/>
      <c r="AS1577" t="s"/>
      <c r="AT1577" t="s">
        <v>90</v>
      </c>
      <c r="AU1577" t="s"/>
      <c r="AV1577" t="s"/>
      <c r="AW1577" t="s"/>
      <c r="AX1577" t="s"/>
      <c r="AY1577" t="n">
        <v>6796538</v>
      </c>
      <c r="AZ1577" t="s">
        <v>1935</v>
      </c>
      <c r="BA1577" t="s"/>
      <c r="BB1577" t="n">
        <v>41414</v>
      </c>
      <c r="BC1577" t="n">
        <v>13.316653</v>
      </c>
      <c r="BD1577" t="n">
        <v>52.498563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1934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117</v>
      </c>
      <c r="L1578" t="s">
        <v>76</v>
      </c>
      <c r="M1578" t="s"/>
      <c r="N1578" t="s">
        <v>183</v>
      </c>
      <c r="O1578" t="s">
        <v>78</v>
      </c>
      <c r="P1578" t="s">
        <v>1934</v>
      </c>
      <c r="Q1578" t="s"/>
      <c r="R1578" t="s">
        <v>102</v>
      </c>
      <c r="S1578" t="s">
        <v>1265</v>
      </c>
      <c r="T1578" t="s">
        <v>82</v>
      </c>
      <c r="U1578" t="s"/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HYPERLINK("https://hotelmonitor-cachepage.eclerx.com/savepage/tk_15434143263181949_sr_2057.html","info")</f>
        <v/>
      </c>
      <c r="AA1578" t="n">
        <v>-6796538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88</v>
      </c>
      <c r="AO1578" t="s"/>
      <c r="AP1578" t="n">
        <v>178</v>
      </c>
      <c r="AQ1578" t="s">
        <v>89</v>
      </c>
      <c r="AR1578" t="s"/>
      <c r="AS1578" t="s"/>
      <c r="AT1578" t="s">
        <v>90</v>
      </c>
      <c r="AU1578" t="s"/>
      <c r="AV1578" t="s"/>
      <c r="AW1578" t="s"/>
      <c r="AX1578" t="s"/>
      <c r="AY1578" t="n">
        <v>6796538</v>
      </c>
      <c r="AZ1578" t="s">
        <v>1935</v>
      </c>
      <c r="BA1578" t="s"/>
      <c r="BB1578" t="n">
        <v>41414</v>
      </c>
      <c r="BC1578" t="n">
        <v>13.316653</v>
      </c>
      <c r="BD1578" t="n">
        <v>52.498563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1934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129</v>
      </c>
      <c r="L1579" t="s">
        <v>76</v>
      </c>
      <c r="M1579" t="s"/>
      <c r="N1579" t="s">
        <v>382</v>
      </c>
      <c r="O1579" t="s">
        <v>78</v>
      </c>
      <c r="P1579" t="s">
        <v>1934</v>
      </c>
      <c r="Q1579" t="s"/>
      <c r="R1579" t="s">
        <v>102</v>
      </c>
      <c r="S1579" t="s">
        <v>1389</v>
      </c>
      <c r="T1579" t="s">
        <v>82</v>
      </c>
      <c r="U1579" t="s"/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HYPERLINK("https://hotelmonitor-cachepage.eclerx.com/savepage/tk_15434143263181949_sr_2057.html","info")</f>
        <v/>
      </c>
      <c r="AA1579" t="n">
        <v>-6796538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88</v>
      </c>
      <c r="AO1579" t="s"/>
      <c r="AP1579" t="n">
        <v>178</v>
      </c>
      <c r="AQ1579" t="s">
        <v>89</v>
      </c>
      <c r="AR1579" t="s"/>
      <c r="AS1579" t="s"/>
      <c r="AT1579" t="s">
        <v>90</v>
      </c>
      <c r="AU1579" t="s"/>
      <c r="AV1579" t="s"/>
      <c r="AW1579" t="s"/>
      <c r="AX1579" t="s"/>
      <c r="AY1579" t="n">
        <v>6796538</v>
      </c>
      <c r="AZ1579" t="s">
        <v>1935</v>
      </c>
      <c r="BA1579" t="s"/>
      <c r="BB1579" t="n">
        <v>41414</v>
      </c>
      <c r="BC1579" t="n">
        <v>13.316653</v>
      </c>
      <c r="BD1579" t="n">
        <v>52.498563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1934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137</v>
      </c>
      <c r="L1580" t="s">
        <v>76</v>
      </c>
      <c r="M1580" t="s"/>
      <c r="N1580" t="s">
        <v>382</v>
      </c>
      <c r="O1580" t="s">
        <v>78</v>
      </c>
      <c r="P1580" t="s">
        <v>1934</v>
      </c>
      <c r="Q1580" t="s"/>
      <c r="R1580" t="s">
        <v>102</v>
      </c>
      <c r="S1580" t="s">
        <v>414</v>
      </c>
      <c r="T1580" t="s">
        <v>82</v>
      </c>
      <c r="U1580" t="s"/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HYPERLINK("https://hotelmonitor-cachepage.eclerx.com/savepage/tk_15434143263181949_sr_2057.html","info")</f>
        <v/>
      </c>
      <c r="AA1580" t="n">
        <v>-6796538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88</v>
      </c>
      <c r="AO1580" t="s"/>
      <c r="AP1580" t="n">
        <v>178</v>
      </c>
      <c r="AQ1580" t="s">
        <v>89</v>
      </c>
      <c r="AR1580" t="s"/>
      <c r="AS1580" t="s"/>
      <c r="AT1580" t="s">
        <v>90</v>
      </c>
      <c r="AU1580" t="s"/>
      <c r="AV1580" t="s"/>
      <c r="AW1580" t="s"/>
      <c r="AX1580" t="s"/>
      <c r="AY1580" t="n">
        <v>6796538</v>
      </c>
      <c r="AZ1580" t="s">
        <v>1935</v>
      </c>
      <c r="BA1580" t="s"/>
      <c r="BB1580" t="n">
        <v>41414</v>
      </c>
      <c r="BC1580" t="n">
        <v>13.316653</v>
      </c>
      <c r="BD1580" t="n">
        <v>52.498563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1936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82.36</v>
      </c>
      <c r="L1581" t="s">
        <v>76</v>
      </c>
      <c r="M1581" t="s"/>
      <c r="N1581" t="s">
        <v>93</v>
      </c>
      <c r="O1581" t="s">
        <v>78</v>
      </c>
      <c r="P1581" t="s">
        <v>1936</v>
      </c>
      <c r="Q1581" t="s"/>
      <c r="R1581" t="s">
        <v>180</v>
      </c>
      <c r="S1581" t="s">
        <v>1937</v>
      </c>
      <c r="T1581" t="s">
        <v>82</v>
      </c>
      <c r="U1581" t="s"/>
      <c r="V1581" t="s">
        <v>83</v>
      </c>
      <c r="W1581" t="s">
        <v>112</v>
      </c>
      <c r="X1581" t="s"/>
      <c r="Y1581" t="s">
        <v>85</v>
      </c>
      <c r="Z1581">
        <f>HYPERLINK("https://hotelmonitor-cachepage.eclerx.com/savepage/tk_15434145356322777_sr_2057.html","info")</f>
        <v/>
      </c>
      <c r="AA1581" t="n">
        <v>-2071534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88</v>
      </c>
      <c r="AO1581" t="s"/>
      <c r="AP1581" t="n">
        <v>247</v>
      </c>
      <c r="AQ1581" t="s">
        <v>89</v>
      </c>
      <c r="AR1581" t="s"/>
      <c r="AS1581" t="s"/>
      <c r="AT1581" t="s">
        <v>90</v>
      </c>
      <c r="AU1581" t="s"/>
      <c r="AV1581" t="s"/>
      <c r="AW1581" t="s"/>
      <c r="AX1581" t="s"/>
      <c r="AY1581" t="n">
        <v>2071534</v>
      </c>
      <c r="AZ1581" t="s">
        <v>1938</v>
      </c>
      <c r="BA1581" t="s"/>
      <c r="BB1581" t="n">
        <v>57942</v>
      </c>
      <c r="BC1581" t="n">
        <v>13.27939</v>
      </c>
      <c r="BD1581" t="n">
        <v>52.5009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1939</v>
      </c>
      <c r="F1582" t="n">
        <v>272395</v>
      </c>
      <c r="G1582" t="s">
        <v>74</v>
      </c>
      <c r="H1582" t="s">
        <v>75</v>
      </c>
      <c r="I1582" t="s"/>
      <c r="J1582" t="s">
        <v>74</v>
      </c>
      <c r="K1582" t="n">
        <v>62.9</v>
      </c>
      <c r="L1582" t="s">
        <v>76</v>
      </c>
      <c r="M1582" t="s"/>
      <c r="N1582" t="s">
        <v>77</v>
      </c>
      <c r="O1582" t="s">
        <v>78</v>
      </c>
      <c r="P1582" t="s">
        <v>1939</v>
      </c>
      <c r="Q1582" t="s"/>
      <c r="R1582" t="s">
        <v>102</v>
      </c>
      <c r="S1582" t="s">
        <v>1940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HYPERLINK("https://hotelmonitor-cachepage.eclerx.com/savepage/tk_15434141157142239_sr_2057.html","info")</f>
        <v/>
      </c>
      <c r="AA1582" t="n">
        <v>90011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88</v>
      </c>
      <c r="AO1582" t="s"/>
      <c r="AP1582" t="n">
        <v>109</v>
      </c>
      <c r="AQ1582" t="s">
        <v>89</v>
      </c>
      <c r="AR1582" t="s"/>
      <c r="AS1582" t="s"/>
      <c r="AT1582" t="s">
        <v>90</v>
      </c>
      <c r="AU1582" t="s"/>
      <c r="AV1582" t="s"/>
      <c r="AW1582" t="s"/>
      <c r="AX1582" t="s"/>
      <c r="AY1582" t="n">
        <v>937738</v>
      </c>
      <c r="AZ1582" t="s">
        <v>1941</v>
      </c>
      <c r="BA1582" t="s"/>
      <c r="BB1582" t="n">
        <v>400879</v>
      </c>
      <c r="BC1582" t="n">
        <v>13.46558</v>
      </c>
      <c r="BD1582" t="n">
        <v>52.51489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1939</v>
      </c>
      <c r="F1583" t="n">
        <v>272395</v>
      </c>
      <c r="G1583" t="s">
        <v>74</v>
      </c>
      <c r="H1583" t="s">
        <v>75</v>
      </c>
      <c r="I1583" t="s"/>
      <c r="J1583" t="s">
        <v>74</v>
      </c>
      <c r="K1583" t="n">
        <v>70</v>
      </c>
      <c r="L1583" t="s">
        <v>76</v>
      </c>
      <c r="M1583" t="s"/>
      <c r="N1583" t="s">
        <v>1942</v>
      </c>
      <c r="O1583" t="s">
        <v>78</v>
      </c>
      <c r="P1583" t="s">
        <v>1939</v>
      </c>
      <c r="Q1583" t="s"/>
      <c r="R1583" t="s">
        <v>102</v>
      </c>
      <c r="S1583" t="s">
        <v>355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HYPERLINK("https://hotelmonitor-cachepage.eclerx.com/savepage/tk_15434141157142239_sr_2057.html","info")</f>
        <v/>
      </c>
      <c r="AA1583" t="n">
        <v>90011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88</v>
      </c>
      <c r="AO1583" t="s"/>
      <c r="AP1583" t="n">
        <v>109</v>
      </c>
      <c r="AQ1583" t="s">
        <v>89</v>
      </c>
      <c r="AR1583" t="s"/>
      <c r="AS1583" t="s"/>
      <c r="AT1583" t="s">
        <v>90</v>
      </c>
      <c r="AU1583" t="s"/>
      <c r="AV1583" t="s"/>
      <c r="AW1583" t="s"/>
      <c r="AX1583" t="s"/>
      <c r="AY1583" t="n">
        <v>937738</v>
      </c>
      <c r="AZ1583" t="s">
        <v>1941</v>
      </c>
      <c r="BA1583" t="s"/>
      <c r="BB1583" t="n">
        <v>400879</v>
      </c>
      <c r="BC1583" t="n">
        <v>13.46558</v>
      </c>
      <c r="BD1583" t="n">
        <v>52.51489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1939</v>
      </c>
      <c r="F1584" t="n">
        <v>272395</v>
      </c>
      <c r="G1584" t="s">
        <v>74</v>
      </c>
      <c r="H1584" t="s">
        <v>75</v>
      </c>
      <c r="I1584" t="s"/>
      <c r="J1584" t="s">
        <v>74</v>
      </c>
      <c r="K1584" t="n">
        <v>75</v>
      </c>
      <c r="L1584" t="s">
        <v>76</v>
      </c>
      <c r="M1584" t="s"/>
      <c r="N1584" t="s">
        <v>1943</v>
      </c>
      <c r="O1584" t="s">
        <v>78</v>
      </c>
      <c r="P1584" t="s">
        <v>1939</v>
      </c>
      <c r="Q1584" t="s"/>
      <c r="R1584" t="s">
        <v>102</v>
      </c>
      <c r="S1584" t="s">
        <v>119</v>
      </c>
      <c r="T1584" t="s">
        <v>82</v>
      </c>
      <c r="U1584" t="s"/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HYPERLINK("https://hotelmonitor-cachepage.eclerx.com/savepage/tk_15434141157142239_sr_2057.html","info")</f>
        <v/>
      </c>
      <c r="AA1584" t="n">
        <v>90011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88</v>
      </c>
      <c r="AO1584" t="s"/>
      <c r="AP1584" t="n">
        <v>109</v>
      </c>
      <c r="AQ1584" t="s">
        <v>89</v>
      </c>
      <c r="AR1584" t="s"/>
      <c r="AS1584" t="s"/>
      <c r="AT1584" t="s">
        <v>90</v>
      </c>
      <c r="AU1584" t="s"/>
      <c r="AV1584" t="s"/>
      <c r="AW1584" t="s"/>
      <c r="AX1584" t="s"/>
      <c r="AY1584" t="n">
        <v>937738</v>
      </c>
      <c r="AZ1584" t="s">
        <v>1941</v>
      </c>
      <c r="BA1584" t="s"/>
      <c r="BB1584" t="n">
        <v>400879</v>
      </c>
      <c r="BC1584" t="n">
        <v>13.46558</v>
      </c>
      <c r="BD1584" t="n">
        <v>52.51489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1939</v>
      </c>
      <c r="F1585" t="n">
        <v>272395</v>
      </c>
      <c r="G1585" t="s">
        <v>74</v>
      </c>
      <c r="H1585" t="s">
        <v>75</v>
      </c>
      <c r="I1585" t="s"/>
      <c r="J1585" t="s">
        <v>74</v>
      </c>
      <c r="K1585" t="n">
        <v>89</v>
      </c>
      <c r="L1585" t="s">
        <v>76</v>
      </c>
      <c r="M1585" t="s"/>
      <c r="N1585" t="s">
        <v>1944</v>
      </c>
      <c r="O1585" t="s">
        <v>78</v>
      </c>
      <c r="P1585" t="s">
        <v>1939</v>
      </c>
      <c r="Q1585" t="s"/>
      <c r="R1585" t="s">
        <v>102</v>
      </c>
      <c r="S1585" t="s">
        <v>351</v>
      </c>
      <c r="T1585" t="s">
        <v>82</v>
      </c>
      <c r="U1585" t="s"/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HYPERLINK("https://hotelmonitor-cachepage.eclerx.com/savepage/tk_15434141157142239_sr_2057.html","info")</f>
        <v/>
      </c>
      <c r="AA1585" t="n">
        <v>90011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88</v>
      </c>
      <c r="AO1585" t="s"/>
      <c r="AP1585" t="n">
        <v>109</v>
      </c>
      <c r="AQ1585" t="s">
        <v>89</v>
      </c>
      <c r="AR1585" t="s"/>
      <c r="AS1585" t="s"/>
      <c r="AT1585" t="s">
        <v>90</v>
      </c>
      <c r="AU1585" t="s"/>
      <c r="AV1585" t="s"/>
      <c r="AW1585" t="s"/>
      <c r="AX1585" t="s"/>
      <c r="AY1585" t="n">
        <v>937738</v>
      </c>
      <c r="AZ1585" t="s">
        <v>1941</v>
      </c>
      <c r="BA1585" t="s"/>
      <c r="BB1585" t="n">
        <v>400879</v>
      </c>
      <c r="BC1585" t="n">
        <v>13.46558</v>
      </c>
      <c r="BD1585" t="n">
        <v>52.51489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1945</v>
      </c>
      <c r="F1586" t="n">
        <v>1716276</v>
      </c>
      <c r="G1586" t="s">
        <v>74</v>
      </c>
      <c r="H1586" t="s">
        <v>75</v>
      </c>
      <c r="I1586" t="s"/>
      <c r="J1586" t="s">
        <v>74</v>
      </c>
      <c r="K1586" t="n">
        <v>66</v>
      </c>
      <c r="L1586" t="s">
        <v>76</v>
      </c>
      <c r="M1586" t="s"/>
      <c r="N1586" t="s">
        <v>1946</v>
      </c>
      <c r="O1586" t="s">
        <v>78</v>
      </c>
      <c r="P1586" t="s">
        <v>1947</v>
      </c>
      <c r="Q1586" t="s"/>
      <c r="R1586" t="s">
        <v>102</v>
      </c>
      <c r="S1586" t="s">
        <v>1948</v>
      </c>
      <c r="T1586" t="s">
        <v>82</v>
      </c>
      <c r="U1586" t="s"/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HYPERLINK("https://hotelmonitor-cachepage.eclerx.com/savepage/tk_15434144189712005_sr_2057.html","info")</f>
        <v/>
      </c>
      <c r="AA1586" t="n">
        <v>228068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88</v>
      </c>
      <c r="AO1586" t="s"/>
      <c r="AP1586" t="n">
        <v>210</v>
      </c>
      <c r="AQ1586" t="s">
        <v>89</v>
      </c>
      <c r="AR1586" t="s"/>
      <c r="AS1586" t="s"/>
      <c r="AT1586" t="s">
        <v>90</v>
      </c>
      <c r="AU1586" t="s"/>
      <c r="AV1586" t="s"/>
      <c r="AW1586" t="s"/>
      <c r="AX1586" t="s"/>
      <c r="AY1586" t="n">
        <v>2071691</v>
      </c>
      <c r="AZ1586" t="s">
        <v>1949</v>
      </c>
      <c r="BA1586" t="s"/>
      <c r="BB1586" t="n">
        <v>29974</v>
      </c>
      <c r="BC1586" t="n">
        <v>13.347975</v>
      </c>
      <c r="BD1586" t="n">
        <v>52.499228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1945</v>
      </c>
      <c r="F1587" t="n">
        <v>1716276</v>
      </c>
      <c r="G1587" t="s">
        <v>74</v>
      </c>
      <c r="H1587" t="s">
        <v>75</v>
      </c>
      <c r="I1587" t="s"/>
      <c r="J1587" t="s">
        <v>74</v>
      </c>
      <c r="K1587" t="n">
        <v>76</v>
      </c>
      <c r="L1587" t="s">
        <v>76</v>
      </c>
      <c r="M1587" t="s"/>
      <c r="N1587" t="s">
        <v>1950</v>
      </c>
      <c r="O1587" t="s">
        <v>78</v>
      </c>
      <c r="P1587" t="s">
        <v>1947</v>
      </c>
      <c r="Q1587" t="s"/>
      <c r="R1587" t="s">
        <v>102</v>
      </c>
      <c r="S1587" t="s">
        <v>633</v>
      </c>
      <c r="T1587" t="s">
        <v>82</v>
      </c>
      <c r="U1587" t="s"/>
      <c r="V1587" t="s">
        <v>83</v>
      </c>
      <c r="W1587" t="s">
        <v>84</v>
      </c>
      <c r="X1587" t="s"/>
      <c r="Y1587" t="s">
        <v>85</v>
      </c>
      <c r="Z1587">
        <f>HYPERLINK("https://hotelmonitor-cachepage.eclerx.com/savepage/tk_15434144189712005_sr_2057.html","info")</f>
        <v/>
      </c>
      <c r="AA1587" t="n">
        <v>228068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88</v>
      </c>
      <c r="AO1587" t="s"/>
      <c r="AP1587" t="n">
        <v>210</v>
      </c>
      <c r="AQ1587" t="s">
        <v>89</v>
      </c>
      <c r="AR1587" t="s"/>
      <c r="AS1587" t="s"/>
      <c r="AT1587" t="s">
        <v>90</v>
      </c>
      <c r="AU1587" t="s"/>
      <c r="AV1587" t="s"/>
      <c r="AW1587" t="s"/>
      <c r="AX1587" t="s"/>
      <c r="AY1587" t="n">
        <v>2071691</v>
      </c>
      <c r="AZ1587" t="s">
        <v>1949</v>
      </c>
      <c r="BA1587" t="s"/>
      <c r="BB1587" t="n">
        <v>29974</v>
      </c>
      <c r="BC1587" t="n">
        <v>13.347975</v>
      </c>
      <c r="BD1587" t="n">
        <v>52.499228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1945</v>
      </c>
      <c r="F1588" t="n">
        <v>1716276</v>
      </c>
      <c r="G1588" t="s">
        <v>74</v>
      </c>
      <c r="H1588" t="s">
        <v>75</v>
      </c>
      <c r="I1588" t="s"/>
      <c r="J1588" t="s">
        <v>74</v>
      </c>
      <c r="K1588" t="n">
        <v>66</v>
      </c>
      <c r="L1588" t="s">
        <v>76</v>
      </c>
      <c r="M1588" t="s"/>
      <c r="N1588" t="s">
        <v>1951</v>
      </c>
      <c r="O1588" t="s">
        <v>78</v>
      </c>
      <c r="P1588" t="s">
        <v>1947</v>
      </c>
      <c r="Q1588" t="s"/>
      <c r="R1588" t="s">
        <v>102</v>
      </c>
      <c r="S1588" t="s">
        <v>1948</v>
      </c>
      <c r="T1588" t="s">
        <v>82</v>
      </c>
      <c r="U1588" t="s"/>
      <c r="V1588" t="s">
        <v>83</v>
      </c>
      <c r="W1588" t="s">
        <v>84</v>
      </c>
      <c r="X1588" t="s"/>
      <c r="Y1588" t="s">
        <v>85</v>
      </c>
      <c r="Z1588">
        <f>HYPERLINK("https://hotelmonitor-cachepage.eclerx.com/savepage/tk_15434144189712005_sr_2057.html","info")</f>
        <v/>
      </c>
      <c r="AA1588" t="n">
        <v>228068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88</v>
      </c>
      <c r="AO1588" t="s"/>
      <c r="AP1588" t="n">
        <v>210</v>
      </c>
      <c r="AQ1588" t="s">
        <v>89</v>
      </c>
      <c r="AR1588" t="s"/>
      <c r="AS1588" t="s"/>
      <c r="AT1588" t="s">
        <v>90</v>
      </c>
      <c r="AU1588" t="s"/>
      <c r="AV1588" t="s"/>
      <c r="AW1588" t="s"/>
      <c r="AX1588" t="s"/>
      <c r="AY1588" t="n">
        <v>2071691</v>
      </c>
      <c r="AZ1588" t="s">
        <v>1949</v>
      </c>
      <c r="BA1588" t="s"/>
      <c r="BB1588" t="n">
        <v>29974</v>
      </c>
      <c r="BC1588" t="n">
        <v>13.347975</v>
      </c>
      <c r="BD1588" t="n">
        <v>52.499228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1945</v>
      </c>
      <c r="F1589" t="n">
        <v>1716276</v>
      </c>
      <c r="G1589" t="s">
        <v>74</v>
      </c>
      <c r="H1589" t="s">
        <v>75</v>
      </c>
      <c r="I1589" t="s"/>
      <c r="J1589" t="s">
        <v>74</v>
      </c>
      <c r="K1589" t="n">
        <v>70</v>
      </c>
      <c r="L1589" t="s">
        <v>76</v>
      </c>
      <c r="M1589" t="s"/>
      <c r="N1589" t="s">
        <v>1951</v>
      </c>
      <c r="O1589" t="s">
        <v>78</v>
      </c>
      <c r="P1589" t="s">
        <v>1947</v>
      </c>
      <c r="Q1589" t="s"/>
      <c r="R1589" t="s">
        <v>102</v>
      </c>
      <c r="S1589" t="s">
        <v>355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HYPERLINK("https://hotelmonitor-cachepage.eclerx.com/savepage/tk_15434144189712005_sr_2057.html","info")</f>
        <v/>
      </c>
      <c r="AA1589" t="n">
        <v>228068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88</v>
      </c>
      <c r="AO1589" t="s"/>
      <c r="AP1589" t="n">
        <v>210</v>
      </c>
      <c r="AQ1589" t="s">
        <v>89</v>
      </c>
      <c r="AR1589" t="s"/>
      <c r="AS1589" t="s"/>
      <c r="AT1589" t="s">
        <v>90</v>
      </c>
      <c r="AU1589" t="s"/>
      <c r="AV1589" t="s"/>
      <c r="AW1589" t="s"/>
      <c r="AX1589" t="s"/>
      <c r="AY1589" t="n">
        <v>2071691</v>
      </c>
      <c r="AZ1589" t="s">
        <v>1949</v>
      </c>
      <c r="BA1589" t="s"/>
      <c r="BB1589" t="n">
        <v>29974</v>
      </c>
      <c r="BC1589" t="n">
        <v>13.347975</v>
      </c>
      <c r="BD1589" t="n">
        <v>52.499228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1945</v>
      </c>
      <c r="F1590" t="n">
        <v>1716276</v>
      </c>
      <c r="G1590" t="s">
        <v>74</v>
      </c>
      <c r="H1590" t="s">
        <v>75</v>
      </c>
      <c r="I1590" t="s"/>
      <c r="J1590" t="s">
        <v>74</v>
      </c>
      <c r="K1590" t="n">
        <v>81</v>
      </c>
      <c r="L1590" t="s">
        <v>76</v>
      </c>
      <c r="M1590" t="s"/>
      <c r="N1590" t="s">
        <v>1952</v>
      </c>
      <c r="O1590" t="s">
        <v>78</v>
      </c>
      <c r="P1590" t="s">
        <v>1947</v>
      </c>
      <c r="Q1590" t="s"/>
      <c r="R1590" t="s">
        <v>102</v>
      </c>
      <c r="S1590" t="s">
        <v>620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HYPERLINK("https://hotelmonitor-cachepage.eclerx.com/savepage/tk_15434144189712005_sr_2057.html","info")</f>
        <v/>
      </c>
      <c r="AA1590" t="n">
        <v>228068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88</v>
      </c>
      <c r="AO1590" t="s"/>
      <c r="AP1590" t="n">
        <v>210</v>
      </c>
      <c r="AQ1590" t="s">
        <v>89</v>
      </c>
      <c r="AR1590" t="s"/>
      <c r="AS1590" t="s"/>
      <c r="AT1590" t="s">
        <v>90</v>
      </c>
      <c r="AU1590" t="s"/>
      <c r="AV1590" t="s"/>
      <c r="AW1590" t="s"/>
      <c r="AX1590" t="s"/>
      <c r="AY1590" t="n">
        <v>2071691</v>
      </c>
      <c r="AZ1590" t="s">
        <v>1949</v>
      </c>
      <c r="BA1590" t="s"/>
      <c r="BB1590" t="n">
        <v>29974</v>
      </c>
      <c r="BC1590" t="n">
        <v>13.347975</v>
      </c>
      <c r="BD1590" t="n">
        <v>52.499228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1945</v>
      </c>
      <c r="F1591" t="n">
        <v>1716276</v>
      </c>
      <c r="G1591" t="s">
        <v>74</v>
      </c>
      <c r="H1591" t="s">
        <v>75</v>
      </c>
      <c r="I1591" t="s"/>
      <c r="J1591" t="s">
        <v>74</v>
      </c>
      <c r="K1591" t="n">
        <v>81</v>
      </c>
      <c r="L1591" t="s">
        <v>76</v>
      </c>
      <c r="M1591" t="s"/>
      <c r="N1591" t="s">
        <v>1952</v>
      </c>
      <c r="O1591" t="s">
        <v>78</v>
      </c>
      <c r="P1591" t="s">
        <v>1947</v>
      </c>
      <c r="Q1591" t="s"/>
      <c r="R1591" t="s">
        <v>102</v>
      </c>
      <c r="S1591" t="s">
        <v>620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HYPERLINK("https://hotelmonitor-cachepage.eclerx.com/savepage/tk_15434144189712005_sr_2057.html","info")</f>
        <v/>
      </c>
      <c r="AA1591" t="n">
        <v>228068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88</v>
      </c>
      <c r="AO1591" t="s"/>
      <c r="AP1591" t="n">
        <v>210</v>
      </c>
      <c r="AQ1591" t="s">
        <v>89</v>
      </c>
      <c r="AR1591" t="s"/>
      <c r="AS1591" t="s"/>
      <c r="AT1591" t="s">
        <v>90</v>
      </c>
      <c r="AU1591" t="s"/>
      <c r="AV1591" t="s"/>
      <c r="AW1591" t="s"/>
      <c r="AX1591" t="s"/>
      <c r="AY1591" t="n">
        <v>2071691</v>
      </c>
      <c r="AZ1591" t="s">
        <v>1949</v>
      </c>
      <c r="BA1591" t="s"/>
      <c r="BB1591" t="n">
        <v>29974</v>
      </c>
      <c r="BC1591" t="n">
        <v>13.347975</v>
      </c>
      <c r="BD1591" t="n">
        <v>52.499228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1945</v>
      </c>
      <c r="F1592" t="n">
        <v>1716276</v>
      </c>
      <c r="G1592" t="s">
        <v>74</v>
      </c>
      <c r="H1592" t="s">
        <v>75</v>
      </c>
      <c r="I1592" t="s"/>
      <c r="J1592" t="s">
        <v>74</v>
      </c>
      <c r="K1592" t="n">
        <v>85</v>
      </c>
      <c r="L1592" t="s">
        <v>76</v>
      </c>
      <c r="M1592" t="s"/>
      <c r="N1592" t="s">
        <v>1952</v>
      </c>
      <c r="O1592" t="s">
        <v>78</v>
      </c>
      <c r="P1592" t="s">
        <v>1947</v>
      </c>
      <c r="Q1592" t="s"/>
      <c r="R1592" t="s">
        <v>102</v>
      </c>
      <c r="S1592" t="s">
        <v>181</v>
      </c>
      <c r="T1592" t="s">
        <v>82</v>
      </c>
      <c r="U1592" t="s"/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HYPERLINK("https://hotelmonitor-cachepage.eclerx.com/savepage/tk_15434144189712005_sr_2057.html","info")</f>
        <v/>
      </c>
      <c r="AA1592" t="n">
        <v>228068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88</v>
      </c>
      <c r="AO1592" t="s"/>
      <c r="AP1592" t="n">
        <v>210</v>
      </c>
      <c r="AQ1592" t="s">
        <v>89</v>
      </c>
      <c r="AR1592" t="s"/>
      <c r="AS1592" t="s"/>
      <c r="AT1592" t="s">
        <v>90</v>
      </c>
      <c r="AU1592" t="s"/>
      <c r="AV1592" t="s"/>
      <c r="AW1592" t="s"/>
      <c r="AX1592" t="s"/>
      <c r="AY1592" t="n">
        <v>2071691</v>
      </c>
      <c r="AZ1592" t="s">
        <v>1949</v>
      </c>
      <c r="BA1592" t="s"/>
      <c r="BB1592" t="n">
        <v>29974</v>
      </c>
      <c r="BC1592" t="n">
        <v>13.347975</v>
      </c>
      <c r="BD1592" t="n">
        <v>52.499228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1945</v>
      </c>
      <c r="F1593" t="n">
        <v>1716276</v>
      </c>
      <c r="G1593" t="s">
        <v>74</v>
      </c>
      <c r="H1593" t="s">
        <v>75</v>
      </c>
      <c r="I1593" t="s"/>
      <c r="J1593" t="s">
        <v>74</v>
      </c>
      <c r="K1593" t="n">
        <v>86</v>
      </c>
      <c r="L1593" t="s">
        <v>76</v>
      </c>
      <c r="M1593" t="s"/>
      <c r="N1593" t="s">
        <v>1953</v>
      </c>
      <c r="O1593" t="s">
        <v>78</v>
      </c>
      <c r="P1593" t="s">
        <v>1947</v>
      </c>
      <c r="Q1593" t="s"/>
      <c r="R1593" t="s">
        <v>102</v>
      </c>
      <c r="S1593" t="s">
        <v>682</v>
      </c>
      <c r="T1593" t="s">
        <v>82</v>
      </c>
      <c r="U1593" t="s"/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HYPERLINK("https://hotelmonitor-cachepage.eclerx.com/savepage/tk_15434144189712005_sr_2057.html","info")</f>
        <v/>
      </c>
      <c r="AA1593" t="n">
        <v>228068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88</v>
      </c>
      <c r="AO1593" t="s"/>
      <c r="AP1593" t="n">
        <v>210</v>
      </c>
      <c r="AQ1593" t="s">
        <v>89</v>
      </c>
      <c r="AR1593" t="s"/>
      <c r="AS1593" t="s"/>
      <c r="AT1593" t="s">
        <v>90</v>
      </c>
      <c r="AU1593" t="s"/>
      <c r="AV1593" t="s"/>
      <c r="AW1593" t="s"/>
      <c r="AX1593" t="s"/>
      <c r="AY1593" t="n">
        <v>2071691</v>
      </c>
      <c r="AZ1593" t="s">
        <v>1949</v>
      </c>
      <c r="BA1593" t="s"/>
      <c r="BB1593" t="n">
        <v>29974</v>
      </c>
      <c r="BC1593" t="n">
        <v>13.347975</v>
      </c>
      <c r="BD1593" t="n">
        <v>52.499228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1945</v>
      </c>
      <c r="F1594" t="n">
        <v>1716276</v>
      </c>
      <c r="G1594" t="s">
        <v>74</v>
      </c>
      <c r="H1594" t="s">
        <v>75</v>
      </c>
      <c r="I1594" t="s"/>
      <c r="J1594" t="s">
        <v>74</v>
      </c>
      <c r="K1594" t="n">
        <v>86</v>
      </c>
      <c r="L1594" t="s">
        <v>76</v>
      </c>
      <c r="M1594" t="s"/>
      <c r="N1594" t="s">
        <v>1953</v>
      </c>
      <c r="O1594" t="s">
        <v>78</v>
      </c>
      <c r="P1594" t="s">
        <v>1947</v>
      </c>
      <c r="Q1594" t="s"/>
      <c r="R1594" t="s">
        <v>102</v>
      </c>
      <c r="S1594" t="s">
        <v>682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HYPERLINK("https://hotelmonitor-cachepage.eclerx.com/savepage/tk_15434144189712005_sr_2057.html","info")</f>
        <v/>
      </c>
      <c r="AA1594" t="n">
        <v>228068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88</v>
      </c>
      <c r="AO1594" t="s"/>
      <c r="AP1594" t="n">
        <v>210</v>
      </c>
      <c r="AQ1594" t="s">
        <v>89</v>
      </c>
      <c r="AR1594" t="s"/>
      <c r="AS1594" t="s"/>
      <c r="AT1594" t="s">
        <v>90</v>
      </c>
      <c r="AU1594" t="s"/>
      <c r="AV1594" t="s"/>
      <c r="AW1594" t="s"/>
      <c r="AX1594" t="s"/>
      <c r="AY1594" t="n">
        <v>2071691</v>
      </c>
      <c r="AZ1594" t="s">
        <v>1949</v>
      </c>
      <c r="BA1594" t="s"/>
      <c r="BB1594" t="n">
        <v>29974</v>
      </c>
      <c r="BC1594" t="n">
        <v>13.347975</v>
      </c>
      <c r="BD1594" t="n">
        <v>52.499228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1945</v>
      </c>
      <c r="F1595" t="n">
        <v>1716276</v>
      </c>
      <c r="G1595" t="s">
        <v>74</v>
      </c>
      <c r="H1595" t="s">
        <v>75</v>
      </c>
      <c r="I1595" t="s"/>
      <c r="J1595" t="s">
        <v>74</v>
      </c>
      <c r="K1595" t="n">
        <v>90</v>
      </c>
      <c r="L1595" t="s">
        <v>76</v>
      </c>
      <c r="M1595" t="s"/>
      <c r="N1595" t="s">
        <v>1953</v>
      </c>
      <c r="O1595" t="s">
        <v>78</v>
      </c>
      <c r="P1595" t="s">
        <v>1947</v>
      </c>
      <c r="Q1595" t="s"/>
      <c r="R1595" t="s">
        <v>102</v>
      </c>
      <c r="S1595" t="s">
        <v>623</v>
      </c>
      <c r="T1595" t="s">
        <v>82</v>
      </c>
      <c r="U1595" t="s"/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HYPERLINK("https://hotelmonitor-cachepage.eclerx.com/savepage/tk_15434144189712005_sr_2057.html","info")</f>
        <v/>
      </c>
      <c r="AA1595" t="n">
        <v>228068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88</v>
      </c>
      <c r="AO1595" t="s"/>
      <c r="AP1595" t="n">
        <v>210</v>
      </c>
      <c r="AQ1595" t="s">
        <v>89</v>
      </c>
      <c r="AR1595" t="s"/>
      <c r="AS1595" t="s"/>
      <c r="AT1595" t="s">
        <v>90</v>
      </c>
      <c r="AU1595" t="s"/>
      <c r="AV1595" t="s"/>
      <c r="AW1595" t="s"/>
      <c r="AX1595" t="s"/>
      <c r="AY1595" t="n">
        <v>2071691</v>
      </c>
      <c r="AZ1595" t="s">
        <v>1949</v>
      </c>
      <c r="BA1595" t="s"/>
      <c r="BB1595" t="n">
        <v>29974</v>
      </c>
      <c r="BC1595" t="n">
        <v>13.347975</v>
      </c>
      <c r="BD1595" t="n">
        <v>52.499228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1945</v>
      </c>
      <c r="F1596" t="n">
        <v>1716276</v>
      </c>
      <c r="G1596" t="s">
        <v>74</v>
      </c>
      <c r="H1596" t="s">
        <v>75</v>
      </c>
      <c r="I1596" t="s"/>
      <c r="J1596" t="s">
        <v>74</v>
      </c>
      <c r="K1596" t="n">
        <v>91</v>
      </c>
      <c r="L1596" t="s">
        <v>76</v>
      </c>
      <c r="M1596" t="s"/>
      <c r="N1596" t="s">
        <v>1954</v>
      </c>
      <c r="O1596" t="s">
        <v>78</v>
      </c>
      <c r="P1596" t="s">
        <v>1947</v>
      </c>
      <c r="Q1596" t="s"/>
      <c r="R1596" t="s">
        <v>102</v>
      </c>
      <c r="S1596" t="s">
        <v>188</v>
      </c>
      <c r="T1596" t="s">
        <v>82</v>
      </c>
      <c r="U1596" t="s"/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HYPERLINK("https://hotelmonitor-cachepage.eclerx.com/savepage/tk_15434144189712005_sr_2057.html","info")</f>
        <v/>
      </c>
      <c r="AA1596" t="n">
        <v>228068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88</v>
      </c>
      <c r="AO1596" t="s"/>
      <c r="AP1596" t="n">
        <v>210</v>
      </c>
      <c r="AQ1596" t="s">
        <v>89</v>
      </c>
      <c r="AR1596" t="s"/>
      <c r="AS1596" t="s"/>
      <c r="AT1596" t="s">
        <v>90</v>
      </c>
      <c r="AU1596" t="s"/>
      <c r="AV1596" t="s"/>
      <c r="AW1596" t="s"/>
      <c r="AX1596" t="s"/>
      <c r="AY1596" t="n">
        <v>2071691</v>
      </c>
      <c r="AZ1596" t="s">
        <v>1949</v>
      </c>
      <c r="BA1596" t="s"/>
      <c r="BB1596" t="n">
        <v>29974</v>
      </c>
      <c r="BC1596" t="n">
        <v>13.347975</v>
      </c>
      <c r="BD1596" t="n">
        <v>52.499228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1945</v>
      </c>
      <c r="F1597" t="n">
        <v>1716276</v>
      </c>
      <c r="G1597" t="s">
        <v>74</v>
      </c>
      <c r="H1597" t="s">
        <v>75</v>
      </c>
      <c r="I1597" t="s"/>
      <c r="J1597" t="s">
        <v>74</v>
      </c>
      <c r="K1597" t="n">
        <v>94</v>
      </c>
      <c r="L1597" t="s">
        <v>76</v>
      </c>
      <c r="M1597" t="s"/>
      <c r="N1597" t="s">
        <v>1951</v>
      </c>
      <c r="O1597" t="s">
        <v>78</v>
      </c>
      <c r="P1597" t="s">
        <v>1947</v>
      </c>
      <c r="Q1597" t="s"/>
      <c r="R1597" t="s">
        <v>102</v>
      </c>
      <c r="S1597" t="s">
        <v>361</v>
      </c>
      <c r="T1597" t="s">
        <v>82</v>
      </c>
      <c r="U1597" t="s"/>
      <c r="V1597" t="s">
        <v>83</v>
      </c>
      <c r="W1597" t="s">
        <v>112</v>
      </c>
      <c r="X1597" t="s"/>
      <c r="Y1597" t="s">
        <v>85</v>
      </c>
      <c r="Z1597">
        <f>HYPERLINK("https://hotelmonitor-cachepage.eclerx.com/savepage/tk_15434144189712005_sr_2057.html","info")</f>
        <v/>
      </c>
      <c r="AA1597" t="n">
        <v>228068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88</v>
      </c>
      <c r="AO1597" t="s"/>
      <c r="AP1597" t="n">
        <v>210</v>
      </c>
      <c r="AQ1597" t="s">
        <v>89</v>
      </c>
      <c r="AR1597" t="s"/>
      <c r="AS1597" t="s"/>
      <c r="AT1597" t="s">
        <v>90</v>
      </c>
      <c r="AU1597" t="s"/>
      <c r="AV1597" t="s"/>
      <c r="AW1597" t="s"/>
      <c r="AX1597" t="s"/>
      <c r="AY1597" t="n">
        <v>2071691</v>
      </c>
      <c r="AZ1597" t="s">
        <v>1949</v>
      </c>
      <c r="BA1597" t="s"/>
      <c r="BB1597" t="n">
        <v>29974</v>
      </c>
      <c r="BC1597" t="n">
        <v>13.347975</v>
      </c>
      <c r="BD1597" t="n">
        <v>52.499228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1945</v>
      </c>
      <c r="F1598" t="n">
        <v>1716276</v>
      </c>
      <c r="G1598" t="s">
        <v>74</v>
      </c>
      <c r="H1598" t="s">
        <v>75</v>
      </c>
      <c r="I1598" t="s"/>
      <c r="J1598" t="s">
        <v>74</v>
      </c>
      <c r="K1598" t="n">
        <v>96</v>
      </c>
      <c r="L1598" t="s">
        <v>76</v>
      </c>
      <c r="M1598" t="s"/>
      <c r="N1598" t="s">
        <v>1955</v>
      </c>
      <c r="O1598" t="s">
        <v>78</v>
      </c>
      <c r="P1598" t="s">
        <v>1947</v>
      </c>
      <c r="Q1598" t="s"/>
      <c r="R1598" t="s">
        <v>102</v>
      </c>
      <c r="S1598" t="s">
        <v>638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HYPERLINK("https://hotelmonitor-cachepage.eclerx.com/savepage/tk_15434144189712005_sr_2057.html","info")</f>
        <v/>
      </c>
      <c r="AA1598" t="n">
        <v>228068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88</v>
      </c>
      <c r="AO1598" t="s"/>
      <c r="AP1598" t="n">
        <v>210</v>
      </c>
      <c r="AQ1598" t="s">
        <v>89</v>
      </c>
      <c r="AR1598" t="s"/>
      <c r="AS1598" t="s"/>
      <c r="AT1598" t="s">
        <v>90</v>
      </c>
      <c r="AU1598" t="s"/>
      <c r="AV1598" t="s"/>
      <c r="AW1598" t="s"/>
      <c r="AX1598" t="s"/>
      <c r="AY1598" t="n">
        <v>2071691</v>
      </c>
      <c r="AZ1598" t="s">
        <v>1949</v>
      </c>
      <c r="BA1598" t="s"/>
      <c r="BB1598" t="n">
        <v>29974</v>
      </c>
      <c r="BC1598" t="n">
        <v>13.347975</v>
      </c>
      <c r="BD1598" t="n">
        <v>52.499228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1945</v>
      </c>
      <c r="F1599" t="n">
        <v>1716276</v>
      </c>
      <c r="G1599" t="s">
        <v>74</v>
      </c>
      <c r="H1599" t="s">
        <v>75</v>
      </c>
      <c r="I1599" t="s"/>
      <c r="J1599" t="s">
        <v>74</v>
      </c>
      <c r="K1599" t="n">
        <v>98</v>
      </c>
      <c r="L1599" t="s">
        <v>76</v>
      </c>
      <c r="M1599" t="s"/>
      <c r="N1599" t="s">
        <v>1951</v>
      </c>
      <c r="O1599" t="s">
        <v>78</v>
      </c>
      <c r="P1599" t="s">
        <v>1947</v>
      </c>
      <c r="Q1599" t="s"/>
      <c r="R1599" t="s">
        <v>102</v>
      </c>
      <c r="S1599" t="s">
        <v>467</v>
      </c>
      <c r="T1599" t="s">
        <v>82</v>
      </c>
      <c r="U1599" t="s"/>
      <c r="V1599" t="s">
        <v>83</v>
      </c>
      <c r="W1599" t="s">
        <v>112</v>
      </c>
      <c r="X1599" t="s"/>
      <c r="Y1599" t="s">
        <v>85</v>
      </c>
      <c r="Z1599">
        <f>HYPERLINK("https://hotelmonitor-cachepage.eclerx.com/savepage/tk_15434144189712005_sr_2057.html","info")</f>
        <v/>
      </c>
      <c r="AA1599" t="n">
        <v>228068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88</v>
      </c>
      <c r="AO1599" t="s"/>
      <c r="AP1599" t="n">
        <v>210</v>
      </c>
      <c r="AQ1599" t="s">
        <v>89</v>
      </c>
      <c r="AR1599" t="s"/>
      <c r="AS1599" t="s"/>
      <c r="AT1599" t="s">
        <v>90</v>
      </c>
      <c r="AU1599" t="s"/>
      <c r="AV1599" t="s"/>
      <c r="AW1599" t="s"/>
      <c r="AX1599" t="s"/>
      <c r="AY1599" t="n">
        <v>2071691</v>
      </c>
      <c r="AZ1599" t="s">
        <v>1949</v>
      </c>
      <c r="BA1599" t="s"/>
      <c r="BB1599" t="n">
        <v>29974</v>
      </c>
      <c r="BC1599" t="n">
        <v>13.347975</v>
      </c>
      <c r="BD1599" t="n">
        <v>52.499228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1945</v>
      </c>
      <c r="F1600" t="n">
        <v>1716276</v>
      </c>
      <c r="G1600" t="s">
        <v>74</v>
      </c>
      <c r="H1600" t="s">
        <v>75</v>
      </c>
      <c r="I1600" t="s"/>
      <c r="J1600" t="s">
        <v>74</v>
      </c>
      <c r="K1600" t="n">
        <v>104</v>
      </c>
      <c r="L1600" t="s">
        <v>76</v>
      </c>
      <c r="M1600" t="s"/>
      <c r="N1600" t="s">
        <v>1950</v>
      </c>
      <c r="O1600" t="s">
        <v>78</v>
      </c>
      <c r="P1600" t="s">
        <v>1947</v>
      </c>
      <c r="Q1600" t="s"/>
      <c r="R1600" t="s">
        <v>102</v>
      </c>
      <c r="S1600" t="s">
        <v>297</v>
      </c>
      <c r="T1600" t="s">
        <v>82</v>
      </c>
      <c r="U1600" t="s"/>
      <c r="V1600" t="s">
        <v>83</v>
      </c>
      <c r="W1600" t="s">
        <v>112</v>
      </c>
      <c r="X1600" t="s"/>
      <c r="Y1600" t="s">
        <v>85</v>
      </c>
      <c r="Z1600">
        <f>HYPERLINK("https://hotelmonitor-cachepage.eclerx.com/savepage/tk_15434144189712005_sr_2057.html","info")</f>
        <v/>
      </c>
      <c r="AA1600" t="n">
        <v>228068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88</v>
      </c>
      <c r="AO1600" t="s"/>
      <c r="AP1600" t="n">
        <v>210</v>
      </c>
      <c r="AQ1600" t="s">
        <v>89</v>
      </c>
      <c r="AR1600" t="s"/>
      <c r="AS1600" t="s"/>
      <c r="AT1600" t="s">
        <v>90</v>
      </c>
      <c r="AU1600" t="s"/>
      <c r="AV1600" t="s"/>
      <c r="AW1600" t="s"/>
      <c r="AX1600" t="s"/>
      <c r="AY1600" t="n">
        <v>2071691</v>
      </c>
      <c r="AZ1600" t="s">
        <v>1949</v>
      </c>
      <c r="BA1600" t="s"/>
      <c r="BB1600" t="n">
        <v>29974</v>
      </c>
      <c r="BC1600" t="n">
        <v>13.347975</v>
      </c>
      <c r="BD1600" t="n">
        <v>52.499228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1945</v>
      </c>
      <c r="F1601" t="n">
        <v>1716276</v>
      </c>
      <c r="G1601" t="s">
        <v>74</v>
      </c>
      <c r="H1601" t="s">
        <v>75</v>
      </c>
      <c r="I1601" t="s"/>
      <c r="J1601" t="s">
        <v>74</v>
      </c>
      <c r="K1601" t="n">
        <v>109</v>
      </c>
      <c r="L1601" t="s">
        <v>76</v>
      </c>
      <c r="M1601" t="s"/>
      <c r="N1601" t="s">
        <v>1952</v>
      </c>
      <c r="O1601" t="s">
        <v>78</v>
      </c>
      <c r="P1601" t="s">
        <v>1947</v>
      </c>
      <c r="Q1601" t="s"/>
      <c r="R1601" t="s">
        <v>102</v>
      </c>
      <c r="S1601" t="s">
        <v>196</v>
      </c>
      <c r="T1601" t="s">
        <v>82</v>
      </c>
      <c r="U1601" t="s"/>
      <c r="V1601" t="s">
        <v>83</v>
      </c>
      <c r="W1601" t="s">
        <v>112</v>
      </c>
      <c r="X1601" t="s"/>
      <c r="Y1601" t="s">
        <v>85</v>
      </c>
      <c r="Z1601">
        <f>HYPERLINK("https://hotelmonitor-cachepage.eclerx.com/savepage/tk_15434144189712005_sr_2057.html","info")</f>
        <v/>
      </c>
      <c r="AA1601" t="n">
        <v>228068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88</v>
      </c>
      <c r="AO1601" t="s"/>
      <c r="AP1601" t="n">
        <v>210</v>
      </c>
      <c r="AQ1601" t="s">
        <v>89</v>
      </c>
      <c r="AR1601" t="s"/>
      <c r="AS1601" t="s"/>
      <c r="AT1601" t="s">
        <v>90</v>
      </c>
      <c r="AU1601" t="s"/>
      <c r="AV1601" t="s"/>
      <c r="AW1601" t="s"/>
      <c r="AX1601" t="s"/>
      <c r="AY1601" t="n">
        <v>2071691</v>
      </c>
      <c r="AZ1601" t="s">
        <v>1949</v>
      </c>
      <c r="BA1601" t="s"/>
      <c r="BB1601" t="n">
        <v>29974</v>
      </c>
      <c r="BC1601" t="n">
        <v>13.347975</v>
      </c>
      <c r="BD1601" t="n">
        <v>52.499228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1945</v>
      </c>
      <c r="F1602" t="n">
        <v>1716276</v>
      </c>
      <c r="G1602" t="s">
        <v>74</v>
      </c>
      <c r="H1602" t="s">
        <v>75</v>
      </c>
      <c r="I1602" t="s"/>
      <c r="J1602" t="s">
        <v>74</v>
      </c>
      <c r="K1602" t="n">
        <v>113</v>
      </c>
      <c r="L1602" t="s">
        <v>76</v>
      </c>
      <c r="M1602" t="s"/>
      <c r="N1602" t="s">
        <v>1952</v>
      </c>
      <c r="O1602" t="s">
        <v>78</v>
      </c>
      <c r="P1602" t="s">
        <v>1947</v>
      </c>
      <c r="Q1602" t="s"/>
      <c r="R1602" t="s">
        <v>102</v>
      </c>
      <c r="S1602" t="s">
        <v>763</v>
      </c>
      <c r="T1602" t="s">
        <v>82</v>
      </c>
      <c r="U1602" t="s"/>
      <c r="V1602" t="s">
        <v>83</v>
      </c>
      <c r="W1602" t="s">
        <v>112</v>
      </c>
      <c r="X1602" t="s"/>
      <c r="Y1602" t="s">
        <v>85</v>
      </c>
      <c r="Z1602">
        <f>HYPERLINK("https://hotelmonitor-cachepage.eclerx.com/savepage/tk_15434144189712005_sr_2057.html","info")</f>
        <v/>
      </c>
      <c r="AA1602" t="n">
        <v>228068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88</v>
      </c>
      <c r="AO1602" t="s"/>
      <c r="AP1602" t="n">
        <v>210</v>
      </c>
      <c r="AQ1602" t="s">
        <v>89</v>
      </c>
      <c r="AR1602" t="s"/>
      <c r="AS1602" t="s"/>
      <c r="AT1602" t="s">
        <v>90</v>
      </c>
      <c r="AU1602" t="s"/>
      <c r="AV1602" t="s"/>
      <c r="AW1602" t="s"/>
      <c r="AX1602" t="s"/>
      <c r="AY1602" t="n">
        <v>2071691</v>
      </c>
      <c r="AZ1602" t="s">
        <v>1949</v>
      </c>
      <c r="BA1602" t="s"/>
      <c r="BB1602" t="n">
        <v>29974</v>
      </c>
      <c r="BC1602" t="n">
        <v>13.347975</v>
      </c>
      <c r="BD1602" t="n">
        <v>52.499228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1945</v>
      </c>
      <c r="F1603" t="n">
        <v>1716276</v>
      </c>
      <c r="G1603" t="s">
        <v>74</v>
      </c>
      <c r="H1603" t="s">
        <v>75</v>
      </c>
      <c r="I1603" t="s"/>
      <c r="J1603" t="s">
        <v>74</v>
      </c>
      <c r="K1603" t="n">
        <v>114</v>
      </c>
      <c r="L1603" t="s">
        <v>76</v>
      </c>
      <c r="M1603" t="s"/>
      <c r="N1603" t="s">
        <v>1953</v>
      </c>
      <c r="O1603" t="s">
        <v>78</v>
      </c>
      <c r="P1603" t="s">
        <v>1947</v>
      </c>
      <c r="Q1603" t="s"/>
      <c r="R1603" t="s">
        <v>102</v>
      </c>
      <c r="S1603" t="s">
        <v>910</v>
      </c>
      <c r="T1603" t="s">
        <v>82</v>
      </c>
      <c r="U1603" t="s"/>
      <c r="V1603" t="s">
        <v>83</v>
      </c>
      <c r="W1603" t="s">
        <v>112</v>
      </c>
      <c r="X1603" t="s"/>
      <c r="Y1603" t="s">
        <v>85</v>
      </c>
      <c r="Z1603">
        <f>HYPERLINK("https://hotelmonitor-cachepage.eclerx.com/savepage/tk_15434144189712005_sr_2057.html","info")</f>
        <v/>
      </c>
      <c r="AA1603" t="n">
        <v>228068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88</v>
      </c>
      <c r="AO1603" t="s"/>
      <c r="AP1603" t="n">
        <v>210</v>
      </c>
      <c r="AQ1603" t="s">
        <v>89</v>
      </c>
      <c r="AR1603" t="s"/>
      <c r="AS1603" t="s"/>
      <c r="AT1603" t="s">
        <v>90</v>
      </c>
      <c r="AU1603" t="s"/>
      <c r="AV1603" t="s"/>
      <c r="AW1603" t="s"/>
      <c r="AX1603" t="s"/>
      <c r="AY1603" t="n">
        <v>2071691</v>
      </c>
      <c r="AZ1603" t="s">
        <v>1949</v>
      </c>
      <c r="BA1603" t="s"/>
      <c r="BB1603" t="n">
        <v>29974</v>
      </c>
      <c r="BC1603" t="n">
        <v>13.347975</v>
      </c>
      <c r="BD1603" t="n">
        <v>52.499228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1945</v>
      </c>
      <c r="F1604" t="n">
        <v>1716276</v>
      </c>
      <c r="G1604" t="s">
        <v>74</v>
      </c>
      <c r="H1604" t="s">
        <v>75</v>
      </c>
      <c r="I1604" t="s"/>
      <c r="J1604" t="s">
        <v>74</v>
      </c>
      <c r="K1604" t="n">
        <v>118</v>
      </c>
      <c r="L1604" t="s">
        <v>76</v>
      </c>
      <c r="M1604" t="s"/>
      <c r="N1604" t="s">
        <v>1953</v>
      </c>
      <c r="O1604" t="s">
        <v>78</v>
      </c>
      <c r="P1604" t="s">
        <v>1947</v>
      </c>
      <c r="Q1604" t="s"/>
      <c r="R1604" t="s">
        <v>102</v>
      </c>
      <c r="S1604" t="s">
        <v>1956</v>
      </c>
      <c r="T1604" t="s">
        <v>82</v>
      </c>
      <c r="U1604" t="s"/>
      <c r="V1604" t="s">
        <v>83</v>
      </c>
      <c r="W1604" t="s">
        <v>112</v>
      </c>
      <c r="X1604" t="s"/>
      <c r="Y1604" t="s">
        <v>85</v>
      </c>
      <c r="Z1604">
        <f>HYPERLINK("https://hotelmonitor-cachepage.eclerx.com/savepage/tk_15434144189712005_sr_2057.html","info")</f>
        <v/>
      </c>
      <c r="AA1604" t="n">
        <v>228068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88</v>
      </c>
      <c r="AO1604" t="s"/>
      <c r="AP1604" t="n">
        <v>210</v>
      </c>
      <c r="AQ1604" t="s">
        <v>89</v>
      </c>
      <c r="AR1604" t="s"/>
      <c r="AS1604" t="s"/>
      <c r="AT1604" t="s">
        <v>90</v>
      </c>
      <c r="AU1604" t="s"/>
      <c r="AV1604" t="s"/>
      <c r="AW1604" t="s"/>
      <c r="AX1604" t="s"/>
      <c r="AY1604" t="n">
        <v>2071691</v>
      </c>
      <c r="AZ1604" t="s">
        <v>1949</v>
      </c>
      <c r="BA1604" t="s"/>
      <c r="BB1604" t="n">
        <v>29974</v>
      </c>
      <c r="BC1604" t="n">
        <v>13.347975</v>
      </c>
      <c r="BD1604" t="n">
        <v>52.499228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1945</v>
      </c>
      <c r="F1605" t="n">
        <v>1716276</v>
      </c>
      <c r="G1605" t="s">
        <v>74</v>
      </c>
      <c r="H1605" t="s">
        <v>75</v>
      </c>
      <c r="I1605" t="s"/>
      <c r="J1605" t="s">
        <v>74</v>
      </c>
      <c r="K1605" t="n">
        <v>119</v>
      </c>
      <c r="L1605" t="s">
        <v>76</v>
      </c>
      <c r="M1605" t="s"/>
      <c r="N1605" t="s">
        <v>1954</v>
      </c>
      <c r="O1605" t="s">
        <v>78</v>
      </c>
      <c r="P1605" t="s">
        <v>1947</v>
      </c>
      <c r="Q1605" t="s"/>
      <c r="R1605" t="s">
        <v>102</v>
      </c>
      <c r="S1605" t="s">
        <v>184</v>
      </c>
      <c r="T1605" t="s">
        <v>82</v>
      </c>
      <c r="U1605" t="s"/>
      <c r="V1605" t="s">
        <v>83</v>
      </c>
      <c r="W1605" t="s">
        <v>112</v>
      </c>
      <c r="X1605" t="s"/>
      <c r="Y1605" t="s">
        <v>85</v>
      </c>
      <c r="Z1605">
        <f>HYPERLINK("https://hotelmonitor-cachepage.eclerx.com/savepage/tk_15434144189712005_sr_2057.html","info")</f>
        <v/>
      </c>
      <c r="AA1605" t="n">
        <v>228068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88</v>
      </c>
      <c r="AO1605" t="s"/>
      <c r="AP1605" t="n">
        <v>210</v>
      </c>
      <c r="AQ1605" t="s">
        <v>89</v>
      </c>
      <c r="AR1605" t="s"/>
      <c r="AS1605" t="s"/>
      <c r="AT1605" t="s">
        <v>90</v>
      </c>
      <c r="AU1605" t="s"/>
      <c r="AV1605" t="s"/>
      <c r="AW1605" t="s"/>
      <c r="AX1605" t="s"/>
      <c r="AY1605" t="n">
        <v>2071691</v>
      </c>
      <c r="AZ1605" t="s">
        <v>1949</v>
      </c>
      <c r="BA1605" t="s"/>
      <c r="BB1605" t="n">
        <v>29974</v>
      </c>
      <c r="BC1605" t="n">
        <v>13.347975</v>
      </c>
      <c r="BD1605" t="n">
        <v>52.499228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1957</v>
      </c>
      <c r="F1606" t="n">
        <v>71961</v>
      </c>
      <c r="G1606" t="s">
        <v>74</v>
      </c>
      <c r="H1606" t="s">
        <v>75</v>
      </c>
      <c r="I1606" t="s"/>
      <c r="J1606" t="s">
        <v>74</v>
      </c>
      <c r="K1606" t="n">
        <v>122</v>
      </c>
      <c r="L1606" t="s">
        <v>76</v>
      </c>
      <c r="M1606" t="s"/>
      <c r="N1606" t="s">
        <v>77</v>
      </c>
      <c r="O1606" t="s">
        <v>78</v>
      </c>
      <c r="P1606" t="s">
        <v>1958</v>
      </c>
      <c r="Q1606" t="s"/>
      <c r="R1606" t="s">
        <v>80</v>
      </c>
      <c r="S1606" t="s">
        <v>200</v>
      </c>
      <c r="T1606" t="s">
        <v>82</v>
      </c>
      <c r="U1606" t="s"/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HYPERLINK("https://hotelmonitor-cachepage.eclerx.com/savepage/tk_15434145954830124_sr_2057.html","info")</f>
        <v/>
      </c>
      <c r="AA1606" t="n">
        <v>8819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88</v>
      </c>
      <c r="AO1606" t="s"/>
      <c r="AP1606" t="n">
        <v>267</v>
      </c>
      <c r="AQ1606" t="s">
        <v>89</v>
      </c>
      <c r="AR1606" t="s"/>
      <c r="AS1606" t="s"/>
      <c r="AT1606" t="s">
        <v>90</v>
      </c>
      <c r="AU1606" t="s"/>
      <c r="AV1606" t="s"/>
      <c r="AW1606" t="s"/>
      <c r="AX1606" t="s"/>
      <c r="AY1606" t="n">
        <v>163098</v>
      </c>
      <c r="AZ1606" t="s">
        <v>1959</v>
      </c>
      <c r="BA1606" t="s"/>
      <c r="BB1606" t="n">
        <v>70314</v>
      </c>
      <c r="BC1606" t="n">
        <v>13.38852</v>
      </c>
      <c r="BD1606" t="n">
        <v>52.51071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1957</v>
      </c>
      <c r="F1607" t="n">
        <v>71961</v>
      </c>
      <c r="G1607" t="s">
        <v>74</v>
      </c>
      <c r="H1607" t="s">
        <v>75</v>
      </c>
      <c r="I1607" t="s"/>
      <c r="J1607" t="s">
        <v>74</v>
      </c>
      <c r="K1607" t="n">
        <v>124</v>
      </c>
      <c r="L1607" t="s">
        <v>76</v>
      </c>
      <c r="M1607" t="s"/>
      <c r="N1607" t="s">
        <v>183</v>
      </c>
      <c r="O1607" t="s">
        <v>78</v>
      </c>
      <c r="P1607" t="s">
        <v>1958</v>
      </c>
      <c r="Q1607" t="s"/>
      <c r="R1607" t="s">
        <v>80</v>
      </c>
      <c r="S1607" t="s">
        <v>859</v>
      </c>
      <c r="T1607" t="s">
        <v>82</v>
      </c>
      <c r="U1607" t="s"/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HYPERLINK("https://hotelmonitor-cachepage.eclerx.com/savepage/tk_15434145954830124_sr_2057.html","info")</f>
        <v/>
      </c>
      <c r="AA1607" t="n">
        <v>8819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88</v>
      </c>
      <c r="AO1607" t="s"/>
      <c r="AP1607" t="n">
        <v>267</v>
      </c>
      <c r="AQ1607" t="s">
        <v>89</v>
      </c>
      <c r="AR1607" t="s"/>
      <c r="AS1607" t="s"/>
      <c r="AT1607" t="s">
        <v>90</v>
      </c>
      <c r="AU1607" t="s"/>
      <c r="AV1607" t="s"/>
      <c r="AW1607" t="s"/>
      <c r="AX1607" t="s"/>
      <c r="AY1607" t="n">
        <v>163098</v>
      </c>
      <c r="AZ1607" t="s">
        <v>1959</v>
      </c>
      <c r="BA1607" t="s"/>
      <c r="BB1607" t="n">
        <v>70314</v>
      </c>
      <c r="BC1607" t="n">
        <v>13.38852</v>
      </c>
      <c r="BD1607" t="n">
        <v>52.51071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1957</v>
      </c>
      <c r="F1608" t="n">
        <v>71961</v>
      </c>
      <c r="G1608" t="s">
        <v>74</v>
      </c>
      <c r="H1608" t="s">
        <v>75</v>
      </c>
      <c r="I1608" t="s"/>
      <c r="J1608" t="s">
        <v>74</v>
      </c>
      <c r="K1608" t="n">
        <v>131.5</v>
      </c>
      <c r="L1608" t="s">
        <v>76</v>
      </c>
      <c r="M1608" t="s"/>
      <c r="N1608" t="s">
        <v>217</v>
      </c>
      <c r="O1608" t="s">
        <v>78</v>
      </c>
      <c r="P1608" t="s">
        <v>1958</v>
      </c>
      <c r="Q1608" t="s"/>
      <c r="R1608" t="s">
        <v>80</v>
      </c>
      <c r="S1608" t="s">
        <v>737</v>
      </c>
      <c r="T1608" t="s">
        <v>82</v>
      </c>
      <c r="U1608" t="s"/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HYPERLINK("https://hotelmonitor-cachepage.eclerx.com/savepage/tk_15434145954830124_sr_2057.html","info")</f>
        <v/>
      </c>
      <c r="AA1608" t="n">
        <v>8819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88</v>
      </c>
      <c r="AO1608" t="s"/>
      <c r="AP1608" t="n">
        <v>267</v>
      </c>
      <c r="AQ1608" t="s">
        <v>89</v>
      </c>
      <c r="AR1608" t="s"/>
      <c r="AS1608" t="s"/>
      <c r="AT1608" t="s">
        <v>90</v>
      </c>
      <c r="AU1608" t="s"/>
      <c r="AV1608" t="s"/>
      <c r="AW1608" t="s"/>
      <c r="AX1608" t="s"/>
      <c r="AY1608" t="n">
        <v>163098</v>
      </c>
      <c r="AZ1608" t="s">
        <v>1959</v>
      </c>
      <c r="BA1608" t="s"/>
      <c r="BB1608" t="n">
        <v>70314</v>
      </c>
      <c r="BC1608" t="n">
        <v>13.38852</v>
      </c>
      <c r="BD1608" t="n">
        <v>52.51071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1960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55</v>
      </c>
      <c r="L1609" t="s">
        <v>76</v>
      </c>
      <c r="M1609" t="s"/>
      <c r="N1609" t="s">
        <v>903</v>
      </c>
      <c r="O1609" t="s">
        <v>78</v>
      </c>
      <c r="P1609" t="s">
        <v>1960</v>
      </c>
      <c r="Q1609" t="s"/>
      <c r="R1609" t="s">
        <v>180</v>
      </c>
      <c r="S1609" t="s">
        <v>690</v>
      </c>
      <c r="T1609" t="s">
        <v>82</v>
      </c>
      <c r="U1609" t="s"/>
      <c r="V1609" t="s">
        <v>83</v>
      </c>
      <c r="W1609" t="s">
        <v>112</v>
      </c>
      <c r="X1609" t="s"/>
      <c r="Y1609" t="s">
        <v>85</v>
      </c>
      <c r="Z1609">
        <f>HYPERLINK("https://hotelmonitor-cachepage.eclerx.com/savepage/tk_15434139523110354_sr_2057.html","info")</f>
        <v/>
      </c>
      <c r="AA1609" t="n">
        <v>-2071673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88</v>
      </c>
      <c r="AO1609" t="s"/>
      <c r="AP1609" t="n">
        <v>54</v>
      </c>
      <c r="AQ1609" t="s">
        <v>89</v>
      </c>
      <c r="AR1609" t="s"/>
      <c r="AS1609" t="s"/>
      <c r="AT1609" t="s">
        <v>90</v>
      </c>
      <c r="AU1609" t="s"/>
      <c r="AV1609" t="s"/>
      <c r="AW1609" t="s"/>
      <c r="AX1609" t="s"/>
      <c r="AY1609" t="n">
        <v>2071673</v>
      </c>
      <c r="AZ1609" t="s">
        <v>1961</v>
      </c>
      <c r="BA1609" t="s"/>
      <c r="BB1609" t="n">
        <v>562956</v>
      </c>
      <c r="BC1609" t="n">
        <v>13.29004</v>
      </c>
      <c r="BD1609" t="n">
        <v>52.444032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1960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75</v>
      </c>
      <c r="L1610" t="s">
        <v>76</v>
      </c>
      <c r="M1610" t="s"/>
      <c r="N1610" t="s">
        <v>93</v>
      </c>
      <c r="O1610" t="s">
        <v>78</v>
      </c>
      <c r="P1610" t="s">
        <v>1960</v>
      </c>
      <c r="Q1610" t="s"/>
      <c r="R1610" t="s">
        <v>180</v>
      </c>
      <c r="S1610" t="s">
        <v>119</v>
      </c>
      <c r="T1610" t="s">
        <v>82</v>
      </c>
      <c r="U1610" t="s"/>
      <c r="V1610" t="s">
        <v>83</v>
      </c>
      <c r="W1610" t="s">
        <v>112</v>
      </c>
      <c r="X1610" t="s"/>
      <c r="Y1610" t="s">
        <v>85</v>
      </c>
      <c r="Z1610">
        <f>HYPERLINK("https://hotelmonitor-cachepage.eclerx.com/savepage/tk_15434139523110354_sr_2057.html","info")</f>
        <v/>
      </c>
      <c r="AA1610" t="n">
        <v>-2071673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88</v>
      </c>
      <c r="AO1610" t="s"/>
      <c r="AP1610" t="n">
        <v>54</v>
      </c>
      <c r="AQ1610" t="s">
        <v>89</v>
      </c>
      <c r="AR1610" t="s"/>
      <c r="AS1610" t="s"/>
      <c r="AT1610" t="s">
        <v>90</v>
      </c>
      <c r="AU1610" t="s"/>
      <c r="AV1610" t="s"/>
      <c r="AW1610" t="s"/>
      <c r="AX1610" t="s"/>
      <c r="AY1610" t="n">
        <v>2071673</v>
      </c>
      <c r="AZ1610" t="s">
        <v>1961</v>
      </c>
      <c r="BA1610" t="s"/>
      <c r="BB1610" t="n">
        <v>562956</v>
      </c>
      <c r="BC1610" t="n">
        <v>13.29004</v>
      </c>
      <c r="BD1610" t="n">
        <v>52.444032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1962</v>
      </c>
      <c r="F1611" t="n">
        <v>3553024</v>
      </c>
      <c r="G1611" t="s">
        <v>74</v>
      </c>
      <c r="H1611" t="s">
        <v>75</v>
      </c>
      <c r="I1611" t="s"/>
      <c r="J1611" t="s">
        <v>74</v>
      </c>
      <c r="K1611" t="n">
        <v>71.40000000000001</v>
      </c>
      <c r="L1611" t="s">
        <v>76</v>
      </c>
      <c r="M1611" t="s"/>
      <c r="N1611" t="s">
        <v>1963</v>
      </c>
      <c r="O1611" t="s">
        <v>78</v>
      </c>
      <c r="P1611" t="s">
        <v>1964</v>
      </c>
      <c r="Q1611" t="s"/>
      <c r="R1611" t="s">
        <v>80</v>
      </c>
      <c r="S1611" t="s">
        <v>586</v>
      </c>
      <c r="T1611" t="s">
        <v>82</v>
      </c>
      <c r="U1611" t="s"/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HYPERLINK("https://hotelmonitor-cachepage.eclerx.com/savepage/tk_15434152270887747_sr_2057.html","info")</f>
        <v/>
      </c>
      <c r="AA1611" t="n">
        <v>7278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88</v>
      </c>
      <c r="AO1611" t="s"/>
      <c r="AP1611" t="n">
        <v>476</v>
      </c>
      <c r="AQ1611" t="s">
        <v>89</v>
      </c>
      <c r="AR1611" t="s"/>
      <c r="AS1611" t="s"/>
      <c r="AT1611" t="s">
        <v>90</v>
      </c>
      <c r="AU1611" t="s"/>
      <c r="AV1611" t="s"/>
      <c r="AW1611" t="s"/>
      <c r="AX1611" t="s"/>
      <c r="AY1611" t="n">
        <v>4481112</v>
      </c>
      <c r="AZ1611" t="s">
        <v>1965</v>
      </c>
      <c r="BA1611" t="s"/>
      <c r="BB1611" t="n">
        <v>22642</v>
      </c>
      <c r="BC1611" t="n">
        <v>13.477686</v>
      </c>
      <c r="BD1611" t="n">
        <v>52.533572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1962</v>
      </c>
      <c r="F1612" t="n">
        <v>3553024</v>
      </c>
      <c r="G1612" t="s">
        <v>74</v>
      </c>
      <c r="H1612" t="s">
        <v>75</v>
      </c>
      <c r="I1612" t="s"/>
      <c r="J1612" t="s">
        <v>74</v>
      </c>
      <c r="K1612" t="n">
        <v>89.25</v>
      </c>
      <c r="L1612" t="s">
        <v>76</v>
      </c>
      <c r="M1612" t="s"/>
      <c r="N1612" t="s">
        <v>1966</v>
      </c>
      <c r="O1612" t="s">
        <v>78</v>
      </c>
      <c r="P1612" t="s">
        <v>1964</v>
      </c>
      <c r="Q1612" t="s"/>
      <c r="R1612" t="s">
        <v>80</v>
      </c>
      <c r="S1612" t="s">
        <v>589</v>
      </c>
      <c r="T1612" t="s">
        <v>82</v>
      </c>
      <c r="U1612" t="s"/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HYPERLINK("https://hotelmonitor-cachepage.eclerx.com/savepage/tk_15434152270887747_sr_2057.html","info")</f>
        <v/>
      </c>
      <c r="AA1612" t="n">
        <v>7278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88</v>
      </c>
      <c r="AO1612" t="s"/>
      <c r="AP1612" t="n">
        <v>476</v>
      </c>
      <c r="AQ1612" t="s">
        <v>89</v>
      </c>
      <c r="AR1612" t="s"/>
      <c r="AS1612" t="s"/>
      <c r="AT1612" t="s">
        <v>90</v>
      </c>
      <c r="AU1612" t="s"/>
      <c r="AV1612" t="s"/>
      <c r="AW1612" t="s"/>
      <c r="AX1612" t="s"/>
      <c r="AY1612" t="n">
        <v>4481112</v>
      </c>
      <c r="AZ1612" t="s">
        <v>1965</v>
      </c>
      <c r="BA1612" t="s"/>
      <c r="BB1612" t="n">
        <v>22642</v>
      </c>
      <c r="BC1612" t="n">
        <v>13.477686</v>
      </c>
      <c r="BD1612" t="n">
        <v>52.533572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1962</v>
      </c>
      <c r="F1613" t="n">
        <v>3553024</v>
      </c>
      <c r="G1613" t="s">
        <v>74</v>
      </c>
      <c r="H1613" t="s">
        <v>75</v>
      </c>
      <c r="I1613" t="s"/>
      <c r="J1613" t="s">
        <v>74</v>
      </c>
      <c r="K1613" t="n">
        <v>82.31999999999999</v>
      </c>
      <c r="L1613" t="s">
        <v>76</v>
      </c>
      <c r="M1613" t="s"/>
      <c r="N1613" t="s">
        <v>1967</v>
      </c>
      <c r="O1613" t="s">
        <v>78</v>
      </c>
      <c r="P1613" t="s">
        <v>1964</v>
      </c>
      <c r="Q1613" t="s"/>
      <c r="R1613" t="s">
        <v>80</v>
      </c>
      <c r="S1613" t="s">
        <v>1968</v>
      </c>
      <c r="T1613" t="s">
        <v>82</v>
      </c>
      <c r="U1613" t="s"/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HYPERLINK("https://hotelmonitor-cachepage.eclerx.com/savepage/tk_15434152270887747_sr_2057.html","info")</f>
        <v/>
      </c>
      <c r="AA1613" t="n">
        <v>7278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88</v>
      </c>
      <c r="AO1613" t="s"/>
      <c r="AP1613" t="n">
        <v>476</v>
      </c>
      <c r="AQ1613" t="s">
        <v>89</v>
      </c>
      <c r="AR1613" t="s"/>
      <c r="AS1613" t="s"/>
      <c r="AT1613" t="s">
        <v>90</v>
      </c>
      <c r="AU1613" t="s"/>
      <c r="AV1613" t="s"/>
      <c r="AW1613" t="s"/>
      <c r="AX1613" t="s"/>
      <c r="AY1613" t="n">
        <v>4481112</v>
      </c>
      <c r="AZ1613" t="s">
        <v>1965</v>
      </c>
      <c r="BA1613" t="s"/>
      <c r="BB1613" t="n">
        <v>22642</v>
      </c>
      <c r="BC1613" t="n">
        <v>13.477686</v>
      </c>
      <c r="BD1613" t="n">
        <v>52.533572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1962</v>
      </c>
      <c r="F1614" t="n">
        <v>3553024</v>
      </c>
      <c r="G1614" t="s">
        <v>74</v>
      </c>
      <c r="H1614" t="s">
        <v>75</v>
      </c>
      <c r="I1614" t="s"/>
      <c r="J1614" t="s">
        <v>74</v>
      </c>
      <c r="K1614" t="n">
        <v>102.9</v>
      </c>
      <c r="L1614" t="s">
        <v>76</v>
      </c>
      <c r="M1614" t="s"/>
      <c r="N1614" t="s">
        <v>1967</v>
      </c>
      <c r="O1614" t="s">
        <v>78</v>
      </c>
      <c r="P1614" t="s">
        <v>1964</v>
      </c>
      <c r="Q1614" t="s"/>
      <c r="R1614" t="s">
        <v>80</v>
      </c>
      <c r="S1614" t="s">
        <v>1969</v>
      </c>
      <c r="T1614" t="s">
        <v>82</v>
      </c>
      <c r="U1614" t="s"/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HYPERLINK("https://hotelmonitor-cachepage.eclerx.com/savepage/tk_15434152270887747_sr_2057.html","info")</f>
        <v/>
      </c>
      <c r="AA1614" t="n">
        <v>7278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88</v>
      </c>
      <c r="AO1614" t="s"/>
      <c r="AP1614" t="n">
        <v>476</v>
      </c>
      <c r="AQ1614" t="s">
        <v>89</v>
      </c>
      <c r="AR1614" t="s"/>
      <c r="AS1614" t="s"/>
      <c r="AT1614" t="s">
        <v>90</v>
      </c>
      <c r="AU1614" t="s"/>
      <c r="AV1614" t="s"/>
      <c r="AW1614" t="s"/>
      <c r="AX1614" t="s"/>
      <c r="AY1614" t="n">
        <v>4481112</v>
      </c>
      <c r="AZ1614" t="s">
        <v>1965</v>
      </c>
      <c r="BA1614" t="s"/>
      <c r="BB1614" t="n">
        <v>22642</v>
      </c>
      <c r="BC1614" t="n">
        <v>13.477686</v>
      </c>
      <c r="BD1614" t="n">
        <v>52.533572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1962</v>
      </c>
      <c r="F1615" t="n">
        <v>3553024</v>
      </c>
      <c r="G1615" t="s">
        <v>74</v>
      </c>
      <c r="H1615" t="s">
        <v>75</v>
      </c>
      <c r="I1615" t="s"/>
      <c r="J1615" t="s">
        <v>74</v>
      </c>
      <c r="K1615" t="n">
        <v>121.25</v>
      </c>
      <c r="L1615" t="s">
        <v>76</v>
      </c>
      <c r="M1615" t="s"/>
      <c r="N1615" t="s">
        <v>1966</v>
      </c>
      <c r="O1615" t="s">
        <v>78</v>
      </c>
      <c r="P1615" t="s">
        <v>1964</v>
      </c>
      <c r="Q1615" t="s"/>
      <c r="R1615" t="s">
        <v>80</v>
      </c>
      <c r="S1615" t="s">
        <v>1970</v>
      </c>
      <c r="T1615" t="s">
        <v>82</v>
      </c>
      <c r="U1615" t="s"/>
      <c r="V1615" t="s">
        <v>83</v>
      </c>
      <c r="W1615" t="s">
        <v>112</v>
      </c>
      <c r="X1615" t="s"/>
      <c r="Y1615" t="s">
        <v>85</v>
      </c>
      <c r="Z1615">
        <f>HYPERLINK("https://hotelmonitor-cachepage.eclerx.com/savepage/tk_15434152270887747_sr_2057.html","info")</f>
        <v/>
      </c>
      <c r="AA1615" t="n">
        <v>7278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88</v>
      </c>
      <c r="AO1615" t="s"/>
      <c r="AP1615" t="n">
        <v>476</v>
      </c>
      <c r="AQ1615" t="s">
        <v>89</v>
      </c>
      <c r="AR1615" t="s"/>
      <c r="AS1615" t="s"/>
      <c r="AT1615" t="s">
        <v>90</v>
      </c>
      <c r="AU1615" t="s"/>
      <c r="AV1615" t="s"/>
      <c r="AW1615" t="s"/>
      <c r="AX1615" t="s"/>
      <c r="AY1615" t="n">
        <v>4481112</v>
      </c>
      <c r="AZ1615" t="s">
        <v>1965</v>
      </c>
      <c r="BA1615" t="s"/>
      <c r="BB1615" t="n">
        <v>22642</v>
      </c>
      <c r="BC1615" t="n">
        <v>13.477686</v>
      </c>
      <c r="BD1615" t="n">
        <v>52.533572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1962</v>
      </c>
      <c r="F1616" t="n">
        <v>3553024</v>
      </c>
      <c r="G1616" t="s">
        <v>74</v>
      </c>
      <c r="H1616" t="s">
        <v>75</v>
      </c>
      <c r="I1616" t="s"/>
      <c r="J1616" t="s">
        <v>74</v>
      </c>
      <c r="K1616" t="n">
        <v>134.9</v>
      </c>
      <c r="L1616" t="s">
        <v>76</v>
      </c>
      <c r="M1616" t="s"/>
      <c r="N1616" t="s">
        <v>1967</v>
      </c>
      <c r="O1616" t="s">
        <v>78</v>
      </c>
      <c r="P1616" t="s">
        <v>1964</v>
      </c>
      <c r="Q1616" t="s"/>
      <c r="R1616" t="s">
        <v>80</v>
      </c>
      <c r="S1616" t="s">
        <v>1971</v>
      </c>
      <c r="T1616" t="s">
        <v>82</v>
      </c>
      <c r="U1616" t="s"/>
      <c r="V1616" t="s">
        <v>83</v>
      </c>
      <c r="W1616" t="s">
        <v>112</v>
      </c>
      <c r="X1616" t="s"/>
      <c r="Y1616" t="s">
        <v>85</v>
      </c>
      <c r="Z1616">
        <f>HYPERLINK("https://hotelmonitor-cachepage.eclerx.com/savepage/tk_15434152270887747_sr_2057.html","info")</f>
        <v/>
      </c>
      <c r="AA1616" t="n">
        <v>7278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88</v>
      </c>
      <c r="AO1616" t="s"/>
      <c r="AP1616" t="n">
        <v>476</v>
      </c>
      <c r="AQ1616" t="s">
        <v>89</v>
      </c>
      <c r="AR1616" t="s"/>
      <c r="AS1616" t="s"/>
      <c r="AT1616" t="s">
        <v>90</v>
      </c>
      <c r="AU1616" t="s"/>
      <c r="AV1616" t="s"/>
      <c r="AW1616" t="s"/>
      <c r="AX1616" t="s"/>
      <c r="AY1616" t="n">
        <v>4481112</v>
      </c>
      <c r="AZ1616" t="s">
        <v>1965</v>
      </c>
      <c r="BA1616" t="s"/>
      <c r="BB1616" t="n">
        <v>22642</v>
      </c>
      <c r="BC1616" t="n">
        <v>13.477686</v>
      </c>
      <c r="BD1616" t="n">
        <v>52.533572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1972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64.8</v>
      </c>
      <c r="L1617" t="s">
        <v>76</v>
      </c>
      <c r="M1617" t="s"/>
      <c r="N1617" t="s">
        <v>77</v>
      </c>
      <c r="O1617" t="s">
        <v>78</v>
      </c>
      <c r="P1617" t="s">
        <v>1972</v>
      </c>
      <c r="Q1617" t="s"/>
      <c r="R1617" t="s">
        <v>102</v>
      </c>
      <c r="S1617" t="s">
        <v>1973</v>
      </c>
      <c r="T1617" t="s">
        <v>82</v>
      </c>
      <c r="U1617" t="s"/>
      <c r="V1617" t="s">
        <v>83</v>
      </c>
      <c r="W1617" t="s">
        <v>112</v>
      </c>
      <c r="X1617" t="s"/>
      <c r="Y1617" t="s">
        <v>85</v>
      </c>
      <c r="Z1617">
        <f>HYPERLINK("https://hotelmonitor-cachepage.eclerx.com/savepage/tk_15434152330485168_sr_2057.html","info")</f>
        <v/>
      </c>
      <c r="AA1617" t="n">
        <v>-6796946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88</v>
      </c>
      <c r="AO1617" t="s"/>
      <c r="AP1617" t="n">
        <v>478</v>
      </c>
      <c r="AQ1617" t="s">
        <v>89</v>
      </c>
      <c r="AR1617" t="s"/>
      <c r="AS1617" t="s"/>
      <c r="AT1617" t="s">
        <v>90</v>
      </c>
      <c r="AU1617" t="s"/>
      <c r="AV1617" t="s"/>
      <c r="AW1617" t="s"/>
      <c r="AX1617" t="s"/>
      <c r="AY1617" t="n">
        <v>6796946</v>
      </c>
      <c r="AZ1617" t="s">
        <v>1974</v>
      </c>
      <c r="BA1617" t="s"/>
      <c r="BB1617" t="n">
        <v>41805</v>
      </c>
      <c r="BC1617" t="n">
        <v>13.32013</v>
      </c>
      <c r="BD1617" t="n">
        <v>52.50095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1972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72</v>
      </c>
      <c r="L1618" t="s">
        <v>76</v>
      </c>
      <c r="M1618" t="s"/>
      <c r="N1618" t="s">
        <v>533</v>
      </c>
      <c r="O1618" t="s">
        <v>78</v>
      </c>
      <c r="P1618" t="s">
        <v>1972</v>
      </c>
      <c r="Q1618" t="s"/>
      <c r="R1618" t="s">
        <v>102</v>
      </c>
      <c r="S1618" t="s">
        <v>604</v>
      </c>
      <c r="T1618" t="s">
        <v>82</v>
      </c>
      <c r="U1618" t="s"/>
      <c r="V1618" t="s">
        <v>83</v>
      </c>
      <c r="W1618" t="s">
        <v>112</v>
      </c>
      <c r="X1618" t="s"/>
      <c r="Y1618" t="s">
        <v>85</v>
      </c>
      <c r="Z1618">
        <f>HYPERLINK("https://hotelmonitor-cachepage.eclerx.com/savepage/tk_15434152330485168_sr_2057.html","info")</f>
        <v/>
      </c>
      <c r="AA1618" t="n">
        <v>-6796946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88</v>
      </c>
      <c r="AO1618" t="s"/>
      <c r="AP1618" t="n">
        <v>478</v>
      </c>
      <c r="AQ1618" t="s">
        <v>89</v>
      </c>
      <c r="AR1618" t="s"/>
      <c r="AS1618" t="s"/>
      <c r="AT1618" t="s">
        <v>90</v>
      </c>
      <c r="AU1618" t="s"/>
      <c r="AV1618" t="s"/>
      <c r="AW1618" t="s"/>
      <c r="AX1618" t="s"/>
      <c r="AY1618" t="n">
        <v>6796946</v>
      </c>
      <c r="AZ1618" t="s">
        <v>1974</v>
      </c>
      <c r="BA1618" t="s"/>
      <c r="BB1618" t="n">
        <v>41805</v>
      </c>
      <c r="BC1618" t="n">
        <v>13.32013</v>
      </c>
      <c r="BD1618" t="n">
        <v>52.50095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1975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89</v>
      </c>
      <c r="L1619" t="s">
        <v>76</v>
      </c>
      <c r="M1619" t="s"/>
      <c r="N1619" t="s">
        <v>1976</v>
      </c>
      <c r="O1619" t="s">
        <v>78</v>
      </c>
      <c r="P1619" t="s">
        <v>1975</v>
      </c>
      <c r="Q1619" t="s"/>
      <c r="R1619" t="s">
        <v>180</v>
      </c>
      <c r="S1619" t="s">
        <v>351</v>
      </c>
      <c r="T1619" t="s">
        <v>82</v>
      </c>
      <c r="U1619" t="s"/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HYPERLINK("https://hotelmonitor-cachepage.eclerx.com/savepage/tk_15434149517118764_sr_2057.html","info")</f>
        <v/>
      </c>
      <c r="AA1619" t="n">
        <v>-2071741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88</v>
      </c>
      <c r="AO1619" t="s"/>
      <c r="AP1619" t="n">
        <v>384</v>
      </c>
      <c r="AQ1619" t="s">
        <v>89</v>
      </c>
      <c r="AR1619" t="s"/>
      <c r="AS1619" t="s"/>
      <c r="AT1619" t="s">
        <v>90</v>
      </c>
      <c r="AU1619" t="s"/>
      <c r="AV1619" t="s"/>
      <c r="AW1619" t="s"/>
      <c r="AX1619" t="s"/>
      <c r="AY1619" t="n">
        <v>2071741</v>
      </c>
      <c r="AZ1619" t="s">
        <v>1977</v>
      </c>
      <c r="BA1619" t="s"/>
      <c r="BB1619" t="n">
        <v>220339</v>
      </c>
      <c r="BC1619" t="n">
        <v>13.41124</v>
      </c>
      <c r="BD1619" t="n">
        <v>52.547426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1975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95</v>
      </c>
      <c r="L1620" t="s">
        <v>76</v>
      </c>
      <c r="M1620" t="s"/>
      <c r="N1620" t="s">
        <v>1978</v>
      </c>
      <c r="O1620" t="s">
        <v>78</v>
      </c>
      <c r="P1620" t="s">
        <v>1975</v>
      </c>
      <c r="Q1620" t="s"/>
      <c r="R1620" t="s">
        <v>180</v>
      </c>
      <c r="S1620" t="s">
        <v>307</v>
      </c>
      <c r="T1620" t="s">
        <v>82</v>
      </c>
      <c r="U1620" t="s"/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HYPERLINK("https://hotelmonitor-cachepage.eclerx.com/savepage/tk_15434149517118764_sr_2057.html","info")</f>
        <v/>
      </c>
      <c r="AA1620" t="n">
        <v>-2071741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88</v>
      </c>
      <c r="AO1620" t="s"/>
      <c r="AP1620" t="n">
        <v>384</v>
      </c>
      <c r="AQ1620" t="s">
        <v>89</v>
      </c>
      <c r="AR1620" t="s"/>
      <c r="AS1620" t="s"/>
      <c r="AT1620" t="s">
        <v>90</v>
      </c>
      <c r="AU1620" t="s"/>
      <c r="AV1620" t="s"/>
      <c r="AW1620" t="s"/>
      <c r="AX1620" t="s"/>
      <c r="AY1620" t="n">
        <v>2071741</v>
      </c>
      <c r="AZ1620" t="s">
        <v>1977</v>
      </c>
      <c r="BA1620" t="s"/>
      <c r="BB1620" t="n">
        <v>220339</v>
      </c>
      <c r="BC1620" t="n">
        <v>13.41124</v>
      </c>
      <c r="BD1620" t="n">
        <v>52.547426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1979</v>
      </c>
      <c r="F1621" t="n">
        <v>2347088</v>
      </c>
      <c r="G1621" t="s">
        <v>74</v>
      </c>
      <c r="H1621" t="s">
        <v>75</v>
      </c>
      <c r="I1621" t="s"/>
      <c r="J1621" t="s">
        <v>74</v>
      </c>
      <c r="K1621" t="n">
        <v>83.5</v>
      </c>
      <c r="L1621" t="s">
        <v>76</v>
      </c>
      <c r="M1621" t="s"/>
      <c r="N1621" t="s">
        <v>77</v>
      </c>
      <c r="O1621" t="s">
        <v>78</v>
      </c>
      <c r="P1621" t="s">
        <v>1980</v>
      </c>
      <c r="Q1621" t="s"/>
      <c r="R1621" t="s">
        <v>80</v>
      </c>
      <c r="S1621" t="s">
        <v>715</v>
      </c>
      <c r="T1621" t="s">
        <v>82</v>
      </c>
      <c r="U1621" t="s"/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HYPERLINK("https://hotelmonitor-cachepage.eclerx.com/savepage/tk_15434143773878868_sr_2057.html","info")</f>
        <v/>
      </c>
      <c r="AA1621" t="n">
        <v>271065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88</v>
      </c>
      <c r="AO1621" t="s"/>
      <c r="AP1621" t="n">
        <v>196</v>
      </c>
      <c r="AQ1621" t="s">
        <v>89</v>
      </c>
      <c r="AR1621" t="s"/>
      <c r="AS1621" t="s"/>
      <c r="AT1621" t="s">
        <v>90</v>
      </c>
      <c r="AU1621" t="s"/>
      <c r="AV1621" t="s"/>
      <c r="AW1621" t="s"/>
      <c r="AX1621" t="s"/>
      <c r="AY1621" t="n">
        <v>2071499</v>
      </c>
      <c r="AZ1621" t="s">
        <v>1981</v>
      </c>
      <c r="BA1621" t="s"/>
      <c r="BB1621" t="n">
        <v>572472</v>
      </c>
      <c r="BC1621" t="n">
        <v>13.32182</v>
      </c>
      <c r="BD1621" t="n">
        <v>52.50153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1979</v>
      </c>
      <c r="F1622" t="n">
        <v>2347088</v>
      </c>
      <c r="G1622" t="s">
        <v>74</v>
      </c>
      <c r="H1622" t="s">
        <v>75</v>
      </c>
      <c r="I1622" t="s"/>
      <c r="J1622" t="s">
        <v>74</v>
      </c>
      <c r="K1622" t="n">
        <v>92.5</v>
      </c>
      <c r="L1622" t="s">
        <v>76</v>
      </c>
      <c r="M1622" t="s"/>
      <c r="N1622" t="s">
        <v>1982</v>
      </c>
      <c r="O1622" t="s">
        <v>78</v>
      </c>
      <c r="P1622" t="s">
        <v>1980</v>
      </c>
      <c r="Q1622" t="s"/>
      <c r="R1622" t="s">
        <v>80</v>
      </c>
      <c r="S1622" t="s">
        <v>436</v>
      </c>
      <c r="T1622" t="s">
        <v>82</v>
      </c>
      <c r="U1622" t="s"/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HYPERLINK("https://hotelmonitor-cachepage.eclerx.com/savepage/tk_15434143773878868_sr_2057.html","info")</f>
        <v/>
      </c>
      <c r="AA1622" t="n">
        <v>271065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88</v>
      </c>
      <c r="AO1622" t="s"/>
      <c r="AP1622" t="n">
        <v>196</v>
      </c>
      <c r="AQ1622" t="s">
        <v>89</v>
      </c>
      <c r="AR1622" t="s"/>
      <c r="AS1622" t="s"/>
      <c r="AT1622" t="s">
        <v>90</v>
      </c>
      <c r="AU1622" t="s"/>
      <c r="AV1622" t="s"/>
      <c r="AW1622" t="s"/>
      <c r="AX1622" t="s"/>
      <c r="AY1622" t="n">
        <v>2071499</v>
      </c>
      <c r="AZ1622" t="s">
        <v>1981</v>
      </c>
      <c r="BA1622" t="s"/>
      <c r="BB1622" t="n">
        <v>572472</v>
      </c>
      <c r="BC1622" t="n">
        <v>13.32182</v>
      </c>
      <c r="BD1622" t="n">
        <v>52.50153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1979</v>
      </c>
      <c r="F1623" t="n">
        <v>2347088</v>
      </c>
      <c r="G1623" t="s">
        <v>74</v>
      </c>
      <c r="H1623" t="s">
        <v>75</v>
      </c>
      <c r="I1623" t="s"/>
      <c r="J1623" t="s">
        <v>74</v>
      </c>
      <c r="K1623" t="n">
        <v>102.5</v>
      </c>
      <c r="L1623" t="s">
        <v>76</v>
      </c>
      <c r="M1623" t="s"/>
      <c r="N1623" t="s">
        <v>1983</v>
      </c>
      <c r="O1623" t="s">
        <v>78</v>
      </c>
      <c r="P1623" t="s">
        <v>1980</v>
      </c>
      <c r="Q1623" t="s"/>
      <c r="R1623" t="s">
        <v>80</v>
      </c>
      <c r="S1623" t="s">
        <v>734</v>
      </c>
      <c r="T1623" t="s">
        <v>82</v>
      </c>
      <c r="U1623" t="s"/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HYPERLINK("https://hotelmonitor-cachepage.eclerx.com/savepage/tk_15434143773878868_sr_2057.html","info")</f>
        <v/>
      </c>
      <c r="AA1623" t="n">
        <v>271065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88</v>
      </c>
      <c r="AO1623" t="s"/>
      <c r="AP1623" t="n">
        <v>196</v>
      </c>
      <c r="AQ1623" t="s">
        <v>89</v>
      </c>
      <c r="AR1623" t="s"/>
      <c r="AS1623" t="s"/>
      <c r="AT1623" t="s">
        <v>90</v>
      </c>
      <c r="AU1623" t="s"/>
      <c r="AV1623" t="s"/>
      <c r="AW1623" t="s"/>
      <c r="AX1623" t="s"/>
      <c r="AY1623" t="n">
        <v>2071499</v>
      </c>
      <c r="AZ1623" t="s">
        <v>1981</v>
      </c>
      <c r="BA1623" t="s"/>
      <c r="BB1623" t="n">
        <v>572472</v>
      </c>
      <c r="BC1623" t="n">
        <v>13.32182</v>
      </c>
      <c r="BD1623" t="n">
        <v>52.50153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1979</v>
      </c>
      <c r="F1624" t="n">
        <v>2347088</v>
      </c>
      <c r="G1624" t="s">
        <v>74</v>
      </c>
      <c r="H1624" t="s">
        <v>75</v>
      </c>
      <c r="I1624" t="s"/>
      <c r="J1624" t="s">
        <v>74</v>
      </c>
      <c r="K1624" t="n">
        <v>102.5</v>
      </c>
      <c r="L1624" t="s">
        <v>76</v>
      </c>
      <c r="M1624" t="s"/>
      <c r="N1624" t="s">
        <v>1983</v>
      </c>
      <c r="O1624" t="s">
        <v>78</v>
      </c>
      <c r="P1624" t="s">
        <v>1980</v>
      </c>
      <c r="Q1624" t="s"/>
      <c r="R1624" t="s">
        <v>80</v>
      </c>
      <c r="S1624" t="s">
        <v>734</v>
      </c>
      <c r="T1624" t="s">
        <v>82</v>
      </c>
      <c r="U1624" t="s"/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HYPERLINK("https://hotelmonitor-cachepage.eclerx.com/savepage/tk_15434143773878868_sr_2057.html","info")</f>
        <v/>
      </c>
      <c r="AA1624" t="n">
        <v>271065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88</v>
      </c>
      <c r="AO1624" t="s"/>
      <c r="AP1624" t="n">
        <v>196</v>
      </c>
      <c r="AQ1624" t="s">
        <v>89</v>
      </c>
      <c r="AR1624" t="s"/>
      <c r="AS1624" t="s"/>
      <c r="AT1624" t="s">
        <v>90</v>
      </c>
      <c r="AU1624" t="s"/>
      <c r="AV1624" t="s"/>
      <c r="AW1624" t="s"/>
      <c r="AX1624" t="s"/>
      <c r="AY1624" t="n">
        <v>2071499</v>
      </c>
      <c r="AZ1624" t="s">
        <v>1981</v>
      </c>
      <c r="BA1624" t="s"/>
      <c r="BB1624" t="n">
        <v>572472</v>
      </c>
      <c r="BC1624" t="n">
        <v>13.32182</v>
      </c>
      <c r="BD1624" t="n">
        <v>52.50153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1979</v>
      </c>
      <c r="F1625" t="n">
        <v>2347088</v>
      </c>
      <c r="G1625" t="s">
        <v>74</v>
      </c>
      <c r="H1625" t="s">
        <v>75</v>
      </c>
      <c r="I1625" t="s"/>
      <c r="J1625" t="s">
        <v>74</v>
      </c>
      <c r="K1625" t="n">
        <v>111.5</v>
      </c>
      <c r="L1625" t="s">
        <v>76</v>
      </c>
      <c r="M1625" t="s"/>
      <c r="N1625" t="s">
        <v>1984</v>
      </c>
      <c r="O1625" t="s">
        <v>78</v>
      </c>
      <c r="P1625" t="s">
        <v>1980</v>
      </c>
      <c r="Q1625" t="s"/>
      <c r="R1625" t="s">
        <v>80</v>
      </c>
      <c r="S1625" t="s">
        <v>238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HYPERLINK("https://hotelmonitor-cachepage.eclerx.com/savepage/tk_15434143773878868_sr_2057.html","info")</f>
        <v/>
      </c>
      <c r="AA1625" t="n">
        <v>271065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88</v>
      </c>
      <c r="AO1625" t="s"/>
      <c r="AP1625" t="n">
        <v>196</v>
      </c>
      <c r="AQ1625" t="s">
        <v>89</v>
      </c>
      <c r="AR1625" t="s"/>
      <c r="AS1625" t="s"/>
      <c r="AT1625" t="s">
        <v>90</v>
      </c>
      <c r="AU1625" t="s"/>
      <c r="AV1625" t="s"/>
      <c r="AW1625" t="s"/>
      <c r="AX1625" t="s"/>
      <c r="AY1625" t="n">
        <v>2071499</v>
      </c>
      <c r="AZ1625" t="s">
        <v>1981</v>
      </c>
      <c r="BA1625" t="s"/>
      <c r="BB1625" t="n">
        <v>572472</v>
      </c>
      <c r="BC1625" t="n">
        <v>13.32182</v>
      </c>
      <c r="BD1625" t="n">
        <v>52.50153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1985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114.95</v>
      </c>
      <c r="L1626" t="s">
        <v>76</v>
      </c>
      <c r="M1626" t="s"/>
      <c r="N1626" t="s">
        <v>1986</v>
      </c>
      <c r="O1626" t="s">
        <v>78</v>
      </c>
      <c r="P1626" t="s">
        <v>1985</v>
      </c>
      <c r="Q1626" t="s"/>
      <c r="R1626" t="s">
        <v>418</v>
      </c>
      <c r="S1626" t="s">
        <v>1987</v>
      </c>
      <c r="T1626" t="s">
        <v>82</v>
      </c>
      <c r="U1626" t="s"/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HYPERLINK("https://hotelmonitor-cachepage.eclerx.com/savepage/tk_1543414995784933_sr_2057.html","info")</f>
        <v/>
      </c>
      <c r="AA1626" t="n">
        <v>-4444374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88</v>
      </c>
      <c r="AO1626" t="s"/>
      <c r="AP1626" t="n">
        <v>399</v>
      </c>
      <c r="AQ1626" t="s">
        <v>89</v>
      </c>
      <c r="AR1626" t="s"/>
      <c r="AS1626" t="s"/>
      <c r="AT1626" t="s">
        <v>90</v>
      </c>
      <c r="AU1626" t="s"/>
      <c r="AV1626" t="s"/>
      <c r="AW1626" t="s"/>
      <c r="AX1626" t="s"/>
      <c r="AY1626" t="n">
        <v>4444374</v>
      </c>
      <c r="AZ1626" t="s">
        <v>1988</v>
      </c>
      <c r="BA1626" t="s"/>
      <c r="BB1626" t="n">
        <v>66546</v>
      </c>
      <c r="BC1626" t="n">
        <v>13.407718</v>
      </c>
      <c r="BD1626" t="n">
        <v>52.52713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1985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121</v>
      </c>
      <c r="L1627" t="s">
        <v>76</v>
      </c>
      <c r="M1627" t="s"/>
      <c r="N1627" t="s">
        <v>1989</v>
      </c>
      <c r="O1627" t="s">
        <v>78</v>
      </c>
      <c r="P1627" t="s">
        <v>1985</v>
      </c>
      <c r="Q1627" t="s"/>
      <c r="R1627" t="s">
        <v>418</v>
      </c>
      <c r="S1627" t="s">
        <v>198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HYPERLINK("https://hotelmonitor-cachepage.eclerx.com/savepage/tk_1543414995784933_sr_2057.html","info")</f>
        <v/>
      </c>
      <c r="AA1627" t="n">
        <v>-4444374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88</v>
      </c>
      <c r="AO1627" t="s"/>
      <c r="AP1627" t="n">
        <v>399</v>
      </c>
      <c r="AQ1627" t="s">
        <v>89</v>
      </c>
      <c r="AR1627" t="s"/>
      <c r="AS1627" t="s"/>
      <c r="AT1627" t="s">
        <v>90</v>
      </c>
      <c r="AU1627" t="s"/>
      <c r="AV1627" t="s"/>
      <c r="AW1627" t="s"/>
      <c r="AX1627" t="s"/>
      <c r="AY1627" t="n">
        <v>4444374</v>
      </c>
      <c r="AZ1627" t="s">
        <v>1988</v>
      </c>
      <c r="BA1627" t="s"/>
      <c r="BB1627" t="n">
        <v>66546</v>
      </c>
      <c r="BC1627" t="n">
        <v>13.407718</v>
      </c>
      <c r="BD1627" t="n">
        <v>52.52713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1985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121</v>
      </c>
      <c r="L1628" t="s">
        <v>76</v>
      </c>
      <c r="M1628" t="s"/>
      <c r="N1628" t="s">
        <v>1989</v>
      </c>
      <c r="O1628" t="s">
        <v>78</v>
      </c>
      <c r="P1628" t="s">
        <v>1985</v>
      </c>
      <c r="Q1628" t="s"/>
      <c r="R1628" t="s">
        <v>418</v>
      </c>
      <c r="S1628" t="s">
        <v>198</v>
      </c>
      <c r="T1628" t="s">
        <v>82</v>
      </c>
      <c r="U1628" t="s"/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HYPERLINK("https://hotelmonitor-cachepage.eclerx.com/savepage/tk_1543414995784933_sr_2057.html","info")</f>
        <v/>
      </c>
      <c r="AA1628" t="n">
        <v>-4444374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88</v>
      </c>
      <c r="AO1628" t="s"/>
      <c r="AP1628" t="n">
        <v>399</v>
      </c>
      <c r="AQ1628" t="s">
        <v>89</v>
      </c>
      <c r="AR1628" t="s"/>
      <c r="AS1628" t="s"/>
      <c r="AT1628" t="s">
        <v>90</v>
      </c>
      <c r="AU1628" t="s"/>
      <c r="AV1628" t="s"/>
      <c r="AW1628" t="s"/>
      <c r="AX1628" t="s"/>
      <c r="AY1628" t="n">
        <v>4444374</v>
      </c>
      <c r="AZ1628" t="s">
        <v>1988</v>
      </c>
      <c r="BA1628" t="s"/>
      <c r="BB1628" t="n">
        <v>66546</v>
      </c>
      <c r="BC1628" t="n">
        <v>13.407718</v>
      </c>
      <c r="BD1628" t="n">
        <v>52.52713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1985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138.7</v>
      </c>
      <c r="L1629" t="s">
        <v>76</v>
      </c>
      <c r="M1629" t="s"/>
      <c r="N1629" t="s">
        <v>1990</v>
      </c>
      <c r="O1629" t="s">
        <v>78</v>
      </c>
      <c r="P1629" t="s">
        <v>1985</v>
      </c>
      <c r="Q1629" t="s"/>
      <c r="R1629" t="s">
        <v>418</v>
      </c>
      <c r="S1629" t="s">
        <v>1991</v>
      </c>
      <c r="T1629" t="s">
        <v>82</v>
      </c>
      <c r="U1629" t="s"/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HYPERLINK("https://hotelmonitor-cachepage.eclerx.com/savepage/tk_1543414995784933_sr_2057.html","info")</f>
        <v/>
      </c>
      <c r="AA1629" t="n">
        <v>-4444374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88</v>
      </c>
      <c r="AO1629" t="s"/>
      <c r="AP1629" t="n">
        <v>399</v>
      </c>
      <c r="AQ1629" t="s">
        <v>89</v>
      </c>
      <c r="AR1629" t="s"/>
      <c r="AS1629" t="s"/>
      <c r="AT1629" t="s">
        <v>90</v>
      </c>
      <c r="AU1629" t="s"/>
      <c r="AV1629" t="s"/>
      <c r="AW1629" t="s"/>
      <c r="AX1629" t="s"/>
      <c r="AY1629" t="n">
        <v>4444374</v>
      </c>
      <c r="AZ1629" t="s">
        <v>1988</v>
      </c>
      <c r="BA1629" t="s"/>
      <c r="BB1629" t="n">
        <v>66546</v>
      </c>
      <c r="BC1629" t="n">
        <v>13.407718</v>
      </c>
      <c r="BD1629" t="n">
        <v>52.52713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1985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146</v>
      </c>
      <c r="L1630" t="s">
        <v>76</v>
      </c>
      <c r="M1630" t="s"/>
      <c r="N1630" t="s">
        <v>1990</v>
      </c>
      <c r="O1630" t="s">
        <v>78</v>
      </c>
      <c r="P1630" t="s">
        <v>1985</v>
      </c>
      <c r="Q1630" t="s"/>
      <c r="R1630" t="s">
        <v>418</v>
      </c>
      <c r="S1630" t="s">
        <v>1992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HYPERLINK("https://hotelmonitor-cachepage.eclerx.com/savepage/tk_1543414995784933_sr_2057.html","info")</f>
        <v/>
      </c>
      <c r="AA1630" t="n">
        <v>-4444374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88</v>
      </c>
      <c r="AO1630" t="s"/>
      <c r="AP1630" t="n">
        <v>399</v>
      </c>
      <c r="AQ1630" t="s">
        <v>89</v>
      </c>
      <c r="AR1630" t="s"/>
      <c r="AS1630" t="s"/>
      <c r="AT1630" t="s">
        <v>90</v>
      </c>
      <c r="AU1630" t="s"/>
      <c r="AV1630" t="s"/>
      <c r="AW1630" t="s"/>
      <c r="AX1630" t="s"/>
      <c r="AY1630" t="n">
        <v>4444374</v>
      </c>
      <c r="AZ1630" t="s">
        <v>1988</v>
      </c>
      <c r="BA1630" t="s"/>
      <c r="BB1630" t="n">
        <v>66546</v>
      </c>
      <c r="BC1630" t="n">
        <v>13.407718</v>
      </c>
      <c r="BD1630" t="n">
        <v>52.52713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1985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146</v>
      </c>
      <c r="L1631" t="s">
        <v>76</v>
      </c>
      <c r="M1631" t="s"/>
      <c r="N1631" t="s">
        <v>1990</v>
      </c>
      <c r="O1631" t="s">
        <v>78</v>
      </c>
      <c r="P1631" t="s">
        <v>1985</v>
      </c>
      <c r="Q1631" t="s"/>
      <c r="R1631" t="s">
        <v>418</v>
      </c>
      <c r="S1631" t="s">
        <v>1992</v>
      </c>
      <c r="T1631" t="s">
        <v>82</v>
      </c>
      <c r="U1631" t="s"/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HYPERLINK("https://hotelmonitor-cachepage.eclerx.com/savepage/tk_1543414995784933_sr_2057.html","info")</f>
        <v/>
      </c>
      <c r="AA1631" t="n">
        <v>-4444374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88</v>
      </c>
      <c r="AO1631" t="s"/>
      <c r="AP1631" t="n">
        <v>399</v>
      </c>
      <c r="AQ1631" t="s">
        <v>89</v>
      </c>
      <c r="AR1631" t="s"/>
      <c r="AS1631" t="s"/>
      <c r="AT1631" t="s">
        <v>90</v>
      </c>
      <c r="AU1631" t="s"/>
      <c r="AV1631" t="s"/>
      <c r="AW1631" t="s"/>
      <c r="AX1631" t="s"/>
      <c r="AY1631" t="n">
        <v>4444374</v>
      </c>
      <c r="AZ1631" t="s">
        <v>1988</v>
      </c>
      <c r="BA1631" t="s"/>
      <c r="BB1631" t="n">
        <v>66546</v>
      </c>
      <c r="BC1631" t="n">
        <v>13.407718</v>
      </c>
      <c r="BD1631" t="n">
        <v>52.52713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1985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167.2</v>
      </c>
      <c r="L1632" t="s">
        <v>76</v>
      </c>
      <c r="M1632" t="s"/>
      <c r="N1632" t="s">
        <v>1993</v>
      </c>
      <c r="O1632" t="s">
        <v>78</v>
      </c>
      <c r="P1632" t="s">
        <v>1985</v>
      </c>
      <c r="Q1632" t="s"/>
      <c r="R1632" t="s">
        <v>418</v>
      </c>
      <c r="S1632" t="s">
        <v>1994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HYPERLINK("https://hotelmonitor-cachepage.eclerx.com/savepage/tk_1543414995784933_sr_2057.html","info")</f>
        <v/>
      </c>
      <c r="AA1632" t="n">
        <v>-4444374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88</v>
      </c>
      <c r="AO1632" t="s"/>
      <c r="AP1632" t="n">
        <v>399</v>
      </c>
      <c r="AQ1632" t="s">
        <v>89</v>
      </c>
      <c r="AR1632" t="s"/>
      <c r="AS1632" t="s"/>
      <c r="AT1632" t="s">
        <v>90</v>
      </c>
      <c r="AU1632" t="s"/>
      <c r="AV1632" t="s"/>
      <c r="AW1632" t="s"/>
      <c r="AX1632" t="s"/>
      <c r="AY1632" t="n">
        <v>4444374</v>
      </c>
      <c r="AZ1632" t="s">
        <v>1988</v>
      </c>
      <c r="BA1632" t="s"/>
      <c r="BB1632" t="n">
        <v>66546</v>
      </c>
      <c r="BC1632" t="n">
        <v>13.407718</v>
      </c>
      <c r="BD1632" t="n">
        <v>52.52713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1985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176</v>
      </c>
      <c r="L1633" t="s">
        <v>76</v>
      </c>
      <c r="M1633" t="s"/>
      <c r="N1633" t="s">
        <v>1993</v>
      </c>
      <c r="O1633" t="s">
        <v>78</v>
      </c>
      <c r="P1633" t="s">
        <v>1985</v>
      </c>
      <c r="Q1633" t="s"/>
      <c r="R1633" t="s">
        <v>418</v>
      </c>
      <c r="S1633" t="s">
        <v>1995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HYPERLINK("https://hotelmonitor-cachepage.eclerx.com/savepage/tk_1543414995784933_sr_2057.html","info")</f>
        <v/>
      </c>
      <c r="AA1633" t="n">
        <v>-4444374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88</v>
      </c>
      <c r="AO1633" t="s"/>
      <c r="AP1633" t="n">
        <v>399</v>
      </c>
      <c r="AQ1633" t="s">
        <v>89</v>
      </c>
      <c r="AR1633" t="s"/>
      <c r="AS1633" t="s"/>
      <c r="AT1633" t="s">
        <v>90</v>
      </c>
      <c r="AU1633" t="s"/>
      <c r="AV1633" t="s"/>
      <c r="AW1633" t="s"/>
      <c r="AX1633" t="s"/>
      <c r="AY1633" t="n">
        <v>4444374</v>
      </c>
      <c r="AZ1633" t="s">
        <v>1988</v>
      </c>
      <c r="BA1633" t="s"/>
      <c r="BB1633" t="n">
        <v>66546</v>
      </c>
      <c r="BC1633" t="n">
        <v>13.407718</v>
      </c>
      <c r="BD1633" t="n">
        <v>52.52713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1985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176</v>
      </c>
      <c r="L1634" t="s">
        <v>76</v>
      </c>
      <c r="M1634" t="s"/>
      <c r="N1634" t="s">
        <v>1993</v>
      </c>
      <c r="O1634" t="s">
        <v>78</v>
      </c>
      <c r="P1634" t="s">
        <v>1985</v>
      </c>
      <c r="Q1634" t="s"/>
      <c r="R1634" t="s">
        <v>418</v>
      </c>
      <c r="S1634" t="s">
        <v>1995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HYPERLINK("https://hotelmonitor-cachepage.eclerx.com/savepage/tk_1543414995784933_sr_2057.html","info")</f>
        <v/>
      </c>
      <c r="AA1634" t="n">
        <v>-4444374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88</v>
      </c>
      <c r="AO1634" t="s"/>
      <c r="AP1634" t="n">
        <v>399</v>
      </c>
      <c r="AQ1634" t="s">
        <v>89</v>
      </c>
      <c r="AR1634" t="s"/>
      <c r="AS1634" t="s"/>
      <c r="AT1634" t="s">
        <v>90</v>
      </c>
      <c r="AU1634" t="s"/>
      <c r="AV1634" t="s"/>
      <c r="AW1634" t="s"/>
      <c r="AX1634" t="s"/>
      <c r="AY1634" t="n">
        <v>4444374</v>
      </c>
      <c r="AZ1634" t="s">
        <v>1988</v>
      </c>
      <c r="BA1634" t="s"/>
      <c r="BB1634" t="n">
        <v>66546</v>
      </c>
      <c r="BC1634" t="n">
        <v>13.407718</v>
      </c>
      <c r="BD1634" t="n">
        <v>52.52713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1996</v>
      </c>
      <c r="F1635" t="n">
        <v>71968</v>
      </c>
      <c r="G1635" t="s">
        <v>74</v>
      </c>
      <c r="H1635" t="s">
        <v>75</v>
      </c>
      <c r="I1635" t="s"/>
      <c r="J1635" t="s">
        <v>74</v>
      </c>
      <c r="K1635" t="n">
        <v>97.40000000000001</v>
      </c>
      <c r="L1635" t="s">
        <v>76</v>
      </c>
      <c r="M1635" t="s"/>
      <c r="N1635" t="s">
        <v>77</v>
      </c>
      <c r="O1635" t="s">
        <v>78</v>
      </c>
      <c r="P1635" t="s">
        <v>1997</v>
      </c>
      <c r="Q1635" t="s"/>
      <c r="R1635" t="s">
        <v>80</v>
      </c>
      <c r="S1635" t="s">
        <v>1998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HYPERLINK("https://hotelmonitor-cachepage.eclerx.com/savepage/tk_15434148223176074_sr_2057.html","info")</f>
        <v/>
      </c>
      <c r="AA1635" t="n">
        <v>17380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88</v>
      </c>
      <c r="AO1635" t="s"/>
      <c r="AP1635" t="n">
        <v>342</v>
      </c>
      <c r="AQ1635" t="s">
        <v>89</v>
      </c>
      <c r="AR1635" t="s"/>
      <c r="AS1635" t="s"/>
      <c r="AT1635" t="s">
        <v>90</v>
      </c>
      <c r="AU1635" t="s"/>
      <c r="AV1635" t="s"/>
      <c r="AW1635" t="s"/>
      <c r="AX1635" t="s"/>
      <c r="AY1635" t="n">
        <v>163025</v>
      </c>
      <c r="AZ1635" t="s">
        <v>1999</v>
      </c>
      <c r="BA1635" t="s"/>
      <c r="BB1635" t="n">
        <v>50709</v>
      </c>
      <c r="BC1635" t="n">
        <v>13.40439</v>
      </c>
      <c r="BD1635" t="n">
        <v>52.52143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1996</v>
      </c>
      <c r="F1636" t="n">
        <v>71968</v>
      </c>
      <c r="G1636" t="s">
        <v>74</v>
      </c>
      <c r="H1636" t="s">
        <v>75</v>
      </c>
      <c r="I1636" t="s"/>
      <c r="J1636" t="s">
        <v>74</v>
      </c>
      <c r="K1636" t="n">
        <v>102</v>
      </c>
      <c r="L1636" t="s">
        <v>76</v>
      </c>
      <c r="M1636" t="s"/>
      <c r="N1636" t="s">
        <v>93</v>
      </c>
      <c r="O1636" t="s">
        <v>78</v>
      </c>
      <c r="P1636" t="s">
        <v>1997</v>
      </c>
      <c r="Q1636" t="s"/>
      <c r="R1636" t="s">
        <v>80</v>
      </c>
      <c r="S1636" t="s">
        <v>191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HYPERLINK("https://hotelmonitor-cachepage.eclerx.com/savepage/tk_15434148223176074_sr_2057.html","info")</f>
        <v/>
      </c>
      <c r="AA1636" t="n">
        <v>17380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88</v>
      </c>
      <c r="AO1636" t="s"/>
      <c r="AP1636" t="n">
        <v>342</v>
      </c>
      <c r="AQ1636" t="s">
        <v>89</v>
      </c>
      <c r="AR1636" t="s"/>
      <c r="AS1636" t="s"/>
      <c r="AT1636" t="s">
        <v>90</v>
      </c>
      <c r="AU1636" t="s"/>
      <c r="AV1636" t="s"/>
      <c r="AW1636" t="s"/>
      <c r="AX1636" t="s"/>
      <c r="AY1636" t="n">
        <v>163025</v>
      </c>
      <c r="AZ1636" t="s">
        <v>1999</v>
      </c>
      <c r="BA1636" t="s"/>
      <c r="BB1636" t="n">
        <v>50709</v>
      </c>
      <c r="BC1636" t="n">
        <v>13.40439</v>
      </c>
      <c r="BD1636" t="n">
        <v>52.52143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1996</v>
      </c>
      <c r="F1637" t="n">
        <v>71968</v>
      </c>
      <c r="G1637" t="s">
        <v>74</v>
      </c>
      <c r="H1637" t="s">
        <v>75</v>
      </c>
      <c r="I1637" t="s"/>
      <c r="J1637" t="s">
        <v>74</v>
      </c>
      <c r="K1637" t="n">
        <v>112</v>
      </c>
      <c r="L1637" t="s">
        <v>76</v>
      </c>
      <c r="M1637" t="s"/>
      <c r="N1637" t="s">
        <v>95</v>
      </c>
      <c r="O1637" t="s">
        <v>78</v>
      </c>
      <c r="P1637" t="s">
        <v>1997</v>
      </c>
      <c r="Q1637" t="s"/>
      <c r="R1637" t="s">
        <v>80</v>
      </c>
      <c r="S1637" t="s">
        <v>370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HYPERLINK("https://hotelmonitor-cachepage.eclerx.com/savepage/tk_15434148223176074_sr_2057.html","info")</f>
        <v/>
      </c>
      <c r="AA1637" t="n">
        <v>17380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88</v>
      </c>
      <c r="AO1637" t="s"/>
      <c r="AP1637" t="n">
        <v>342</v>
      </c>
      <c r="AQ1637" t="s">
        <v>89</v>
      </c>
      <c r="AR1637" t="s"/>
      <c r="AS1637" t="s"/>
      <c r="AT1637" t="s">
        <v>90</v>
      </c>
      <c r="AU1637" t="s"/>
      <c r="AV1637" t="s"/>
      <c r="AW1637" t="s"/>
      <c r="AX1637" t="s"/>
      <c r="AY1637" t="n">
        <v>163025</v>
      </c>
      <c r="AZ1637" t="s">
        <v>1999</v>
      </c>
      <c r="BA1637" t="s"/>
      <c r="BB1637" t="n">
        <v>50709</v>
      </c>
      <c r="BC1637" t="n">
        <v>13.40439</v>
      </c>
      <c r="BD1637" t="n">
        <v>52.52143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1996</v>
      </c>
      <c r="F1638" t="n">
        <v>71968</v>
      </c>
      <c r="G1638" t="s">
        <v>74</v>
      </c>
      <c r="H1638" t="s">
        <v>75</v>
      </c>
      <c r="I1638" t="s"/>
      <c r="J1638" t="s">
        <v>74</v>
      </c>
      <c r="K1638" t="n">
        <v>123.3</v>
      </c>
      <c r="L1638" t="s">
        <v>76</v>
      </c>
      <c r="M1638" t="s"/>
      <c r="N1638" t="s">
        <v>2000</v>
      </c>
      <c r="O1638" t="s">
        <v>78</v>
      </c>
      <c r="P1638" t="s">
        <v>1997</v>
      </c>
      <c r="Q1638" t="s"/>
      <c r="R1638" t="s">
        <v>80</v>
      </c>
      <c r="S1638" t="s">
        <v>1266</v>
      </c>
      <c r="T1638" t="s">
        <v>82</v>
      </c>
      <c r="U1638" t="s"/>
      <c r="V1638" t="s">
        <v>83</v>
      </c>
      <c r="W1638" t="s">
        <v>112</v>
      </c>
      <c r="X1638" t="s"/>
      <c r="Y1638" t="s">
        <v>85</v>
      </c>
      <c r="Z1638">
        <f>HYPERLINK("https://hotelmonitor-cachepage.eclerx.com/savepage/tk_15434148223176074_sr_2057.html","info")</f>
        <v/>
      </c>
      <c r="AA1638" t="n">
        <v>17380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88</v>
      </c>
      <c r="AO1638" t="s"/>
      <c r="AP1638" t="n">
        <v>342</v>
      </c>
      <c r="AQ1638" t="s">
        <v>89</v>
      </c>
      <c r="AR1638" t="s"/>
      <c r="AS1638" t="s"/>
      <c r="AT1638" t="s">
        <v>90</v>
      </c>
      <c r="AU1638" t="s"/>
      <c r="AV1638" t="s"/>
      <c r="AW1638" t="s"/>
      <c r="AX1638" t="s"/>
      <c r="AY1638" t="n">
        <v>163025</v>
      </c>
      <c r="AZ1638" t="s">
        <v>1999</v>
      </c>
      <c r="BA1638" t="s"/>
      <c r="BB1638" t="n">
        <v>50709</v>
      </c>
      <c r="BC1638" t="n">
        <v>13.40439</v>
      </c>
      <c r="BD1638" t="n">
        <v>52.52143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2001</v>
      </c>
      <c r="F1639" t="n">
        <v>5370325</v>
      </c>
      <c r="G1639" t="s">
        <v>74</v>
      </c>
      <c r="H1639" t="s">
        <v>75</v>
      </c>
      <c r="I1639" t="s"/>
      <c r="J1639" t="s">
        <v>74</v>
      </c>
      <c r="K1639" t="n">
        <v>90</v>
      </c>
      <c r="L1639" t="s">
        <v>76</v>
      </c>
      <c r="M1639" t="s"/>
      <c r="N1639" t="s">
        <v>77</v>
      </c>
      <c r="O1639" t="s">
        <v>78</v>
      </c>
      <c r="P1639" t="s">
        <v>2002</v>
      </c>
      <c r="Q1639" t="s"/>
      <c r="R1639" t="s">
        <v>80</v>
      </c>
      <c r="S1639" t="s">
        <v>623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HYPERLINK("https://hotelmonitor-cachepage.eclerx.com/savepage/tk_15434144041209922_sr_2057.html","info")</f>
        <v/>
      </c>
      <c r="AA1639" t="n">
        <v>134649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88</v>
      </c>
      <c r="AO1639" t="s"/>
      <c r="AP1639" t="n">
        <v>205</v>
      </c>
      <c r="AQ1639" t="s">
        <v>89</v>
      </c>
      <c r="AR1639" t="s"/>
      <c r="AS1639" t="s"/>
      <c r="AT1639" t="s">
        <v>90</v>
      </c>
      <c r="AU1639" t="s"/>
      <c r="AV1639" t="s"/>
      <c r="AW1639" t="s"/>
      <c r="AX1639" t="s"/>
      <c r="AY1639" t="n">
        <v>937700</v>
      </c>
      <c r="AZ1639" t="s">
        <v>2003</v>
      </c>
      <c r="BA1639" t="s"/>
      <c r="BB1639" t="n">
        <v>419430</v>
      </c>
      <c r="BC1639" t="n">
        <v>13.3981</v>
      </c>
      <c r="BD1639" t="n">
        <v>52.51507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2001</v>
      </c>
      <c r="F1640" t="n">
        <v>5370325</v>
      </c>
      <c r="G1640" t="s">
        <v>74</v>
      </c>
      <c r="H1640" t="s">
        <v>75</v>
      </c>
      <c r="I1640" t="s"/>
      <c r="J1640" t="s">
        <v>74</v>
      </c>
      <c r="K1640" t="n">
        <v>102</v>
      </c>
      <c r="L1640" t="s">
        <v>76</v>
      </c>
      <c r="M1640" t="s"/>
      <c r="N1640" t="s">
        <v>183</v>
      </c>
      <c r="O1640" t="s">
        <v>78</v>
      </c>
      <c r="P1640" t="s">
        <v>2002</v>
      </c>
      <c r="Q1640" t="s"/>
      <c r="R1640" t="s">
        <v>80</v>
      </c>
      <c r="S1640" t="s">
        <v>191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HYPERLINK("https://hotelmonitor-cachepage.eclerx.com/savepage/tk_15434144041209922_sr_2057.html","info")</f>
        <v/>
      </c>
      <c r="AA1640" t="n">
        <v>134649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88</v>
      </c>
      <c r="AO1640" t="s"/>
      <c r="AP1640" t="n">
        <v>205</v>
      </c>
      <c r="AQ1640" t="s">
        <v>89</v>
      </c>
      <c r="AR1640" t="s"/>
      <c r="AS1640" t="s"/>
      <c r="AT1640" t="s">
        <v>90</v>
      </c>
      <c r="AU1640" t="s"/>
      <c r="AV1640" t="s"/>
      <c r="AW1640" t="s"/>
      <c r="AX1640" t="s"/>
      <c r="AY1640" t="n">
        <v>937700</v>
      </c>
      <c r="AZ1640" t="s">
        <v>2003</v>
      </c>
      <c r="BA1640" t="s"/>
      <c r="BB1640" t="n">
        <v>419430</v>
      </c>
      <c r="BC1640" t="n">
        <v>13.3981</v>
      </c>
      <c r="BD1640" t="n">
        <v>52.51507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2001</v>
      </c>
      <c r="F1641" t="n">
        <v>5370325</v>
      </c>
      <c r="G1641" t="s">
        <v>74</v>
      </c>
      <c r="H1641" t="s">
        <v>75</v>
      </c>
      <c r="I1641" t="s"/>
      <c r="J1641" t="s">
        <v>74</v>
      </c>
      <c r="K1641" t="n">
        <v>117</v>
      </c>
      <c r="L1641" t="s">
        <v>76</v>
      </c>
      <c r="M1641" t="s"/>
      <c r="N1641" t="s">
        <v>374</v>
      </c>
      <c r="O1641" t="s">
        <v>78</v>
      </c>
      <c r="P1641" t="s">
        <v>2002</v>
      </c>
      <c r="Q1641" t="s"/>
      <c r="R1641" t="s">
        <v>80</v>
      </c>
      <c r="S1641" t="s">
        <v>1265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HYPERLINK("https://hotelmonitor-cachepage.eclerx.com/savepage/tk_15434144041209922_sr_2057.html","info")</f>
        <v/>
      </c>
      <c r="AA1641" t="n">
        <v>134649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88</v>
      </c>
      <c r="AO1641" t="s"/>
      <c r="AP1641" t="n">
        <v>205</v>
      </c>
      <c r="AQ1641" t="s">
        <v>89</v>
      </c>
      <c r="AR1641" t="s"/>
      <c r="AS1641" t="s"/>
      <c r="AT1641" t="s">
        <v>90</v>
      </c>
      <c r="AU1641" t="s"/>
      <c r="AV1641" t="s"/>
      <c r="AW1641" t="s"/>
      <c r="AX1641" t="s"/>
      <c r="AY1641" t="n">
        <v>937700</v>
      </c>
      <c r="AZ1641" t="s">
        <v>2003</v>
      </c>
      <c r="BA1641" t="s"/>
      <c r="BB1641" t="n">
        <v>419430</v>
      </c>
      <c r="BC1641" t="n">
        <v>13.3981</v>
      </c>
      <c r="BD1641" t="n">
        <v>52.51507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2004</v>
      </c>
      <c r="F1642" t="n">
        <v>76884</v>
      </c>
      <c r="G1642" t="s">
        <v>74</v>
      </c>
      <c r="H1642" t="s">
        <v>75</v>
      </c>
      <c r="I1642" t="s"/>
      <c r="J1642" t="s">
        <v>74</v>
      </c>
      <c r="K1642" t="n">
        <v>71</v>
      </c>
      <c r="L1642" t="s">
        <v>76</v>
      </c>
      <c r="M1642" t="s"/>
      <c r="N1642" t="s">
        <v>183</v>
      </c>
      <c r="O1642" t="s">
        <v>78</v>
      </c>
      <c r="P1642" t="s">
        <v>2005</v>
      </c>
      <c r="Q1642" t="s"/>
      <c r="R1642" t="s">
        <v>80</v>
      </c>
      <c r="S1642" t="s">
        <v>632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HYPERLINK("https://hotelmonitor-cachepage.eclerx.com/savepage/tk_15434144859898186_sr_2057.html","info")</f>
        <v/>
      </c>
      <c r="AA1642" t="n">
        <v>19575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88</v>
      </c>
      <c r="AO1642" t="s"/>
      <c r="AP1642" t="n">
        <v>231</v>
      </c>
      <c r="AQ1642" t="s">
        <v>89</v>
      </c>
      <c r="AR1642" t="s"/>
      <c r="AS1642" t="s"/>
      <c r="AT1642" t="s">
        <v>90</v>
      </c>
      <c r="AU1642" t="s"/>
      <c r="AV1642" t="s"/>
      <c r="AW1642" t="s"/>
      <c r="AX1642" t="s"/>
      <c r="AY1642" t="n">
        <v>3654347</v>
      </c>
      <c r="AZ1642" t="s">
        <v>2006</v>
      </c>
      <c r="BA1642" t="s"/>
      <c r="BB1642" t="n">
        <v>67520</v>
      </c>
      <c r="BC1642" t="n">
        <v>13.305938</v>
      </c>
      <c r="BD1642" t="n">
        <v>52.50658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2007</v>
      </c>
      <c r="F1643" t="n">
        <v>375730</v>
      </c>
      <c r="G1643" t="s">
        <v>74</v>
      </c>
      <c r="H1643" t="s">
        <v>75</v>
      </c>
      <c r="I1643" t="s"/>
      <c r="J1643" t="s">
        <v>74</v>
      </c>
      <c r="K1643" t="n">
        <v>63.2</v>
      </c>
      <c r="L1643" t="s">
        <v>76</v>
      </c>
      <c r="M1643" t="s"/>
      <c r="N1643" t="s">
        <v>77</v>
      </c>
      <c r="O1643" t="s">
        <v>78</v>
      </c>
      <c r="P1643" t="s">
        <v>2008</v>
      </c>
      <c r="Q1643" t="s"/>
      <c r="R1643" t="s">
        <v>80</v>
      </c>
      <c r="S1643" t="s">
        <v>521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HYPERLINK("https://hotelmonitor-cachepage.eclerx.com/savepage/tk_15434147951148055_sr_2057.html","info")</f>
        <v/>
      </c>
      <c r="AA1643" t="n">
        <v>104946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88</v>
      </c>
      <c r="AO1643" t="s"/>
      <c r="AP1643" t="n">
        <v>333</v>
      </c>
      <c r="AQ1643" t="s">
        <v>89</v>
      </c>
      <c r="AR1643" t="s"/>
      <c r="AS1643" t="s"/>
      <c r="AT1643" t="s">
        <v>90</v>
      </c>
      <c r="AU1643" t="s"/>
      <c r="AV1643" t="s"/>
      <c r="AW1643" t="s"/>
      <c r="AX1643" t="s"/>
      <c r="AY1643" t="n">
        <v>937721</v>
      </c>
      <c r="AZ1643" t="s">
        <v>2009</v>
      </c>
      <c r="BA1643" t="s"/>
      <c r="BB1643" t="n">
        <v>413137</v>
      </c>
      <c r="BC1643" t="n">
        <v>13.341443</v>
      </c>
      <c r="BD1643" t="n">
        <v>52.499661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2007</v>
      </c>
      <c r="F1644" t="n">
        <v>375730</v>
      </c>
      <c r="G1644" t="s">
        <v>74</v>
      </c>
      <c r="H1644" t="s">
        <v>75</v>
      </c>
      <c r="I1644" t="s"/>
      <c r="J1644" t="s">
        <v>74</v>
      </c>
      <c r="K1644" t="n">
        <v>79</v>
      </c>
      <c r="L1644" t="s">
        <v>76</v>
      </c>
      <c r="M1644" t="s"/>
      <c r="N1644" t="s">
        <v>183</v>
      </c>
      <c r="O1644" t="s">
        <v>78</v>
      </c>
      <c r="P1644" t="s">
        <v>2008</v>
      </c>
      <c r="Q1644" t="s"/>
      <c r="R1644" t="s">
        <v>80</v>
      </c>
      <c r="S1644" t="s">
        <v>231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HYPERLINK("https://hotelmonitor-cachepage.eclerx.com/savepage/tk_15434147951148055_sr_2057.html","info")</f>
        <v/>
      </c>
      <c r="AA1644" t="n">
        <v>104946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88</v>
      </c>
      <c r="AO1644" t="s"/>
      <c r="AP1644" t="n">
        <v>333</v>
      </c>
      <c r="AQ1644" t="s">
        <v>89</v>
      </c>
      <c r="AR1644" t="s"/>
      <c r="AS1644" t="s"/>
      <c r="AT1644" t="s">
        <v>90</v>
      </c>
      <c r="AU1644" t="s"/>
      <c r="AV1644" t="s"/>
      <c r="AW1644" t="s"/>
      <c r="AX1644" t="s"/>
      <c r="AY1644" t="n">
        <v>937721</v>
      </c>
      <c r="AZ1644" t="s">
        <v>2009</v>
      </c>
      <c r="BA1644" t="s"/>
      <c r="BB1644" t="n">
        <v>413137</v>
      </c>
      <c r="BC1644" t="n">
        <v>13.341443</v>
      </c>
      <c r="BD1644" t="n">
        <v>52.499661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2007</v>
      </c>
      <c r="F1645" t="n">
        <v>375730</v>
      </c>
      <c r="G1645" t="s">
        <v>74</v>
      </c>
      <c r="H1645" t="s">
        <v>75</v>
      </c>
      <c r="I1645" t="s"/>
      <c r="J1645" t="s">
        <v>74</v>
      </c>
      <c r="K1645" t="n">
        <v>94</v>
      </c>
      <c r="L1645" t="s">
        <v>76</v>
      </c>
      <c r="M1645" t="s"/>
      <c r="N1645" t="s">
        <v>217</v>
      </c>
      <c r="O1645" t="s">
        <v>78</v>
      </c>
      <c r="P1645" t="s">
        <v>2008</v>
      </c>
      <c r="Q1645" t="s"/>
      <c r="R1645" t="s">
        <v>80</v>
      </c>
      <c r="S1645" t="s">
        <v>361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HYPERLINK("https://hotelmonitor-cachepage.eclerx.com/savepage/tk_15434147951148055_sr_2057.html","info")</f>
        <v/>
      </c>
      <c r="AA1645" t="n">
        <v>104946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88</v>
      </c>
      <c r="AO1645" t="s"/>
      <c r="AP1645" t="n">
        <v>333</v>
      </c>
      <c r="AQ1645" t="s">
        <v>89</v>
      </c>
      <c r="AR1645" t="s"/>
      <c r="AS1645" t="s"/>
      <c r="AT1645" t="s">
        <v>90</v>
      </c>
      <c r="AU1645" t="s"/>
      <c r="AV1645" t="s"/>
      <c r="AW1645" t="s"/>
      <c r="AX1645" t="s"/>
      <c r="AY1645" t="n">
        <v>937721</v>
      </c>
      <c r="AZ1645" t="s">
        <v>2009</v>
      </c>
      <c r="BA1645" t="s"/>
      <c r="BB1645" t="n">
        <v>413137</v>
      </c>
      <c r="BC1645" t="n">
        <v>13.341443</v>
      </c>
      <c r="BD1645" t="n">
        <v>52.499661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2007</v>
      </c>
      <c r="F1646" t="n">
        <v>375730</v>
      </c>
      <c r="G1646" t="s">
        <v>74</v>
      </c>
      <c r="H1646" t="s">
        <v>75</v>
      </c>
      <c r="I1646" t="s"/>
      <c r="J1646" t="s">
        <v>74</v>
      </c>
      <c r="K1646" t="n">
        <v>139</v>
      </c>
      <c r="L1646" t="s">
        <v>76</v>
      </c>
      <c r="M1646" t="s"/>
      <c r="N1646" t="s">
        <v>484</v>
      </c>
      <c r="O1646" t="s">
        <v>78</v>
      </c>
      <c r="P1646" t="s">
        <v>2008</v>
      </c>
      <c r="Q1646" t="s"/>
      <c r="R1646" t="s">
        <v>80</v>
      </c>
      <c r="S1646" t="s">
        <v>202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HYPERLINK("https://hotelmonitor-cachepage.eclerx.com/savepage/tk_15434147951148055_sr_2057.html","info")</f>
        <v/>
      </c>
      <c r="AA1646" t="n">
        <v>104946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88</v>
      </c>
      <c r="AO1646" t="s"/>
      <c r="AP1646" t="n">
        <v>333</v>
      </c>
      <c r="AQ1646" t="s">
        <v>89</v>
      </c>
      <c r="AR1646" t="s"/>
      <c r="AS1646" t="s"/>
      <c r="AT1646" t="s">
        <v>90</v>
      </c>
      <c r="AU1646" t="s"/>
      <c r="AV1646" t="s"/>
      <c r="AW1646" t="s"/>
      <c r="AX1646" t="s"/>
      <c r="AY1646" t="n">
        <v>937721</v>
      </c>
      <c r="AZ1646" t="s">
        <v>2009</v>
      </c>
      <c r="BA1646" t="s"/>
      <c r="BB1646" t="n">
        <v>413137</v>
      </c>
      <c r="BC1646" t="n">
        <v>13.341443</v>
      </c>
      <c r="BD1646" t="n">
        <v>52.499661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2010</v>
      </c>
      <c r="F1647" t="n">
        <v>-1</v>
      </c>
      <c r="G1647" t="s">
        <v>74</v>
      </c>
      <c r="H1647" t="s">
        <v>75</v>
      </c>
      <c r="I1647" t="s"/>
      <c r="J1647" t="s">
        <v>74</v>
      </c>
      <c r="K1647" t="n">
        <v>48.49</v>
      </c>
      <c r="L1647" t="s">
        <v>76</v>
      </c>
      <c r="M1647" t="s"/>
      <c r="N1647" t="s">
        <v>903</v>
      </c>
      <c r="O1647" t="s">
        <v>78</v>
      </c>
      <c r="P1647" t="s">
        <v>2010</v>
      </c>
      <c r="Q1647" t="s"/>
      <c r="R1647" t="s">
        <v>180</v>
      </c>
      <c r="S1647" t="s">
        <v>2011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HYPERLINK("https://hotelmonitor-cachepage.eclerx.com/savepage/tk_15434153204207828_sr_2057.html","info")</f>
        <v/>
      </c>
      <c r="AA1647" t="n">
        <v>-2641030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88</v>
      </c>
      <c r="AO1647" t="s"/>
      <c r="AP1647" t="n">
        <v>505</v>
      </c>
      <c r="AQ1647" t="s">
        <v>89</v>
      </c>
      <c r="AR1647" t="s"/>
      <c r="AS1647" t="s"/>
      <c r="AT1647" t="s">
        <v>90</v>
      </c>
      <c r="AU1647" t="s"/>
      <c r="AV1647" t="s"/>
      <c r="AW1647" t="s"/>
      <c r="AX1647" t="s"/>
      <c r="AY1647" t="n">
        <v>2641030</v>
      </c>
      <c r="AZ1647" t="s">
        <v>2012</v>
      </c>
      <c r="BA1647" t="s"/>
      <c r="BB1647" t="n">
        <v>773855</v>
      </c>
      <c r="BC1647" t="n">
        <v>13.308286</v>
      </c>
      <c r="BD1647" t="n">
        <v>52.484317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2013</v>
      </c>
      <c r="F1648" t="n">
        <v>-1</v>
      </c>
      <c r="G1648" t="s">
        <v>74</v>
      </c>
      <c r="H1648" t="s">
        <v>75</v>
      </c>
      <c r="I1648" t="s"/>
      <c r="J1648" t="s">
        <v>74</v>
      </c>
      <c r="K1648" t="n">
        <v>79</v>
      </c>
      <c r="L1648" t="s">
        <v>76</v>
      </c>
      <c r="M1648" t="s"/>
      <c r="N1648" t="s">
        <v>183</v>
      </c>
      <c r="O1648" t="s">
        <v>78</v>
      </c>
      <c r="P1648" t="s">
        <v>2013</v>
      </c>
      <c r="Q1648" t="s"/>
      <c r="R1648" t="s">
        <v>180</v>
      </c>
      <c r="S1648" t="s">
        <v>231</v>
      </c>
      <c r="T1648" t="s">
        <v>82</v>
      </c>
      <c r="U1648" t="s"/>
      <c r="V1648" t="s">
        <v>83</v>
      </c>
      <c r="W1648" t="s">
        <v>112</v>
      </c>
      <c r="X1648" t="s"/>
      <c r="Y1648" t="s">
        <v>85</v>
      </c>
      <c r="Z1648">
        <f>HYPERLINK("https://hotelmonitor-cachepage.eclerx.com/savepage/tk_15434145069833946_sr_2057.html","info")</f>
        <v/>
      </c>
      <c r="AA1648" t="n">
        <v>-2071544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88</v>
      </c>
      <c r="AO1648" t="s"/>
      <c r="AP1648" t="n">
        <v>238</v>
      </c>
      <c r="AQ1648" t="s">
        <v>89</v>
      </c>
      <c r="AR1648" t="s"/>
      <c r="AS1648" t="s"/>
      <c r="AT1648" t="s">
        <v>90</v>
      </c>
      <c r="AU1648" t="s"/>
      <c r="AV1648" t="s"/>
      <c r="AW1648" t="s"/>
      <c r="AX1648" t="s"/>
      <c r="AY1648" t="n">
        <v>2071544</v>
      </c>
      <c r="AZ1648" t="s">
        <v>2014</v>
      </c>
      <c r="BA1648" t="s"/>
      <c r="BB1648" t="n">
        <v>37775</v>
      </c>
      <c r="BC1648" t="n">
        <v>13.31683</v>
      </c>
      <c r="BD1648" t="n">
        <v>52.46414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2015</v>
      </c>
      <c r="F1649" t="n">
        <v>1422461</v>
      </c>
      <c r="G1649" t="s">
        <v>74</v>
      </c>
      <c r="H1649" t="s">
        <v>75</v>
      </c>
      <c r="I1649" t="s"/>
      <c r="J1649" t="s">
        <v>74</v>
      </c>
      <c r="K1649" t="n">
        <v>67.15000000000001</v>
      </c>
      <c r="L1649" t="s">
        <v>76</v>
      </c>
      <c r="M1649" t="s"/>
      <c r="N1649" t="s">
        <v>530</v>
      </c>
      <c r="O1649" t="s">
        <v>78</v>
      </c>
      <c r="P1649" t="s">
        <v>2016</v>
      </c>
      <c r="Q1649" t="s"/>
      <c r="R1649" t="s">
        <v>102</v>
      </c>
      <c r="S1649" t="s">
        <v>2017</v>
      </c>
      <c r="T1649" t="s">
        <v>82</v>
      </c>
      <c r="U1649" t="s"/>
      <c r="V1649" t="s">
        <v>83</v>
      </c>
      <c r="W1649" t="s">
        <v>112</v>
      </c>
      <c r="X1649" t="s"/>
      <c r="Y1649" t="s">
        <v>85</v>
      </c>
      <c r="Z1649">
        <f>HYPERLINK("https://hotelmonitor-cachepage.eclerx.com/savepage/tk_15434145302002106_sr_2057.html","info")</f>
        <v/>
      </c>
      <c r="AA1649" t="n">
        <v>203202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88</v>
      </c>
      <c r="AO1649" t="s"/>
      <c r="AP1649" t="n">
        <v>245</v>
      </c>
      <c r="AQ1649" t="s">
        <v>89</v>
      </c>
      <c r="AR1649" t="s"/>
      <c r="AS1649" t="s"/>
      <c r="AT1649" t="s">
        <v>90</v>
      </c>
      <c r="AU1649" t="s"/>
      <c r="AV1649" t="s"/>
      <c r="AW1649" t="s"/>
      <c r="AX1649" t="s"/>
      <c r="AY1649" t="n">
        <v>231252</v>
      </c>
      <c r="AZ1649" t="s">
        <v>2018</v>
      </c>
      <c r="BA1649" t="s"/>
      <c r="BB1649" t="n">
        <v>60365</v>
      </c>
      <c r="BC1649" t="n">
        <v>13.312079</v>
      </c>
      <c r="BD1649" t="n">
        <v>52.497818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2015</v>
      </c>
      <c r="F1650" t="n">
        <v>1422461</v>
      </c>
      <c r="G1650" t="s">
        <v>74</v>
      </c>
      <c r="H1650" t="s">
        <v>75</v>
      </c>
      <c r="I1650" t="s"/>
      <c r="J1650" t="s">
        <v>74</v>
      </c>
      <c r="K1650" t="n">
        <v>75.59999999999999</v>
      </c>
      <c r="L1650" t="s">
        <v>76</v>
      </c>
      <c r="M1650" t="s"/>
      <c r="N1650" t="s">
        <v>183</v>
      </c>
      <c r="O1650" t="s">
        <v>78</v>
      </c>
      <c r="P1650" t="s">
        <v>2016</v>
      </c>
      <c r="Q1650" t="s"/>
      <c r="R1650" t="s">
        <v>102</v>
      </c>
      <c r="S1650" t="s">
        <v>1043</v>
      </c>
      <c r="T1650" t="s">
        <v>82</v>
      </c>
      <c r="U1650" t="s"/>
      <c r="V1650" t="s">
        <v>83</v>
      </c>
      <c r="W1650" t="s">
        <v>112</v>
      </c>
      <c r="X1650" t="s"/>
      <c r="Y1650" t="s">
        <v>85</v>
      </c>
      <c r="Z1650">
        <f>HYPERLINK("https://hotelmonitor-cachepage.eclerx.com/savepage/tk_15434145302002106_sr_2057.html","info")</f>
        <v/>
      </c>
      <c r="AA1650" t="n">
        <v>203202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88</v>
      </c>
      <c r="AO1650" t="s"/>
      <c r="AP1650" t="n">
        <v>245</v>
      </c>
      <c r="AQ1650" t="s">
        <v>89</v>
      </c>
      <c r="AR1650" t="s"/>
      <c r="AS1650" t="s"/>
      <c r="AT1650" t="s">
        <v>90</v>
      </c>
      <c r="AU1650" t="s"/>
      <c r="AV1650" t="s"/>
      <c r="AW1650" t="s"/>
      <c r="AX1650" t="s"/>
      <c r="AY1650" t="n">
        <v>231252</v>
      </c>
      <c r="AZ1650" t="s">
        <v>2018</v>
      </c>
      <c r="BA1650" t="s"/>
      <c r="BB1650" t="n">
        <v>60365</v>
      </c>
      <c r="BC1650" t="n">
        <v>13.312079</v>
      </c>
      <c r="BD1650" t="n">
        <v>52.497818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2015</v>
      </c>
      <c r="F1651" t="n">
        <v>1422461</v>
      </c>
      <c r="G1651" t="s">
        <v>74</v>
      </c>
      <c r="H1651" t="s">
        <v>75</v>
      </c>
      <c r="I1651" t="s"/>
      <c r="J1651" t="s">
        <v>74</v>
      </c>
      <c r="K1651" t="n">
        <v>84.09999999999999</v>
      </c>
      <c r="L1651" t="s">
        <v>76</v>
      </c>
      <c r="M1651" t="s"/>
      <c r="N1651" t="s">
        <v>217</v>
      </c>
      <c r="O1651" t="s">
        <v>78</v>
      </c>
      <c r="P1651" t="s">
        <v>2016</v>
      </c>
      <c r="Q1651" t="s"/>
      <c r="R1651" t="s">
        <v>102</v>
      </c>
      <c r="S1651" t="s">
        <v>2019</v>
      </c>
      <c r="T1651" t="s">
        <v>82</v>
      </c>
      <c r="U1651" t="s"/>
      <c r="V1651" t="s">
        <v>83</v>
      </c>
      <c r="W1651" t="s">
        <v>112</v>
      </c>
      <c r="X1651" t="s"/>
      <c r="Y1651" t="s">
        <v>85</v>
      </c>
      <c r="Z1651">
        <f>HYPERLINK("https://hotelmonitor-cachepage.eclerx.com/savepage/tk_15434145302002106_sr_2057.html","info")</f>
        <v/>
      </c>
      <c r="AA1651" t="n">
        <v>203202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88</v>
      </c>
      <c r="AO1651" t="s"/>
      <c r="AP1651" t="n">
        <v>245</v>
      </c>
      <c r="AQ1651" t="s">
        <v>89</v>
      </c>
      <c r="AR1651" t="s"/>
      <c r="AS1651" t="s"/>
      <c r="AT1651" t="s">
        <v>90</v>
      </c>
      <c r="AU1651" t="s"/>
      <c r="AV1651" t="s"/>
      <c r="AW1651" t="s"/>
      <c r="AX1651" t="s"/>
      <c r="AY1651" t="n">
        <v>231252</v>
      </c>
      <c r="AZ1651" t="s">
        <v>2018</v>
      </c>
      <c r="BA1651" t="s"/>
      <c r="BB1651" t="n">
        <v>60365</v>
      </c>
      <c r="BC1651" t="n">
        <v>13.312079</v>
      </c>
      <c r="BD1651" t="n">
        <v>52.497818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2020</v>
      </c>
      <c r="F1652" t="n">
        <v>76859</v>
      </c>
      <c r="G1652" t="s">
        <v>74</v>
      </c>
      <c r="H1652" t="s">
        <v>75</v>
      </c>
      <c r="I1652" t="s"/>
      <c r="J1652" t="s">
        <v>74</v>
      </c>
      <c r="K1652" t="n">
        <v>84.79000000000001</v>
      </c>
      <c r="L1652" t="s">
        <v>76</v>
      </c>
      <c r="M1652" t="s"/>
      <c r="N1652" t="s">
        <v>1982</v>
      </c>
      <c r="O1652" t="s">
        <v>78</v>
      </c>
      <c r="P1652" t="s">
        <v>2020</v>
      </c>
      <c r="Q1652" t="s"/>
      <c r="R1652" t="s">
        <v>80</v>
      </c>
      <c r="S1652" t="s">
        <v>1020</v>
      </c>
      <c r="T1652" t="s">
        <v>82</v>
      </c>
      <c r="U1652" t="s"/>
      <c r="V1652" t="s">
        <v>83</v>
      </c>
      <c r="W1652" t="s">
        <v>84</v>
      </c>
      <c r="X1652" t="s"/>
      <c r="Y1652" t="s">
        <v>85</v>
      </c>
      <c r="Z1652">
        <f>HYPERLINK("https://hotelmonitor-cachepage.eclerx.com/savepage/tk_15434142342446992_sr_2057.html","info")</f>
        <v/>
      </c>
      <c r="AA1652" t="n">
        <v>17702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88</v>
      </c>
      <c r="AO1652" t="s"/>
      <c r="AP1652" t="n">
        <v>147</v>
      </c>
      <c r="AQ1652" t="s">
        <v>89</v>
      </c>
      <c r="AR1652" t="s"/>
      <c r="AS1652" t="s"/>
      <c r="AT1652" t="s">
        <v>90</v>
      </c>
      <c r="AU1652" t="s"/>
      <c r="AV1652" t="s"/>
      <c r="AW1652" t="s"/>
      <c r="AX1652" t="s"/>
      <c r="AY1652" t="n">
        <v>1626198</v>
      </c>
      <c r="AZ1652" t="s">
        <v>2021</v>
      </c>
      <c r="BA1652" t="s"/>
      <c r="BB1652" t="n">
        <v>3200</v>
      </c>
      <c r="BC1652" t="n">
        <v>13.305938</v>
      </c>
      <c r="BD1652" t="n">
        <v>52.50658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2020</v>
      </c>
      <c r="F1653" t="n">
        <v>76859</v>
      </c>
      <c r="G1653" t="s">
        <v>74</v>
      </c>
      <c r="H1653" t="s">
        <v>75</v>
      </c>
      <c r="I1653" t="s"/>
      <c r="J1653" t="s">
        <v>74</v>
      </c>
      <c r="K1653" t="n">
        <v>84.79000000000001</v>
      </c>
      <c r="L1653" t="s">
        <v>76</v>
      </c>
      <c r="M1653" t="s"/>
      <c r="N1653" t="s">
        <v>2022</v>
      </c>
      <c r="O1653" t="s">
        <v>78</v>
      </c>
      <c r="P1653" t="s">
        <v>2020</v>
      </c>
      <c r="Q1653" t="s"/>
      <c r="R1653" t="s">
        <v>80</v>
      </c>
      <c r="S1653" t="s">
        <v>1020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HYPERLINK("https://hotelmonitor-cachepage.eclerx.com/savepage/tk_15434142342446992_sr_2057.html","info")</f>
        <v/>
      </c>
      <c r="AA1653" t="n">
        <v>17702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88</v>
      </c>
      <c r="AO1653" t="s"/>
      <c r="AP1653" t="n">
        <v>147</v>
      </c>
      <c r="AQ1653" t="s">
        <v>89</v>
      </c>
      <c r="AR1653" t="s"/>
      <c r="AS1653" t="s"/>
      <c r="AT1653" t="s">
        <v>90</v>
      </c>
      <c r="AU1653" t="s"/>
      <c r="AV1653" t="s"/>
      <c r="AW1653" t="s"/>
      <c r="AX1653" t="s"/>
      <c r="AY1653" t="n">
        <v>1626198</v>
      </c>
      <c r="AZ1653" t="s">
        <v>2021</v>
      </c>
      <c r="BA1653" t="s"/>
      <c r="BB1653" t="n">
        <v>3200</v>
      </c>
      <c r="BC1653" t="n">
        <v>13.305938</v>
      </c>
      <c r="BD1653" t="n">
        <v>52.50658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2020</v>
      </c>
      <c r="F1654" t="n">
        <v>76859</v>
      </c>
      <c r="G1654" t="s">
        <v>74</v>
      </c>
      <c r="H1654" t="s">
        <v>75</v>
      </c>
      <c r="I1654" t="s"/>
      <c r="J1654" t="s">
        <v>74</v>
      </c>
      <c r="K1654" t="n">
        <v>89.25</v>
      </c>
      <c r="L1654" t="s">
        <v>76</v>
      </c>
      <c r="M1654" t="s"/>
      <c r="N1654" t="s">
        <v>1982</v>
      </c>
      <c r="O1654" t="s">
        <v>78</v>
      </c>
      <c r="P1654" t="s">
        <v>2020</v>
      </c>
      <c r="Q1654" t="s"/>
      <c r="R1654" t="s">
        <v>80</v>
      </c>
      <c r="S1654" t="s">
        <v>589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HYPERLINK("https://hotelmonitor-cachepage.eclerx.com/savepage/tk_15434142342446992_sr_2057.html","info")</f>
        <v/>
      </c>
      <c r="AA1654" t="n">
        <v>17702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88</v>
      </c>
      <c r="AO1654" t="s"/>
      <c r="AP1654" t="n">
        <v>147</v>
      </c>
      <c r="AQ1654" t="s">
        <v>89</v>
      </c>
      <c r="AR1654" t="s"/>
      <c r="AS1654" t="s"/>
      <c r="AT1654" t="s">
        <v>90</v>
      </c>
      <c r="AU1654" t="s"/>
      <c r="AV1654" t="s"/>
      <c r="AW1654" t="s"/>
      <c r="AX1654" t="s"/>
      <c r="AY1654" t="n">
        <v>1626198</v>
      </c>
      <c r="AZ1654" t="s">
        <v>2021</v>
      </c>
      <c r="BA1654" t="s"/>
      <c r="BB1654" t="n">
        <v>3200</v>
      </c>
      <c r="BC1654" t="n">
        <v>13.305938</v>
      </c>
      <c r="BD1654" t="n">
        <v>52.50658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2020</v>
      </c>
      <c r="F1655" t="n">
        <v>76859</v>
      </c>
      <c r="G1655" t="s">
        <v>74</v>
      </c>
      <c r="H1655" t="s">
        <v>75</v>
      </c>
      <c r="I1655" t="s"/>
      <c r="J1655" t="s">
        <v>74</v>
      </c>
      <c r="K1655" t="n">
        <v>89.25</v>
      </c>
      <c r="L1655" t="s">
        <v>76</v>
      </c>
      <c r="M1655" t="s"/>
      <c r="N1655" t="s">
        <v>2022</v>
      </c>
      <c r="O1655" t="s">
        <v>78</v>
      </c>
      <c r="P1655" t="s">
        <v>2020</v>
      </c>
      <c r="Q1655" t="s"/>
      <c r="R1655" t="s">
        <v>80</v>
      </c>
      <c r="S1655" t="s">
        <v>589</v>
      </c>
      <c r="T1655" t="s">
        <v>82</v>
      </c>
      <c r="U1655" t="s"/>
      <c r="V1655" t="s">
        <v>83</v>
      </c>
      <c r="W1655" t="s">
        <v>84</v>
      </c>
      <c r="X1655" t="s"/>
      <c r="Y1655" t="s">
        <v>85</v>
      </c>
      <c r="Z1655">
        <f>HYPERLINK("https://hotelmonitor-cachepage.eclerx.com/savepage/tk_15434142342446992_sr_2057.html","info")</f>
        <v/>
      </c>
      <c r="AA1655" t="n">
        <v>17702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88</v>
      </c>
      <c r="AO1655" t="s"/>
      <c r="AP1655" t="n">
        <v>147</v>
      </c>
      <c r="AQ1655" t="s">
        <v>89</v>
      </c>
      <c r="AR1655" t="s"/>
      <c r="AS1655" t="s"/>
      <c r="AT1655" t="s">
        <v>90</v>
      </c>
      <c r="AU1655" t="s"/>
      <c r="AV1655" t="s"/>
      <c r="AW1655" t="s"/>
      <c r="AX1655" t="s"/>
      <c r="AY1655" t="n">
        <v>1626198</v>
      </c>
      <c r="AZ1655" t="s">
        <v>2021</v>
      </c>
      <c r="BA1655" t="s"/>
      <c r="BB1655" t="n">
        <v>3200</v>
      </c>
      <c r="BC1655" t="n">
        <v>13.305938</v>
      </c>
      <c r="BD1655" t="n">
        <v>52.50658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2020</v>
      </c>
      <c r="F1656" t="n">
        <v>76859</v>
      </c>
      <c r="G1656" t="s">
        <v>74</v>
      </c>
      <c r="H1656" t="s">
        <v>75</v>
      </c>
      <c r="I1656" t="s"/>
      <c r="J1656" t="s">
        <v>74</v>
      </c>
      <c r="K1656" t="n">
        <v>99.75</v>
      </c>
      <c r="L1656" t="s">
        <v>76</v>
      </c>
      <c r="M1656" t="s"/>
      <c r="N1656" t="s">
        <v>2023</v>
      </c>
      <c r="O1656" t="s">
        <v>78</v>
      </c>
      <c r="P1656" t="s">
        <v>2020</v>
      </c>
      <c r="Q1656" t="s"/>
      <c r="R1656" t="s">
        <v>80</v>
      </c>
      <c r="S1656" t="s">
        <v>1021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HYPERLINK("https://hotelmonitor-cachepage.eclerx.com/savepage/tk_15434142342446992_sr_2057.html","info")</f>
        <v/>
      </c>
      <c r="AA1656" t="n">
        <v>17702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88</v>
      </c>
      <c r="AO1656" t="s"/>
      <c r="AP1656" t="n">
        <v>147</v>
      </c>
      <c r="AQ1656" t="s">
        <v>89</v>
      </c>
      <c r="AR1656" t="s"/>
      <c r="AS1656" t="s"/>
      <c r="AT1656" t="s">
        <v>90</v>
      </c>
      <c r="AU1656" t="s"/>
      <c r="AV1656" t="s"/>
      <c r="AW1656" t="s"/>
      <c r="AX1656" t="s"/>
      <c r="AY1656" t="n">
        <v>1626198</v>
      </c>
      <c r="AZ1656" t="s">
        <v>2021</v>
      </c>
      <c r="BA1656" t="s"/>
      <c r="BB1656" t="n">
        <v>3200</v>
      </c>
      <c r="BC1656" t="n">
        <v>13.305938</v>
      </c>
      <c r="BD1656" t="n">
        <v>52.50658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2020</v>
      </c>
      <c r="F1657" t="n">
        <v>76859</v>
      </c>
      <c r="G1657" t="s">
        <v>74</v>
      </c>
      <c r="H1657" t="s">
        <v>75</v>
      </c>
      <c r="I1657" t="s"/>
      <c r="J1657" t="s">
        <v>74</v>
      </c>
      <c r="K1657" t="n">
        <v>105</v>
      </c>
      <c r="L1657" t="s">
        <v>76</v>
      </c>
      <c r="M1657" t="s"/>
      <c r="N1657" t="s">
        <v>2023</v>
      </c>
      <c r="O1657" t="s">
        <v>78</v>
      </c>
      <c r="P1657" t="s">
        <v>2020</v>
      </c>
      <c r="Q1657" t="s"/>
      <c r="R1657" t="s">
        <v>80</v>
      </c>
      <c r="S1657" t="s">
        <v>590</v>
      </c>
      <c r="T1657" t="s">
        <v>82</v>
      </c>
      <c r="U1657" t="s"/>
      <c r="V1657" t="s">
        <v>83</v>
      </c>
      <c r="W1657" t="s">
        <v>84</v>
      </c>
      <c r="X1657" t="s"/>
      <c r="Y1657" t="s">
        <v>85</v>
      </c>
      <c r="Z1657">
        <f>HYPERLINK("https://hotelmonitor-cachepage.eclerx.com/savepage/tk_15434142342446992_sr_2057.html","info")</f>
        <v/>
      </c>
      <c r="AA1657" t="n">
        <v>17702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88</v>
      </c>
      <c r="AO1657" t="s"/>
      <c r="AP1657" t="n">
        <v>147</v>
      </c>
      <c r="AQ1657" t="s">
        <v>89</v>
      </c>
      <c r="AR1657" t="s"/>
      <c r="AS1657" t="s"/>
      <c r="AT1657" t="s">
        <v>90</v>
      </c>
      <c r="AU1657" t="s"/>
      <c r="AV1657" t="s"/>
      <c r="AW1657" t="s"/>
      <c r="AX1657" t="s"/>
      <c r="AY1657" t="n">
        <v>1626198</v>
      </c>
      <c r="AZ1657" t="s">
        <v>2021</v>
      </c>
      <c r="BA1657" t="s"/>
      <c r="BB1657" t="n">
        <v>3200</v>
      </c>
      <c r="BC1657" t="n">
        <v>13.305938</v>
      </c>
      <c r="BD1657" t="n">
        <v>52.50658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2020</v>
      </c>
      <c r="F1658" t="n">
        <v>76859</v>
      </c>
      <c r="G1658" t="s">
        <v>74</v>
      </c>
      <c r="H1658" t="s">
        <v>75</v>
      </c>
      <c r="I1658" t="s"/>
      <c r="J1658" t="s">
        <v>74</v>
      </c>
      <c r="K1658" t="n">
        <v>113.25</v>
      </c>
      <c r="L1658" t="s">
        <v>76</v>
      </c>
      <c r="M1658" t="s"/>
      <c r="N1658" t="s">
        <v>1982</v>
      </c>
      <c r="O1658" t="s">
        <v>78</v>
      </c>
      <c r="P1658" t="s">
        <v>2020</v>
      </c>
      <c r="Q1658" t="s"/>
      <c r="R1658" t="s">
        <v>80</v>
      </c>
      <c r="S1658" t="s">
        <v>2024</v>
      </c>
      <c r="T1658" t="s">
        <v>82</v>
      </c>
      <c r="U1658" t="s"/>
      <c r="V1658" t="s">
        <v>83</v>
      </c>
      <c r="W1658" t="s">
        <v>112</v>
      </c>
      <c r="X1658" t="s"/>
      <c r="Y1658" t="s">
        <v>85</v>
      </c>
      <c r="Z1658">
        <f>HYPERLINK("https://hotelmonitor-cachepage.eclerx.com/savepage/tk_15434142342446992_sr_2057.html","info")</f>
        <v/>
      </c>
      <c r="AA1658" t="n">
        <v>17702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88</v>
      </c>
      <c r="AO1658" t="s"/>
      <c r="AP1658" t="n">
        <v>147</v>
      </c>
      <c r="AQ1658" t="s">
        <v>89</v>
      </c>
      <c r="AR1658" t="s"/>
      <c r="AS1658" t="s"/>
      <c r="AT1658" t="s">
        <v>90</v>
      </c>
      <c r="AU1658" t="s"/>
      <c r="AV1658" t="s"/>
      <c r="AW1658" t="s"/>
      <c r="AX1658" t="s"/>
      <c r="AY1658" t="n">
        <v>1626198</v>
      </c>
      <c r="AZ1658" t="s">
        <v>2021</v>
      </c>
      <c r="BA1658" t="s"/>
      <c r="BB1658" t="n">
        <v>3200</v>
      </c>
      <c r="BC1658" t="n">
        <v>13.305938</v>
      </c>
      <c r="BD1658" t="n">
        <v>52.50658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2020</v>
      </c>
      <c r="F1659" t="n">
        <v>76859</v>
      </c>
      <c r="G1659" t="s">
        <v>74</v>
      </c>
      <c r="H1659" t="s">
        <v>75</v>
      </c>
      <c r="I1659" t="s"/>
      <c r="J1659" t="s">
        <v>74</v>
      </c>
      <c r="K1659" t="n">
        <v>113.25</v>
      </c>
      <c r="L1659" t="s">
        <v>76</v>
      </c>
      <c r="M1659" t="s"/>
      <c r="N1659" t="s">
        <v>2022</v>
      </c>
      <c r="O1659" t="s">
        <v>78</v>
      </c>
      <c r="P1659" t="s">
        <v>2020</v>
      </c>
      <c r="Q1659" t="s"/>
      <c r="R1659" t="s">
        <v>80</v>
      </c>
      <c r="S1659" t="s">
        <v>2024</v>
      </c>
      <c r="T1659" t="s">
        <v>82</v>
      </c>
      <c r="U1659" t="s"/>
      <c r="V1659" t="s">
        <v>83</v>
      </c>
      <c r="W1659" t="s">
        <v>112</v>
      </c>
      <c r="X1659" t="s"/>
      <c r="Y1659" t="s">
        <v>85</v>
      </c>
      <c r="Z1659">
        <f>HYPERLINK("https://hotelmonitor-cachepage.eclerx.com/savepage/tk_15434142342446992_sr_2057.html","info")</f>
        <v/>
      </c>
      <c r="AA1659" t="n">
        <v>17702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88</v>
      </c>
      <c r="AO1659" t="s"/>
      <c r="AP1659" t="n">
        <v>147</v>
      </c>
      <c r="AQ1659" t="s">
        <v>89</v>
      </c>
      <c r="AR1659" t="s"/>
      <c r="AS1659" t="s"/>
      <c r="AT1659" t="s">
        <v>90</v>
      </c>
      <c r="AU1659" t="s"/>
      <c r="AV1659" t="s"/>
      <c r="AW1659" t="s"/>
      <c r="AX1659" t="s"/>
      <c r="AY1659" t="n">
        <v>1626198</v>
      </c>
      <c r="AZ1659" t="s">
        <v>2021</v>
      </c>
      <c r="BA1659" t="s"/>
      <c r="BB1659" t="n">
        <v>3200</v>
      </c>
      <c r="BC1659" t="n">
        <v>13.305938</v>
      </c>
      <c r="BD1659" t="n">
        <v>52.50658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2020</v>
      </c>
      <c r="F1660" t="n">
        <v>76859</v>
      </c>
      <c r="G1660" t="s">
        <v>74</v>
      </c>
      <c r="H1660" t="s">
        <v>75</v>
      </c>
      <c r="I1660" t="s"/>
      <c r="J1660" t="s">
        <v>74</v>
      </c>
      <c r="K1660" t="n">
        <v>129</v>
      </c>
      <c r="L1660" t="s">
        <v>76</v>
      </c>
      <c r="M1660" t="s"/>
      <c r="N1660" t="s">
        <v>2023</v>
      </c>
      <c r="O1660" t="s">
        <v>78</v>
      </c>
      <c r="P1660" t="s">
        <v>2020</v>
      </c>
      <c r="Q1660" t="s"/>
      <c r="R1660" t="s">
        <v>80</v>
      </c>
      <c r="S1660" t="s">
        <v>1389</v>
      </c>
      <c r="T1660" t="s">
        <v>82</v>
      </c>
      <c r="U1660" t="s"/>
      <c r="V1660" t="s">
        <v>83</v>
      </c>
      <c r="W1660" t="s">
        <v>112</v>
      </c>
      <c r="X1660" t="s"/>
      <c r="Y1660" t="s">
        <v>85</v>
      </c>
      <c r="Z1660">
        <f>HYPERLINK("https://hotelmonitor-cachepage.eclerx.com/savepage/tk_15434142342446992_sr_2057.html","info")</f>
        <v/>
      </c>
      <c r="AA1660" t="n">
        <v>17702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88</v>
      </c>
      <c r="AO1660" t="s"/>
      <c r="AP1660" t="n">
        <v>147</v>
      </c>
      <c r="AQ1660" t="s">
        <v>89</v>
      </c>
      <c r="AR1660" t="s"/>
      <c r="AS1660" t="s"/>
      <c r="AT1660" t="s">
        <v>90</v>
      </c>
      <c r="AU1660" t="s"/>
      <c r="AV1660" t="s"/>
      <c r="AW1660" t="s"/>
      <c r="AX1660" t="s"/>
      <c r="AY1660" t="n">
        <v>1626198</v>
      </c>
      <c r="AZ1660" t="s">
        <v>2021</v>
      </c>
      <c r="BA1660" t="s"/>
      <c r="BB1660" t="n">
        <v>3200</v>
      </c>
      <c r="BC1660" t="n">
        <v>13.305938</v>
      </c>
      <c r="BD1660" t="n">
        <v>52.50658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2025</v>
      </c>
      <c r="F1661" t="n">
        <v>2346458</v>
      </c>
      <c r="G1661" t="s">
        <v>74</v>
      </c>
      <c r="H1661" t="s">
        <v>75</v>
      </c>
      <c r="I1661" t="s"/>
      <c r="J1661" t="s">
        <v>74</v>
      </c>
      <c r="K1661" t="n">
        <v>52</v>
      </c>
      <c r="L1661" t="s">
        <v>76</v>
      </c>
      <c r="M1661" t="s"/>
      <c r="N1661" t="s">
        <v>77</v>
      </c>
      <c r="O1661" t="s">
        <v>78</v>
      </c>
      <c r="P1661" t="s">
        <v>2026</v>
      </c>
      <c r="Q1661" t="s"/>
      <c r="R1661" t="s">
        <v>102</v>
      </c>
      <c r="S1661" t="s">
        <v>2027</v>
      </c>
      <c r="T1661" t="s">
        <v>82</v>
      </c>
      <c r="U1661" t="s"/>
      <c r="V1661" t="s">
        <v>83</v>
      </c>
      <c r="W1661" t="s">
        <v>112</v>
      </c>
      <c r="X1661" t="s"/>
      <c r="Y1661" t="s">
        <v>85</v>
      </c>
      <c r="Z1661">
        <f>HYPERLINK("https://hotelmonitor-cachepage.eclerx.com/savepage/tk_15434139498515997_sr_2057.html","info")</f>
        <v/>
      </c>
      <c r="AA1661" t="n">
        <v>214422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88</v>
      </c>
      <c r="AO1661" t="s"/>
      <c r="AP1661" t="n">
        <v>53</v>
      </c>
      <c r="AQ1661" t="s">
        <v>89</v>
      </c>
      <c r="AR1661" t="s"/>
      <c r="AS1661" t="s"/>
      <c r="AT1661" t="s">
        <v>90</v>
      </c>
      <c r="AU1661" t="s"/>
      <c r="AV1661" t="s"/>
      <c r="AW1661" t="s"/>
      <c r="AX1661" t="s"/>
      <c r="AY1661" t="n">
        <v>2071581</v>
      </c>
      <c r="AZ1661" t="s">
        <v>2028</v>
      </c>
      <c r="BA1661" t="s"/>
      <c r="BB1661" t="n">
        <v>250089</v>
      </c>
      <c r="BC1661" t="n">
        <v>13.302547</v>
      </c>
      <c r="BD1661" t="n">
        <v>52.506237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2025</v>
      </c>
      <c r="F1662" t="n">
        <v>2346458</v>
      </c>
      <c r="G1662" t="s">
        <v>74</v>
      </c>
      <c r="H1662" t="s">
        <v>75</v>
      </c>
      <c r="I1662" t="s"/>
      <c r="J1662" t="s">
        <v>74</v>
      </c>
      <c r="K1662" t="n">
        <v>57</v>
      </c>
      <c r="L1662" t="s">
        <v>76</v>
      </c>
      <c r="M1662" t="s"/>
      <c r="N1662" t="s">
        <v>183</v>
      </c>
      <c r="O1662" t="s">
        <v>78</v>
      </c>
      <c r="P1662" t="s">
        <v>2026</v>
      </c>
      <c r="Q1662" t="s"/>
      <c r="R1662" t="s">
        <v>102</v>
      </c>
      <c r="S1662" t="s">
        <v>630</v>
      </c>
      <c r="T1662" t="s">
        <v>82</v>
      </c>
      <c r="U1662" t="s"/>
      <c r="V1662" t="s">
        <v>83</v>
      </c>
      <c r="W1662" t="s">
        <v>112</v>
      </c>
      <c r="X1662" t="s"/>
      <c r="Y1662" t="s">
        <v>85</v>
      </c>
      <c r="Z1662">
        <f>HYPERLINK("https://hotelmonitor-cachepage.eclerx.com/savepage/tk_15434139498515997_sr_2057.html","info")</f>
        <v/>
      </c>
      <c r="AA1662" t="n">
        <v>214422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88</v>
      </c>
      <c r="AO1662" t="s"/>
      <c r="AP1662" t="n">
        <v>53</v>
      </c>
      <c r="AQ1662" t="s">
        <v>89</v>
      </c>
      <c r="AR1662" t="s"/>
      <c r="AS1662" t="s"/>
      <c r="AT1662" t="s">
        <v>90</v>
      </c>
      <c r="AU1662" t="s"/>
      <c r="AV1662" t="s"/>
      <c r="AW1662" t="s"/>
      <c r="AX1662" t="s"/>
      <c r="AY1662" t="n">
        <v>2071581</v>
      </c>
      <c r="AZ1662" t="s">
        <v>2028</v>
      </c>
      <c r="BA1662" t="s"/>
      <c r="BB1662" t="n">
        <v>250089</v>
      </c>
      <c r="BC1662" t="n">
        <v>13.302547</v>
      </c>
      <c r="BD1662" t="n">
        <v>52.506237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2025</v>
      </c>
      <c r="F1663" t="n">
        <v>2346458</v>
      </c>
      <c r="G1663" t="s">
        <v>74</v>
      </c>
      <c r="H1663" t="s">
        <v>75</v>
      </c>
      <c r="I1663" t="s"/>
      <c r="J1663" t="s">
        <v>74</v>
      </c>
      <c r="K1663" t="n">
        <v>103.5</v>
      </c>
      <c r="L1663" t="s">
        <v>76</v>
      </c>
      <c r="M1663" t="s"/>
      <c r="N1663" t="s">
        <v>2029</v>
      </c>
      <c r="O1663" t="s">
        <v>78</v>
      </c>
      <c r="P1663" t="s">
        <v>2026</v>
      </c>
      <c r="Q1663" t="s"/>
      <c r="R1663" t="s">
        <v>102</v>
      </c>
      <c r="S1663" t="s">
        <v>1263</v>
      </c>
      <c r="T1663" t="s">
        <v>82</v>
      </c>
      <c r="U1663" t="s"/>
      <c r="V1663" t="s">
        <v>83</v>
      </c>
      <c r="W1663" t="s">
        <v>112</v>
      </c>
      <c r="X1663" t="s"/>
      <c r="Y1663" t="s">
        <v>85</v>
      </c>
      <c r="Z1663">
        <f>HYPERLINK("https://hotelmonitor-cachepage.eclerx.com/savepage/tk_15434139498515997_sr_2057.html","info")</f>
        <v/>
      </c>
      <c r="AA1663" t="n">
        <v>214422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88</v>
      </c>
      <c r="AO1663" t="s"/>
      <c r="AP1663" t="n">
        <v>53</v>
      </c>
      <c r="AQ1663" t="s">
        <v>89</v>
      </c>
      <c r="AR1663" t="s"/>
      <c r="AS1663" t="s"/>
      <c r="AT1663" t="s">
        <v>90</v>
      </c>
      <c r="AU1663" t="s"/>
      <c r="AV1663" t="s"/>
      <c r="AW1663" t="s"/>
      <c r="AX1663" t="s"/>
      <c r="AY1663" t="n">
        <v>2071581</v>
      </c>
      <c r="AZ1663" t="s">
        <v>2028</v>
      </c>
      <c r="BA1663" t="s"/>
      <c r="BB1663" t="n">
        <v>250089</v>
      </c>
      <c r="BC1663" t="n">
        <v>13.302547</v>
      </c>
      <c r="BD1663" t="n">
        <v>52.506237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2030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87.8</v>
      </c>
      <c r="L1664" t="s">
        <v>76</v>
      </c>
      <c r="M1664" t="s"/>
      <c r="N1664" t="s">
        <v>77</v>
      </c>
      <c r="O1664" t="s">
        <v>78</v>
      </c>
      <c r="P1664" t="s">
        <v>2030</v>
      </c>
      <c r="Q1664" t="s"/>
      <c r="R1664" t="s">
        <v>80</v>
      </c>
      <c r="S1664" t="s">
        <v>2031</v>
      </c>
      <c r="T1664" t="s">
        <v>82</v>
      </c>
      <c r="U1664" t="s"/>
      <c r="V1664" t="s">
        <v>83</v>
      </c>
      <c r="W1664" t="s">
        <v>84</v>
      </c>
      <c r="X1664" t="s"/>
      <c r="Y1664" t="s">
        <v>85</v>
      </c>
      <c r="Z1664">
        <f>HYPERLINK("https://hotelmonitor-cachepage.eclerx.com/savepage/tk_15434149330452368_sr_2057.html","info")</f>
        <v/>
      </c>
      <c r="AA1664" t="n">
        <v>-6796565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88</v>
      </c>
      <c r="AO1664" t="s"/>
      <c r="AP1664" t="n">
        <v>378</v>
      </c>
      <c r="AQ1664" t="s">
        <v>89</v>
      </c>
      <c r="AR1664" t="s"/>
      <c r="AS1664" t="s"/>
      <c r="AT1664" t="s">
        <v>90</v>
      </c>
      <c r="AU1664" t="s"/>
      <c r="AV1664" t="s"/>
      <c r="AW1664" t="s"/>
      <c r="AX1664" t="s"/>
      <c r="AY1664" t="n">
        <v>6796565</v>
      </c>
      <c r="AZ1664" t="s">
        <v>2032</v>
      </c>
      <c r="BA1664" t="s"/>
      <c r="BB1664" t="n">
        <v>3176</v>
      </c>
      <c r="BC1664" t="n">
        <v>13.318892</v>
      </c>
      <c r="BD1664" t="n">
        <v>52.501755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2030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96.8</v>
      </c>
      <c r="L1665" t="s">
        <v>76</v>
      </c>
      <c r="M1665" t="s"/>
      <c r="N1665" t="s">
        <v>2033</v>
      </c>
      <c r="O1665" t="s">
        <v>78</v>
      </c>
      <c r="P1665" t="s">
        <v>2030</v>
      </c>
      <c r="Q1665" t="s"/>
      <c r="R1665" t="s">
        <v>80</v>
      </c>
      <c r="S1665" t="s">
        <v>2034</v>
      </c>
      <c r="T1665" t="s">
        <v>82</v>
      </c>
      <c r="U1665" t="s"/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HYPERLINK("https://hotelmonitor-cachepage.eclerx.com/savepage/tk_15434149330452368_sr_2057.html","info")</f>
        <v/>
      </c>
      <c r="AA1665" t="n">
        <v>-6796565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88</v>
      </c>
      <c r="AO1665" t="s"/>
      <c r="AP1665" t="n">
        <v>378</v>
      </c>
      <c r="AQ1665" t="s">
        <v>89</v>
      </c>
      <c r="AR1665" t="s"/>
      <c r="AS1665" t="s"/>
      <c r="AT1665" t="s">
        <v>90</v>
      </c>
      <c r="AU1665" t="s"/>
      <c r="AV1665" t="s"/>
      <c r="AW1665" t="s"/>
      <c r="AX1665" t="s"/>
      <c r="AY1665" t="n">
        <v>6796565</v>
      </c>
      <c r="AZ1665" t="s">
        <v>2032</v>
      </c>
      <c r="BA1665" t="s"/>
      <c r="BB1665" t="n">
        <v>3176</v>
      </c>
      <c r="BC1665" t="n">
        <v>13.318892</v>
      </c>
      <c r="BD1665" t="n">
        <v>52.501755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2030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107</v>
      </c>
      <c r="L1666" t="s">
        <v>76</v>
      </c>
      <c r="M1666" t="s"/>
      <c r="N1666" t="s">
        <v>2033</v>
      </c>
      <c r="O1666" t="s">
        <v>78</v>
      </c>
      <c r="P1666" t="s">
        <v>2030</v>
      </c>
      <c r="Q1666" t="s"/>
      <c r="R1666" t="s">
        <v>80</v>
      </c>
      <c r="S1666" t="s">
        <v>194</v>
      </c>
      <c r="T1666" t="s">
        <v>82</v>
      </c>
      <c r="U1666" t="s"/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HYPERLINK("https://hotelmonitor-cachepage.eclerx.com/savepage/tk_15434149330452368_sr_2057.html","info")</f>
        <v/>
      </c>
      <c r="AA1666" t="n">
        <v>-6796565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88</v>
      </c>
      <c r="AO1666" t="s"/>
      <c r="AP1666" t="n">
        <v>378</v>
      </c>
      <c r="AQ1666" t="s">
        <v>89</v>
      </c>
      <c r="AR1666" t="s"/>
      <c r="AS1666" t="s"/>
      <c r="AT1666" t="s">
        <v>90</v>
      </c>
      <c r="AU1666" t="s"/>
      <c r="AV1666" t="s"/>
      <c r="AW1666" t="s"/>
      <c r="AX1666" t="s"/>
      <c r="AY1666" t="n">
        <v>6796565</v>
      </c>
      <c r="AZ1666" t="s">
        <v>2032</v>
      </c>
      <c r="BA1666" t="s"/>
      <c r="BB1666" t="n">
        <v>3176</v>
      </c>
      <c r="BC1666" t="n">
        <v>13.318892</v>
      </c>
      <c r="BD1666" t="n">
        <v>52.501755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2030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110.3</v>
      </c>
      <c r="L1667" t="s">
        <v>76</v>
      </c>
      <c r="M1667" t="s"/>
      <c r="N1667" t="s">
        <v>428</v>
      </c>
      <c r="O1667" t="s">
        <v>78</v>
      </c>
      <c r="P1667" t="s">
        <v>2030</v>
      </c>
      <c r="Q1667" t="s"/>
      <c r="R1667" t="s">
        <v>80</v>
      </c>
      <c r="S1667" t="s">
        <v>2035</v>
      </c>
      <c r="T1667" t="s">
        <v>82</v>
      </c>
      <c r="U1667" t="s"/>
      <c r="V1667" t="s">
        <v>83</v>
      </c>
      <c r="W1667" t="s">
        <v>84</v>
      </c>
      <c r="X1667" t="s"/>
      <c r="Y1667" t="s">
        <v>85</v>
      </c>
      <c r="Z1667">
        <f>HYPERLINK("https://hotelmonitor-cachepage.eclerx.com/savepage/tk_15434149330452368_sr_2057.html","info")</f>
        <v/>
      </c>
      <c r="AA1667" t="n">
        <v>-6796565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88</v>
      </c>
      <c r="AO1667" t="s"/>
      <c r="AP1667" t="n">
        <v>378</v>
      </c>
      <c r="AQ1667" t="s">
        <v>89</v>
      </c>
      <c r="AR1667" t="s"/>
      <c r="AS1667" t="s"/>
      <c r="AT1667" t="s">
        <v>90</v>
      </c>
      <c r="AU1667" t="s"/>
      <c r="AV1667" t="s"/>
      <c r="AW1667" t="s"/>
      <c r="AX1667" t="s"/>
      <c r="AY1667" t="n">
        <v>6796565</v>
      </c>
      <c r="AZ1667" t="s">
        <v>2032</v>
      </c>
      <c r="BA1667" t="s"/>
      <c r="BB1667" t="n">
        <v>3176</v>
      </c>
      <c r="BC1667" t="n">
        <v>13.318892</v>
      </c>
      <c r="BD1667" t="n">
        <v>52.501755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2030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122</v>
      </c>
      <c r="L1668" t="s">
        <v>76</v>
      </c>
      <c r="M1668" t="s"/>
      <c r="N1668" t="s">
        <v>95</v>
      </c>
      <c r="O1668" t="s">
        <v>78</v>
      </c>
      <c r="P1668" t="s">
        <v>2030</v>
      </c>
      <c r="Q1668" t="s"/>
      <c r="R1668" t="s">
        <v>80</v>
      </c>
      <c r="S1668" t="s">
        <v>200</v>
      </c>
      <c r="T1668" t="s">
        <v>82</v>
      </c>
      <c r="U1668" t="s"/>
      <c r="V1668" t="s">
        <v>83</v>
      </c>
      <c r="W1668" t="s">
        <v>84</v>
      </c>
      <c r="X1668" t="s"/>
      <c r="Y1668" t="s">
        <v>85</v>
      </c>
      <c r="Z1668">
        <f>HYPERLINK("https://hotelmonitor-cachepage.eclerx.com/savepage/tk_15434149330452368_sr_2057.html","info")</f>
        <v/>
      </c>
      <c r="AA1668" t="n">
        <v>-6796565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88</v>
      </c>
      <c r="AO1668" t="s"/>
      <c r="AP1668" t="n">
        <v>378</v>
      </c>
      <c r="AQ1668" t="s">
        <v>89</v>
      </c>
      <c r="AR1668" t="s"/>
      <c r="AS1668" t="s"/>
      <c r="AT1668" t="s">
        <v>90</v>
      </c>
      <c r="AU1668" t="s"/>
      <c r="AV1668" t="s"/>
      <c r="AW1668" t="s"/>
      <c r="AX1668" t="s"/>
      <c r="AY1668" t="n">
        <v>6796565</v>
      </c>
      <c r="AZ1668" t="s">
        <v>2032</v>
      </c>
      <c r="BA1668" t="s"/>
      <c r="BB1668" t="n">
        <v>3176</v>
      </c>
      <c r="BC1668" t="n">
        <v>13.318892</v>
      </c>
      <c r="BD1668" t="n">
        <v>52.501755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2030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156</v>
      </c>
      <c r="L1669" t="s">
        <v>76</v>
      </c>
      <c r="M1669" t="s"/>
      <c r="N1669" t="s">
        <v>428</v>
      </c>
      <c r="O1669" t="s">
        <v>78</v>
      </c>
      <c r="P1669" t="s">
        <v>2030</v>
      </c>
      <c r="Q1669" t="s"/>
      <c r="R1669" t="s">
        <v>80</v>
      </c>
      <c r="S1669" t="s">
        <v>982</v>
      </c>
      <c r="T1669" t="s">
        <v>82</v>
      </c>
      <c r="U1669" t="s"/>
      <c r="V1669" t="s">
        <v>83</v>
      </c>
      <c r="W1669" t="s">
        <v>112</v>
      </c>
      <c r="X1669" t="s"/>
      <c r="Y1669" t="s">
        <v>85</v>
      </c>
      <c r="Z1669">
        <f>HYPERLINK("https://hotelmonitor-cachepage.eclerx.com/savepage/tk_15434149330452368_sr_2057.html","info")</f>
        <v/>
      </c>
      <c r="AA1669" t="n">
        <v>-6796565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88</v>
      </c>
      <c r="AO1669" t="s"/>
      <c r="AP1669" t="n">
        <v>378</v>
      </c>
      <c r="AQ1669" t="s">
        <v>89</v>
      </c>
      <c r="AR1669" t="s"/>
      <c r="AS1669" t="s"/>
      <c r="AT1669" t="s">
        <v>90</v>
      </c>
      <c r="AU1669" t="s"/>
      <c r="AV1669" t="s"/>
      <c r="AW1669" t="s"/>
      <c r="AX1669" t="s"/>
      <c r="AY1669" t="n">
        <v>6796565</v>
      </c>
      <c r="AZ1669" t="s">
        <v>2032</v>
      </c>
      <c r="BA1669" t="s"/>
      <c r="BB1669" t="n">
        <v>3176</v>
      </c>
      <c r="BC1669" t="n">
        <v>13.318892</v>
      </c>
      <c r="BD1669" t="n">
        <v>52.501755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2036</v>
      </c>
      <c r="F1670" t="n">
        <v>261966</v>
      </c>
      <c r="G1670" t="s">
        <v>74</v>
      </c>
      <c r="H1670" t="s">
        <v>75</v>
      </c>
      <c r="I1670" t="s"/>
      <c r="J1670" t="s">
        <v>74</v>
      </c>
      <c r="K1670" t="n">
        <v>49.4</v>
      </c>
      <c r="L1670" t="s">
        <v>76</v>
      </c>
      <c r="M1670" t="s"/>
      <c r="N1670" t="s">
        <v>77</v>
      </c>
      <c r="O1670" t="s">
        <v>78</v>
      </c>
      <c r="P1670" t="s">
        <v>2037</v>
      </c>
      <c r="Q1670" t="s"/>
      <c r="R1670" t="s">
        <v>102</v>
      </c>
      <c r="S1670" t="s">
        <v>2038</v>
      </c>
      <c r="T1670" t="s">
        <v>82</v>
      </c>
      <c r="U1670" t="s"/>
      <c r="V1670" t="s">
        <v>83</v>
      </c>
      <c r="W1670" t="s">
        <v>84</v>
      </c>
      <c r="X1670" t="s"/>
      <c r="Y1670" t="s">
        <v>85</v>
      </c>
      <c r="Z1670">
        <f>HYPERLINK("https://hotelmonitor-cachepage.eclerx.com/savepage/tk_15434148550057447_sr_2057.html","info")</f>
        <v/>
      </c>
      <c r="AA1670" t="n">
        <v>17194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88</v>
      </c>
      <c r="AO1670" t="s"/>
      <c r="AP1670" t="n">
        <v>352</v>
      </c>
      <c r="AQ1670" t="s">
        <v>89</v>
      </c>
      <c r="AR1670" t="s"/>
      <c r="AS1670" t="s"/>
      <c r="AT1670" t="s">
        <v>90</v>
      </c>
      <c r="AU1670" t="s"/>
      <c r="AV1670" t="s"/>
      <c r="AW1670" t="s"/>
      <c r="AX1670" t="s"/>
      <c r="AY1670" t="n">
        <v>2071559</v>
      </c>
      <c r="AZ1670" t="s">
        <v>2039</v>
      </c>
      <c r="BA1670" t="s"/>
      <c r="BB1670" t="n">
        <v>55785</v>
      </c>
      <c r="BC1670" t="n">
        <v>13.3122</v>
      </c>
      <c r="BD1670" t="n">
        <v>52.49917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2036</v>
      </c>
      <c r="F1671" t="n">
        <v>261966</v>
      </c>
      <c r="G1671" t="s">
        <v>74</v>
      </c>
      <c r="H1671" t="s">
        <v>75</v>
      </c>
      <c r="I1671" t="s"/>
      <c r="J1671" t="s">
        <v>74</v>
      </c>
      <c r="K1671" t="n">
        <v>52</v>
      </c>
      <c r="L1671" t="s">
        <v>76</v>
      </c>
      <c r="M1671" t="s"/>
      <c r="N1671" t="s">
        <v>183</v>
      </c>
      <c r="O1671" t="s">
        <v>78</v>
      </c>
      <c r="P1671" t="s">
        <v>2037</v>
      </c>
      <c r="Q1671" t="s"/>
      <c r="R1671" t="s">
        <v>102</v>
      </c>
      <c r="S1671" t="s">
        <v>2027</v>
      </c>
      <c r="T1671" t="s">
        <v>82</v>
      </c>
      <c r="U1671" t="s"/>
      <c r="V1671" t="s">
        <v>83</v>
      </c>
      <c r="W1671" t="s">
        <v>84</v>
      </c>
      <c r="X1671" t="s"/>
      <c r="Y1671" t="s">
        <v>85</v>
      </c>
      <c r="Z1671">
        <f>HYPERLINK("https://hotelmonitor-cachepage.eclerx.com/savepage/tk_15434148550057447_sr_2057.html","info")</f>
        <v/>
      </c>
      <c r="AA1671" t="n">
        <v>17194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88</v>
      </c>
      <c r="AO1671" t="s"/>
      <c r="AP1671" t="n">
        <v>352</v>
      </c>
      <c r="AQ1671" t="s">
        <v>89</v>
      </c>
      <c r="AR1671" t="s"/>
      <c r="AS1671" t="s"/>
      <c r="AT1671" t="s">
        <v>90</v>
      </c>
      <c r="AU1671" t="s"/>
      <c r="AV1671" t="s"/>
      <c r="AW1671" t="s"/>
      <c r="AX1671" t="s"/>
      <c r="AY1671" t="n">
        <v>2071559</v>
      </c>
      <c r="AZ1671" t="s">
        <v>2039</v>
      </c>
      <c r="BA1671" t="s"/>
      <c r="BB1671" t="n">
        <v>55785</v>
      </c>
      <c r="BC1671" t="n">
        <v>13.3122</v>
      </c>
      <c r="BD1671" t="n">
        <v>52.49917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2036</v>
      </c>
      <c r="F1672" t="n">
        <v>261966</v>
      </c>
      <c r="G1672" t="s">
        <v>74</v>
      </c>
      <c r="H1672" t="s">
        <v>75</v>
      </c>
      <c r="I1672" t="s"/>
      <c r="J1672" t="s">
        <v>74</v>
      </c>
      <c r="K1672" t="n">
        <v>96.90000000000001</v>
      </c>
      <c r="L1672" t="s">
        <v>76</v>
      </c>
      <c r="M1672" t="s"/>
      <c r="N1672" t="s">
        <v>2040</v>
      </c>
      <c r="O1672" t="s">
        <v>78</v>
      </c>
      <c r="P1672" t="s">
        <v>2037</v>
      </c>
      <c r="Q1672" t="s"/>
      <c r="R1672" t="s">
        <v>102</v>
      </c>
      <c r="S1672" t="s">
        <v>2041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HYPERLINK("https://hotelmonitor-cachepage.eclerx.com/savepage/tk_15434148550057447_sr_2057.html","info")</f>
        <v/>
      </c>
      <c r="AA1672" t="n">
        <v>17194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88</v>
      </c>
      <c r="AO1672" t="s"/>
      <c r="AP1672" t="n">
        <v>352</v>
      </c>
      <c r="AQ1672" t="s">
        <v>89</v>
      </c>
      <c r="AR1672" t="s"/>
      <c r="AS1672" t="s"/>
      <c r="AT1672" t="s">
        <v>90</v>
      </c>
      <c r="AU1672" t="s"/>
      <c r="AV1672" t="s"/>
      <c r="AW1672" t="s"/>
      <c r="AX1672" t="s"/>
      <c r="AY1672" t="n">
        <v>2071559</v>
      </c>
      <c r="AZ1672" t="s">
        <v>2039</v>
      </c>
      <c r="BA1672" t="s"/>
      <c r="BB1672" t="n">
        <v>55785</v>
      </c>
      <c r="BC1672" t="n">
        <v>13.3122</v>
      </c>
      <c r="BD1672" t="n">
        <v>52.49917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2042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99</v>
      </c>
      <c r="L1673" t="s">
        <v>76</v>
      </c>
      <c r="M1673" t="s"/>
      <c r="N1673" t="s">
        <v>77</v>
      </c>
      <c r="O1673" t="s">
        <v>78</v>
      </c>
      <c r="P1673" t="s">
        <v>2042</v>
      </c>
      <c r="Q1673" t="s"/>
      <c r="R1673" t="s">
        <v>80</v>
      </c>
      <c r="S1673" t="s">
        <v>280</v>
      </c>
      <c r="T1673" t="s">
        <v>82</v>
      </c>
      <c r="U1673" t="s"/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HYPERLINK("https://hotelmonitor-cachepage.eclerx.com/savepage/tk_1543414437913204_sr_2057.html","info")</f>
        <v/>
      </c>
      <c r="AA1673" t="n">
        <v>-2071784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88</v>
      </c>
      <c r="AO1673" t="s"/>
      <c r="AP1673" t="n">
        <v>216</v>
      </c>
      <c r="AQ1673" t="s">
        <v>89</v>
      </c>
      <c r="AR1673" t="s"/>
      <c r="AS1673" t="s"/>
      <c r="AT1673" t="s">
        <v>90</v>
      </c>
      <c r="AU1673" t="s"/>
      <c r="AV1673" t="s"/>
      <c r="AW1673" t="s"/>
      <c r="AX1673" t="s"/>
      <c r="AY1673" t="n">
        <v>2071784</v>
      </c>
      <c r="AZ1673" t="s">
        <v>2043</v>
      </c>
      <c r="BA1673" t="s"/>
      <c r="BB1673" t="n">
        <v>447746</v>
      </c>
      <c r="BC1673" t="n">
        <v>13.39125</v>
      </c>
      <c r="BD1673" t="n">
        <v>52.528396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2042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109</v>
      </c>
      <c r="L1674" t="s">
        <v>76</v>
      </c>
      <c r="M1674" t="s"/>
      <c r="N1674" t="s">
        <v>93</v>
      </c>
      <c r="O1674" t="s">
        <v>78</v>
      </c>
      <c r="P1674" t="s">
        <v>2042</v>
      </c>
      <c r="Q1674" t="s"/>
      <c r="R1674" t="s">
        <v>80</v>
      </c>
      <c r="S1674" t="s">
        <v>196</v>
      </c>
      <c r="T1674" t="s">
        <v>82</v>
      </c>
      <c r="U1674" t="s"/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HYPERLINK("https://hotelmonitor-cachepage.eclerx.com/savepage/tk_1543414437913204_sr_2057.html","info")</f>
        <v/>
      </c>
      <c r="AA1674" t="n">
        <v>-2071784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88</v>
      </c>
      <c r="AO1674" t="s"/>
      <c r="AP1674" t="n">
        <v>216</v>
      </c>
      <c r="AQ1674" t="s">
        <v>89</v>
      </c>
      <c r="AR1674" t="s"/>
      <c r="AS1674" t="s"/>
      <c r="AT1674" t="s">
        <v>90</v>
      </c>
      <c r="AU1674" t="s"/>
      <c r="AV1674" t="s"/>
      <c r="AW1674" t="s"/>
      <c r="AX1674" t="s"/>
      <c r="AY1674" t="n">
        <v>2071784</v>
      </c>
      <c r="AZ1674" t="s">
        <v>2043</v>
      </c>
      <c r="BA1674" t="s"/>
      <c r="BB1674" t="n">
        <v>447746</v>
      </c>
      <c r="BC1674" t="n">
        <v>13.39125</v>
      </c>
      <c r="BD1674" t="n">
        <v>52.528396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2042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129</v>
      </c>
      <c r="L1675" t="s">
        <v>76</v>
      </c>
      <c r="M1675" t="s"/>
      <c r="N1675" t="s">
        <v>95</v>
      </c>
      <c r="O1675" t="s">
        <v>78</v>
      </c>
      <c r="P1675" t="s">
        <v>2042</v>
      </c>
      <c r="Q1675" t="s"/>
      <c r="R1675" t="s">
        <v>80</v>
      </c>
      <c r="S1675" t="s">
        <v>1389</v>
      </c>
      <c r="T1675" t="s">
        <v>82</v>
      </c>
      <c r="U1675" t="s"/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HYPERLINK("https://hotelmonitor-cachepage.eclerx.com/savepage/tk_1543414437913204_sr_2057.html","info")</f>
        <v/>
      </c>
      <c r="AA1675" t="n">
        <v>-2071784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88</v>
      </c>
      <c r="AO1675" t="s"/>
      <c r="AP1675" t="n">
        <v>216</v>
      </c>
      <c r="AQ1675" t="s">
        <v>89</v>
      </c>
      <c r="AR1675" t="s"/>
      <c r="AS1675" t="s"/>
      <c r="AT1675" t="s">
        <v>90</v>
      </c>
      <c r="AU1675" t="s"/>
      <c r="AV1675" t="s"/>
      <c r="AW1675" t="s"/>
      <c r="AX1675" t="s"/>
      <c r="AY1675" t="n">
        <v>2071784</v>
      </c>
      <c r="AZ1675" t="s">
        <v>2043</v>
      </c>
      <c r="BA1675" t="s"/>
      <c r="BB1675" t="n">
        <v>447746</v>
      </c>
      <c r="BC1675" t="n">
        <v>13.39125</v>
      </c>
      <c r="BD1675" t="n">
        <v>52.528396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2044</v>
      </c>
      <c r="F1676" t="n">
        <v>265072</v>
      </c>
      <c r="G1676" t="s">
        <v>74</v>
      </c>
      <c r="H1676" t="s">
        <v>75</v>
      </c>
      <c r="I1676" t="s"/>
      <c r="J1676" t="s">
        <v>74</v>
      </c>
      <c r="K1676" t="n">
        <v>51.2</v>
      </c>
      <c r="L1676" t="s">
        <v>76</v>
      </c>
      <c r="M1676" t="s"/>
      <c r="N1676" t="s">
        <v>93</v>
      </c>
      <c r="O1676" t="s">
        <v>78</v>
      </c>
      <c r="P1676" t="s">
        <v>2045</v>
      </c>
      <c r="Q1676" t="s"/>
      <c r="R1676" t="s">
        <v>102</v>
      </c>
      <c r="S1676" t="s">
        <v>2046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HYPERLINK("https://hotelmonitor-cachepage.eclerx.com/savepage/tk_15434150100024161_sr_2057.html","info")</f>
        <v/>
      </c>
      <c r="AA1676" t="n">
        <v>17228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88</v>
      </c>
      <c r="AO1676" t="s"/>
      <c r="AP1676" t="n">
        <v>404</v>
      </c>
      <c r="AQ1676" t="s">
        <v>89</v>
      </c>
      <c r="AR1676" t="s"/>
      <c r="AS1676" t="s"/>
      <c r="AT1676" t="s">
        <v>90</v>
      </c>
      <c r="AU1676" t="s"/>
      <c r="AV1676" t="s"/>
      <c r="AW1676" t="s"/>
      <c r="AX1676" t="s"/>
      <c r="AY1676" t="n">
        <v>937777</v>
      </c>
      <c r="AZ1676" t="s">
        <v>2047</v>
      </c>
      <c r="BA1676" t="s"/>
      <c r="BB1676" t="n">
        <v>26950</v>
      </c>
      <c r="BC1676" t="n">
        <v>13.518084</v>
      </c>
      <c r="BD1676" t="n">
        <v>52.533788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2044</v>
      </c>
      <c r="F1677" t="n">
        <v>265072</v>
      </c>
      <c r="G1677" t="s">
        <v>74</v>
      </c>
      <c r="H1677" t="s">
        <v>75</v>
      </c>
      <c r="I1677" t="s"/>
      <c r="J1677" t="s">
        <v>74</v>
      </c>
      <c r="K1677" t="n">
        <v>74</v>
      </c>
      <c r="L1677" t="s">
        <v>76</v>
      </c>
      <c r="M1677" t="s"/>
      <c r="N1677" t="s">
        <v>279</v>
      </c>
      <c r="O1677" t="s">
        <v>78</v>
      </c>
      <c r="P1677" t="s">
        <v>2045</v>
      </c>
      <c r="Q1677" t="s"/>
      <c r="R1677" t="s">
        <v>102</v>
      </c>
      <c r="S1677" t="s">
        <v>564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HYPERLINK("https://hotelmonitor-cachepage.eclerx.com/savepage/tk_15434150100024161_sr_2057.html","info")</f>
        <v/>
      </c>
      <c r="AA1677" t="n">
        <v>17228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88</v>
      </c>
      <c r="AO1677" t="s"/>
      <c r="AP1677" t="n">
        <v>404</v>
      </c>
      <c r="AQ1677" t="s">
        <v>89</v>
      </c>
      <c r="AR1677" t="s"/>
      <c r="AS1677" t="s"/>
      <c r="AT1677" t="s">
        <v>90</v>
      </c>
      <c r="AU1677" t="s"/>
      <c r="AV1677" t="s"/>
      <c r="AW1677" t="s"/>
      <c r="AX1677" t="s"/>
      <c r="AY1677" t="n">
        <v>937777</v>
      </c>
      <c r="AZ1677" t="s">
        <v>2047</v>
      </c>
      <c r="BA1677" t="s"/>
      <c r="BB1677" t="n">
        <v>26950</v>
      </c>
      <c r="BC1677" t="n">
        <v>13.518084</v>
      </c>
      <c r="BD1677" t="n">
        <v>52.533788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2044</v>
      </c>
      <c r="F1678" t="n">
        <v>265072</v>
      </c>
      <c r="G1678" t="s">
        <v>74</v>
      </c>
      <c r="H1678" t="s">
        <v>75</v>
      </c>
      <c r="I1678" t="s"/>
      <c r="J1678" t="s">
        <v>74</v>
      </c>
      <c r="K1678" t="n">
        <v>104</v>
      </c>
      <c r="L1678" t="s">
        <v>76</v>
      </c>
      <c r="M1678" t="s"/>
      <c r="N1678" t="s">
        <v>539</v>
      </c>
      <c r="O1678" t="s">
        <v>78</v>
      </c>
      <c r="P1678" t="s">
        <v>2045</v>
      </c>
      <c r="Q1678" t="s"/>
      <c r="R1678" t="s">
        <v>102</v>
      </c>
      <c r="S1678" t="s">
        <v>297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HYPERLINK("https://hotelmonitor-cachepage.eclerx.com/savepage/tk_15434150100024161_sr_2057.html","info")</f>
        <v/>
      </c>
      <c r="AA1678" t="n">
        <v>17228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88</v>
      </c>
      <c r="AO1678" t="s"/>
      <c r="AP1678" t="n">
        <v>404</v>
      </c>
      <c r="AQ1678" t="s">
        <v>89</v>
      </c>
      <c r="AR1678" t="s"/>
      <c r="AS1678" t="s"/>
      <c r="AT1678" t="s">
        <v>90</v>
      </c>
      <c r="AU1678" t="s"/>
      <c r="AV1678" t="s"/>
      <c r="AW1678" t="s"/>
      <c r="AX1678" t="s"/>
      <c r="AY1678" t="n">
        <v>937777</v>
      </c>
      <c r="AZ1678" t="s">
        <v>2047</v>
      </c>
      <c r="BA1678" t="s"/>
      <c r="BB1678" t="n">
        <v>26950</v>
      </c>
      <c r="BC1678" t="n">
        <v>13.518084</v>
      </c>
      <c r="BD1678" t="n">
        <v>52.533788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2048</v>
      </c>
      <c r="F1679" t="n">
        <v>76848</v>
      </c>
      <c r="G1679" t="s">
        <v>74</v>
      </c>
      <c r="H1679" t="s">
        <v>75</v>
      </c>
      <c r="I1679" t="s"/>
      <c r="J1679" t="s">
        <v>74</v>
      </c>
      <c r="K1679" t="n">
        <v>55.54</v>
      </c>
      <c r="L1679" t="s">
        <v>76</v>
      </c>
      <c r="M1679" t="s"/>
      <c r="N1679" t="s">
        <v>110</v>
      </c>
      <c r="O1679" t="s">
        <v>78</v>
      </c>
      <c r="P1679" t="s">
        <v>2049</v>
      </c>
      <c r="Q1679" t="s"/>
      <c r="R1679" t="s">
        <v>102</v>
      </c>
      <c r="S1679" t="s">
        <v>2050</v>
      </c>
      <c r="T1679" t="s">
        <v>82</v>
      </c>
      <c r="U1679" t="s"/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HYPERLINK("https://hotelmonitor-cachepage.eclerx.com/savepage/tk_15434151572331316_sr_2057.html","info")</f>
        <v/>
      </c>
      <c r="AA1679" t="n">
        <v>17193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88</v>
      </c>
      <c r="AO1679" t="s"/>
      <c r="AP1679" t="n">
        <v>453</v>
      </c>
      <c r="AQ1679" t="s">
        <v>89</v>
      </c>
      <c r="AR1679" t="s"/>
      <c r="AS1679" t="s"/>
      <c r="AT1679" t="s">
        <v>90</v>
      </c>
      <c r="AU1679" t="s"/>
      <c r="AV1679" t="s"/>
      <c r="AW1679" t="s"/>
      <c r="AX1679" t="s"/>
      <c r="AY1679" t="n">
        <v>2517386</v>
      </c>
      <c r="AZ1679" t="s">
        <v>2051</v>
      </c>
      <c r="BA1679" t="s"/>
      <c r="BB1679" t="n">
        <v>145261</v>
      </c>
      <c r="BC1679" t="n">
        <v>13.312244</v>
      </c>
      <c r="BD1679" t="n">
        <v>52.500094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2048</v>
      </c>
      <c r="F1680" t="n">
        <v>76848</v>
      </c>
      <c r="G1680" t="s">
        <v>74</v>
      </c>
      <c r="H1680" t="s">
        <v>75</v>
      </c>
      <c r="I1680" t="s"/>
      <c r="J1680" t="s">
        <v>74</v>
      </c>
      <c r="K1680" t="n">
        <v>62.54</v>
      </c>
      <c r="L1680" t="s">
        <v>76</v>
      </c>
      <c r="M1680" t="s"/>
      <c r="N1680" t="s">
        <v>110</v>
      </c>
      <c r="O1680" t="s">
        <v>78</v>
      </c>
      <c r="P1680" t="s">
        <v>2049</v>
      </c>
      <c r="Q1680" t="s"/>
      <c r="R1680" t="s">
        <v>102</v>
      </c>
      <c r="S1680" t="s">
        <v>2052</v>
      </c>
      <c r="T1680" t="s">
        <v>82</v>
      </c>
      <c r="U1680" t="s"/>
      <c r="V1680" t="s">
        <v>83</v>
      </c>
      <c r="W1680" t="s">
        <v>112</v>
      </c>
      <c r="X1680" t="s"/>
      <c r="Y1680" t="s">
        <v>85</v>
      </c>
      <c r="Z1680">
        <f>HYPERLINK("https://hotelmonitor-cachepage.eclerx.com/savepage/tk_15434151572331316_sr_2057.html","info")</f>
        <v/>
      </c>
      <c r="AA1680" t="n">
        <v>17193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88</v>
      </c>
      <c r="AO1680" t="s"/>
      <c r="AP1680" t="n">
        <v>453</v>
      </c>
      <c r="AQ1680" t="s">
        <v>89</v>
      </c>
      <c r="AR1680" t="s"/>
      <c r="AS1680" t="s"/>
      <c r="AT1680" t="s">
        <v>90</v>
      </c>
      <c r="AU1680" t="s"/>
      <c r="AV1680" t="s"/>
      <c r="AW1680" t="s"/>
      <c r="AX1680" t="s"/>
      <c r="AY1680" t="n">
        <v>2517386</v>
      </c>
      <c r="AZ1680" t="s">
        <v>2051</v>
      </c>
      <c r="BA1680" t="s"/>
      <c r="BB1680" t="n">
        <v>145261</v>
      </c>
      <c r="BC1680" t="n">
        <v>13.312244</v>
      </c>
      <c r="BD1680" t="n">
        <v>52.500094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2048</v>
      </c>
      <c r="F1681" t="n">
        <v>76848</v>
      </c>
      <c r="G1681" t="s">
        <v>74</v>
      </c>
      <c r="H1681" t="s">
        <v>75</v>
      </c>
      <c r="I1681" t="s"/>
      <c r="J1681" t="s">
        <v>74</v>
      </c>
      <c r="K1681" t="n">
        <v>92.12</v>
      </c>
      <c r="L1681" t="s">
        <v>76</v>
      </c>
      <c r="M1681" t="s"/>
      <c r="N1681" t="s">
        <v>305</v>
      </c>
      <c r="O1681" t="s">
        <v>78</v>
      </c>
      <c r="P1681" t="s">
        <v>2049</v>
      </c>
      <c r="Q1681" t="s"/>
      <c r="R1681" t="s">
        <v>102</v>
      </c>
      <c r="S1681" t="s">
        <v>2053</v>
      </c>
      <c r="T1681" t="s">
        <v>82</v>
      </c>
      <c r="U1681" t="s"/>
      <c r="V1681" t="s">
        <v>83</v>
      </c>
      <c r="W1681" t="s">
        <v>84</v>
      </c>
      <c r="X1681" t="s"/>
      <c r="Y1681" t="s">
        <v>85</v>
      </c>
      <c r="Z1681">
        <f>HYPERLINK("https://hotelmonitor-cachepage.eclerx.com/savepage/tk_15434151572331316_sr_2057.html","info")</f>
        <v/>
      </c>
      <c r="AA1681" t="n">
        <v>17193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88</v>
      </c>
      <c r="AO1681" t="s"/>
      <c r="AP1681" t="n">
        <v>453</v>
      </c>
      <c r="AQ1681" t="s">
        <v>89</v>
      </c>
      <c r="AR1681" t="s"/>
      <c r="AS1681" t="s"/>
      <c r="AT1681" t="s">
        <v>90</v>
      </c>
      <c r="AU1681" t="s"/>
      <c r="AV1681" t="s"/>
      <c r="AW1681" t="s"/>
      <c r="AX1681" t="s"/>
      <c r="AY1681" t="n">
        <v>2517386</v>
      </c>
      <c r="AZ1681" t="s">
        <v>2051</v>
      </c>
      <c r="BA1681" t="s"/>
      <c r="BB1681" t="n">
        <v>145261</v>
      </c>
      <c r="BC1681" t="n">
        <v>13.312244</v>
      </c>
      <c r="BD1681" t="n">
        <v>52.500094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2048</v>
      </c>
      <c r="F1682" t="n">
        <v>76848</v>
      </c>
      <c r="G1682" t="s">
        <v>74</v>
      </c>
      <c r="H1682" t="s">
        <v>75</v>
      </c>
      <c r="I1682" t="s"/>
      <c r="J1682" t="s">
        <v>74</v>
      </c>
      <c r="K1682" t="n">
        <v>102.35</v>
      </c>
      <c r="L1682" t="s">
        <v>76</v>
      </c>
      <c r="M1682" t="s"/>
      <c r="N1682" t="s">
        <v>305</v>
      </c>
      <c r="O1682" t="s">
        <v>78</v>
      </c>
      <c r="P1682" t="s">
        <v>2049</v>
      </c>
      <c r="Q1682" t="s"/>
      <c r="R1682" t="s">
        <v>102</v>
      </c>
      <c r="S1682" t="s">
        <v>2054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HYPERLINK("https://hotelmonitor-cachepage.eclerx.com/savepage/tk_15434151572331316_sr_2057.html","info")</f>
        <v/>
      </c>
      <c r="AA1682" t="n">
        <v>17193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88</v>
      </c>
      <c r="AO1682" t="s"/>
      <c r="AP1682" t="n">
        <v>453</v>
      </c>
      <c r="AQ1682" t="s">
        <v>89</v>
      </c>
      <c r="AR1682" t="s"/>
      <c r="AS1682" t="s"/>
      <c r="AT1682" t="s">
        <v>90</v>
      </c>
      <c r="AU1682" t="s"/>
      <c r="AV1682" t="s"/>
      <c r="AW1682" t="s"/>
      <c r="AX1682" t="s"/>
      <c r="AY1682" t="n">
        <v>2517386</v>
      </c>
      <c r="AZ1682" t="s">
        <v>2051</v>
      </c>
      <c r="BA1682" t="s"/>
      <c r="BB1682" t="n">
        <v>145261</v>
      </c>
      <c r="BC1682" t="n">
        <v>13.312244</v>
      </c>
      <c r="BD1682" t="n">
        <v>52.500094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2048</v>
      </c>
      <c r="F1683" t="n">
        <v>76848</v>
      </c>
      <c r="G1683" t="s">
        <v>74</v>
      </c>
      <c r="H1683" t="s">
        <v>75</v>
      </c>
      <c r="I1683" t="s"/>
      <c r="J1683" t="s">
        <v>74</v>
      </c>
      <c r="K1683" t="n">
        <v>103.84</v>
      </c>
      <c r="L1683" t="s">
        <v>76</v>
      </c>
      <c r="M1683" t="s"/>
      <c r="N1683" t="s">
        <v>295</v>
      </c>
      <c r="O1683" t="s">
        <v>78</v>
      </c>
      <c r="P1683" t="s">
        <v>2049</v>
      </c>
      <c r="Q1683" t="s"/>
      <c r="R1683" t="s">
        <v>102</v>
      </c>
      <c r="S1683" t="s">
        <v>2055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HYPERLINK("https://hotelmonitor-cachepage.eclerx.com/savepage/tk_15434151572331316_sr_2057.html","info")</f>
        <v/>
      </c>
      <c r="AA1683" t="n">
        <v>17193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88</v>
      </c>
      <c r="AO1683" t="s"/>
      <c r="AP1683" t="n">
        <v>453</v>
      </c>
      <c r="AQ1683" t="s">
        <v>89</v>
      </c>
      <c r="AR1683" t="s"/>
      <c r="AS1683" t="s"/>
      <c r="AT1683" t="s">
        <v>90</v>
      </c>
      <c r="AU1683" t="s"/>
      <c r="AV1683" t="s"/>
      <c r="AW1683" t="s"/>
      <c r="AX1683" t="s"/>
      <c r="AY1683" t="n">
        <v>2517386</v>
      </c>
      <c r="AZ1683" t="s">
        <v>2051</v>
      </c>
      <c r="BA1683" t="s"/>
      <c r="BB1683" t="n">
        <v>145261</v>
      </c>
      <c r="BC1683" t="n">
        <v>13.312244</v>
      </c>
      <c r="BD1683" t="n">
        <v>52.500094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2048</v>
      </c>
      <c r="F1684" t="n">
        <v>76848</v>
      </c>
      <c r="G1684" t="s">
        <v>74</v>
      </c>
      <c r="H1684" t="s">
        <v>75</v>
      </c>
      <c r="I1684" t="s"/>
      <c r="J1684" t="s">
        <v>74</v>
      </c>
      <c r="K1684" t="n">
        <v>104.12</v>
      </c>
      <c r="L1684" t="s">
        <v>76</v>
      </c>
      <c r="M1684" t="s"/>
      <c r="N1684" t="s">
        <v>305</v>
      </c>
      <c r="O1684" t="s">
        <v>78</v>
      </c>
      <c r="P1684" t="s">
        <v>2049</v>
      </c>
      <c r="Q1684" t="s"/>
      <c r="R1684" t="s">
        <v>102</v>
      </c>
      <c r="S1684" t="s">
        <v>2056</v>
      </c>
      <c r="T1684" t="s">
        <v>82</v>
      </c>
      <c r="U1684" t="s"/>
      <c r="V1684" t="s">
        <v>83</v>
      </c>
      <c r="W1684" t="s">
        <v>112</v>
      </c>
      <c r="X1684" t="s"/>
      <c r="Y1684" t="s">
        <v>85</v>
      </c>
      <c r="Z1684">
        <f>HYPERLINK("https://hotelmonitor-cachepage.eclerx.com/savepage/tk_15434151572331316_sr_2057.html","info")</f>
        <v/>
      </c>
      <c r="AA1684" t="n">
        <v>17193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88</v>
      </c>
      <c r="AO1684" t="s"/>
      <c r="AP1684" t="n">
        <v>453</v>
      </c>
      <c r="AQ1684" t="s">
        <v>89</v>
      </c>
      <c r="AR1684" t="s"/>
      <c r="AS1684" t="s"/>
      <c r="AT1684" t="s">
        <v>90</v>
      </c>
      <c r="AU1684" t="s"/>
      <c r="AV1684" t="s"/>
      <c r="AW1684" t="s"/>
      <c r="AX1684" t="s"/>
      <c r="AY1684" t="n">
        <v>2517386</v>
      </c>
      <c r="AZ1684" t="s">
        <v>2051</v>
      </c>
      <c r="BA1684" t="s"/>
      <c r="BB1684" t="n">
        <v>145261</v>
      </c>
      <c r="BC1684" t="n">
        <v>13.312244</v>
      </c>
      <c r="BD1684" t="n">
        <v>52.500094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2048</v>
      </c>
      <c r="F1685" t="n">
        <v>76848</v>
      </c>
      <c r="G1685" t="s">
        <v>74</v>
      </c>
      <c r="H1685" t="s">
        <v>75</v>
      </c>
      <c r="I1685" t="s"/>
      <c r="J1685" t="s">
        <v>74</v>
      </c>
      <c r="K1685" t="n">
        <v>112.35</v>
      </c>
      <c r="L1685" t="s">
        <v>76</v>
      </c>
      <c r="M1685" t="s"/>
      <c r="N1685" t="s">
        <v>305</v>
      </c>
      <c r="O1685" t="s">
        <v>78</v>
      </c>
      <c r="P1685" t="s">
        <v>2049</v>
      </c>
      <c r="Q1685" t="s"/>
      <c r="R1685" t="s">
        <v>102</v>
      </c>
      <c r="S1685" t="s">
        <v>2057</v>
      </c>
      <c r="T1685" t="s">
        <v>82</v>
      </c>
      <c r="U1685" t="s"/>
      <c r="V1685" t="s">
        <v>83</v>
      </c>
      <c r="W1685" t="s">
        <v>112</v>
      </c>
      <c r="X1685" t="s"/>
      <c r="Y1685" t="s">
        <v>85</v>
      </c>
      <c r="Z1685">
        <f>HYPERLINK("https://hotelmonitor-cachepage.eclerx.com/savepage/tk_15434151572331316_sr_2057.html","info")</f>
        <v/>
      </c>
      <c r="AA1685" t="n">
        <v>17193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88</v>
      </c>
      <c r="AO1685" t="s"/>
      <c r="AP1685" t="n">
        <v>453</v>
      </c>
      <c r="AQ1685" t="s">
        <v>89</v>
      </c>
      <c r="AR1685" t="s"/>
      <c r="AS1685" t="s"/>
      <c r="AT1685" t="s">
        <v>90</v>
      </c>
      <c r="AU1685" t="s"/>
      <c r="AV1685" t="s"/>
      <c r="AW1685" t="s"/>
      <c r="AX1685" t="s"/>
      <c r="AY1685" t="n">
        <v>2517386</v>
      </c>
      <c r="AZ1685" t="s">
        <v>2051</v>
      </c>
      <c r="BA1685" t="s"/>
      <c r="BB1685" t="n">
        <v>145261</v>
      </c>
      <c r="BC1685" t="n">
        <v>13.312244</v>
      </c>
      <c r="BD1685" t="n">
        <v>52.500094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2048</v>
      </c>
      <c r="F1686" t="n">
        <v>76848</v>
      </c>
      <c r="G1686" t="s">
        <v>74</v>
      </c>
      <c r="H1686" t="s">
        <v>75</v>
      </c>
      <c r="I1686" t="s"/>
      <c r="J1686" t="s">
        <v>74</v>
      </c>
      <c r="K1686" t="n">
        <v>145.52</v>
      </c>
      <c r="L1686" t="s">
        <v>76</v>
      </c>
      <c r="M1686" t="s"/>
      <c r="N1686" t="s">
        <v>295</v>
      </c>
      <c r="O1686" t="s">
        <v>78</v>
      </c>
      <c r="P1686" t="s">
        <v>2049</v>
      </c>
      <c r="Q1686" t="s"/>
      <c r="R1686" t="s">
        <v>102</v>
      </c>
      <c r="S1686" t="s">
        <v>2058</v>
      </c>
      <c r="T1686" t="s">
        <v>82</v>
      </c>
      <c r="U1686" t="s"/>
      <c r="V1686" t="s">
        <v>83</v>
      </c>
      <c r="W1686" t="s">
        <v>112</v>
      </c>
      <c r="X1686" t="s"/>
      <c r="Y1686" t="s">
        <v>85</v>
      </c>
      <c r="Z1686">
        <f>HYPERLINK("https://hotelmonitor-cachepage.eclerx.com/savepage/tk_15434151572331316_sr_2057.html","info")</f>
        <v/>
      </c>
      <c r="AA1686" t="n">
        <v>17193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88</v>
      </c>
      <c r="AO1686" t="s"/>
      <c r="AP1686" t="n">
        <v>453</v>
      </c>
      <c r="AQ1686" t="s">
        <v>89</v>
      </c>
      <c r="AR1686" t="s"/>
      <c r="AS1686" t="s"/>
      <c r="AT1686" t="s">
        <v>90</v>
      </c>
      <c r="AU1686" t="s"/>
      <c r="AV1686" t="s"/>
      <c r="AW1686" t="s"/>
      <c r="AX1686" t="s"/>
      <c r="AY1686" t="n">
        <v>2517386</v>
      </c>
      <c r="AZ1686" t="s">
        <v>2051</v>
      </c>
      <c r="BA1686" t="s"/>
      <c r="BB1686" t="n">
        <v>145261</v>
      </c>
      <c r="BC1686" t="n">
        <v>13.312244</v>
      </c>
      <c r="BD1686" t="n">
        <v>52.500094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2048</v>
      </c>
      <c r="F1687" t="n">
        <v>76848</v>
      </c>
      <c r="G1687" t="s">
        <v>74</v>
      </c>
      <c r="H1687" t="s">
        <v>75</v>
      </c>
      <c r="I1687" t="s"/>
      <c r="J1687" t="s">
        <v>74</v>
      </c>
      <c r="K1687" t="n">
        <v>208.35</v>
      </c>
      <c r="L1687" t="s">
        <v>76</v>
      </c>
      <c r="M1687" t="s"/>
      <c r="N1687" t="s">
        <v>295</v>
      </c>
      <c r="O1687" t="s">
        <v>78</v>
      </c>
      <c r="P1687" t="s">
        <v>2049</v>
      </c>
      <c r="Q1687" t="s"/>
      <c r="R1687" t="s">
        <v>102</v>
      </c>
      <c r="S1687" t="s">
        <v>2059</v>
      </c>
      <c r="T1687" t="s">
        <v>82</v>
      </c>
      <c r="U1687" t="s"/>
      <c r="V1687" t="s">
        <v>83</v>
      </c>
      <c r="W1687" t="s">
        <v>112</v>
      </c>
      <c r="X1687" t="s"/>
      <c r="Y1687" t="s">
        <v>85</v>
      </c>
      <c r="Z1687">
        <f>HYPERLINK("https://hotelmonitor-cachepage.eclerx.com/savepage/tk_15434151572331316_sr_2057.html","info")</f>
        <v/>
      </c>
      <c r="AA1687" t="n">
        <v>17193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88</v>
      </c>
      <c r="AO1687" t="s"/>
      <c r="AP1687" t="n">
        <v>453</v>
      </c>
      <c r="AQ1687" t="s">
        <v>89</v>
      </c>
      <c r="AR1687" t="s"/>
      <c r="AS1687" t="s"/>
      <c r="AT1687" t="s">
        <v>90</v>
      </c>
      <c r="AU1687" t="s"/>
      <c r="AV1687" t="s"/>
      <c r="AW1687" t="s"/>
      <c r="AX1687" t="s"/>
      <c r="AY1687" t="n">
        <v>2517386</v>
      </c>
      <c r="AZ1687" t="s">
        <v>2051</v>
      </c>
      <c r="BA1687" t="s"/>
      <c r="BB1687" t="n">
        <v>145261</v>
      </c>
      <c r="BC1687" t="n">
        <v>13.312244</v>
      </c>
      <c r="BD1687" t="n">
        <v>52.500094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2060</v>
      </c>
      <c r="F1688" t="n">
        <v>3631619</v>
      </c>
      <c r="G1688" t="s">
        <v>74</v>
      </c>
      <c r="H1688" t="s">
        <v>75</v>
      </c>
      <c r="I1688" t="s"/>
      <c r="J1688" t="s">
        <v>74</v>
      </c>
      <c r="K1688" t="n">
        <v>82</v>
      </c>
      <c r="L1688" t="s">
        <v>76</v>
      </c>
      <c r="M1688" t="s"/>
      <c r="N1688" t="s">
        <v>77</v>
      </c>
      <c r="O1688" t="s">
        <v>78</v>
      </c>
      <c r="P1688" t="s">
        <v>2061</v>
      </c>
      <c r="Q1688" t="s"/>
      <c r="R1688" t="s">
        <v>102</v>
      </c>
      <c r="S1688" t="s">
        <v>635</v>
      </c>
      <c r="T1688" t="s">
        <v>82</v>
      </c>
      <c r="U1688" t="s"/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HYPERLINK("https://hotelmonitor-cachepage.eclerx.com/savepage/tk_15434144109263806_sr_2057.html","info")</f>
        <v/>
      </c>
      <c r="AA1688" t="n">
        <v>275313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88</v>
      </c>
      <c r="AO1688" t="s"/>
      <c r="AP1688" t="n">
        <v>207</v>
      </c>
      <c r="AQ1688" t="s">
        <v>89</v>
      </c>
      <c r="AR1688" t="s"/>
      <c r="AS1688" t="s"/>
      <c r="AT1688" t="s">
        <v>90</v>
      </c>
      <c r="AU1688" t="s"/>
      <c r="AV1688" t="s"/>
      <c r="AW1688" t="s"/>
      <c r="AX1688" t="s"/>
      <c r="AY1688" t="n">
        <v>2071487</v>
      </c>
      <c r="AZ1688" t="s">
        <v>2062</v>
      </c>
      <c r="BA1688" t="s"/>
      <c r="BB1688" t="n">
        <v>36727</v>
      </c>
      <c r="BC1688" t="n">
        <v>13.57841</v>
      </c>
      <c r="BD1688" t="n">
        <v>52.44746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2060</v>
      </c>
      <c r="F1689" t="n">
        <v>3631619</v>
      </c>
      <c r="G1689" t="s">
        <v>74</v>
      </c>
      <c r="H1689" t="s">
        <v>75</v>
      </c>
      <c r="I1689" t="s"/>
      <c r="J1689" t="s">
        <v>74</v>
      </c>
      <c r="K1689" t="n">
        <v>90</v>
      </c>
      <c r="L1689" t="s">
        <v>76</v>
      </c>
      <c r="M1689" t="s"/>
      <c r="N1689" t="s">
        <v>93</v>
      </c>
      <c r="O1689" t="s">
        <v>78</v>
      </c>
      <c r="P1689" t="s">
        <v>2061</v>
      </c>
      <c r="Q1689" t="s"/>
      <c r="R1689" t="s">
        <v>102</v>
      </c>
      <c r="S1689" t="s">
        <v>623</v>
      </c>
      <c r="T1689" t="s">
        <v>82</v>
      </c>
      <c r="U1689" t="s"/>
      <c r="V1689" t="s">
        <v>83</v>
      </c>
      <c r="W1689" t="s">
        <v>112</v>
      </c>
      <c r="X1689" t="s"/>
      <c r="Y1689" t="s">
        <v>85</v>
      </c>
      <c r="Z1689">
        <f>HYPERLINK("https://hotelmonitor-cachepage.eclerx.com/savepage/tk_15434144109263806_sr_2057.html","info")</f>
        <v/>
      </c>
      <c r="AA1689" t="n">
        <v>275313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88</v>
      </c>
      <c r="AO1689" t="s"/>
      <c r="AP1689" t="n">
        <v>207</v>
      </c>
      <c r="AQ1689" t="s">
        <v>89</v>
      </c>
      <c r="AR1689" t="s"/>
      <c r="AS1689" t="s"/>
      <c r="AT1689" t="s">
        <v>90</v>
      </c>
      <c r="AU1689" t="s"/>
      <c r="AV1689" t="s"/>
      <c r="AW1689" t="s"/>
      <c r="AX1689" t="s"/>
      <c r="AY1689" t="n">
        <v>2071487</v>
      </c>
      <c r="AZ1689" t="s">
        <v>2062</v>
      </c>
      <c r="BA1689" t="s"/>
      <c r="BB1689" t="n">
        <v>36727</v>
      </c>
      <c r="BC1689" t="n">
        <v>13.57841</v>
      </c>
      <c r="BD1689" t="n">
        <v>52.44746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2063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65</v>
      </c>
      <c r="L1690" t="s">
        <v>76</v>
      </c>
      <c r="M1690" t="s"/>
      <c r="N1690" t="s">
        <v>93</v>
      </c>
      <c r="O1690" t="s">
        <v>78</v>
      </c>
      <c r="P1690" t="s">
        <v>2063</v>
      </c>
      <c r="Q1690" t="s"/>
      <c r="R1690" t="s">
        <v>102</v>
      </c>
      <c r="S1690" t="s">
        <v>774</v>
      </c>
      <c r="T1690" t="s">
        <v>82</v>
      </c>
      <c r="U1690" t="s"/>
      <c r="V1690" t="s">
        <v>83</v>
      </c>
      <c r="W1690" t="s">
        <v>112</v>
      </c>
      <c r="X1690" t="s"/>
      <c r="Y1690" t="s">
        <v>85</v>
      </c>
      <c r="Z1690">
        <f>HYPERLINK("https://hotelmonitor-cachepage.eclerx.com/savepage/tk_15434150517018054_sr_2057.html","info")</f>
        <v/>
      </c>
      <c r="AA1690" t="n">
        <v>-4674577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88</v>
      </c>
      <c r="AO1690" t="s"/>
      <c r="AP1690" t="n">
        <v>418</v>
      </c>
      <c r="AQ1690" t="s">
        <v>89</v>
      </c>
      <c r="AR1690" t="s"/>
      <c r="AS1690" t="s"/>
      <c r="AT1690" t="s">
        <v>90</v>
      </c>
      <c r="AU1690" t="s"/>
      <c r="AV1690" t="s"/>
      <c r="AW1690" t="s"/>
      <c r="AX1690" t="s"/>
      <c r="AY1690" t="n">
        <v>4674577</v>
      </c>
      <c r="AZ1690" t="s">
        <v>2064</v>
      </c>
      <c r="BA1690" t="s"/>
      <c r="BB1690" t="n">
        <v>432069</v>
      </c>
      <c r="BC1690" t="n">
        <v>13.366787</v>
      </c>
      <c r="BD1690" t="n">
        <v>52.504716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2065</v>
      </c>
      <c r="F1691" t="n">
        <v>401959</v>
      </c>
      <c r="G1691" t="s">
        <v>74</v>
      </c>
      <c r="H1691" t="s">
        <v>75</v>
      </c>
      <c r="I1691" t="s"/>
      <c r="J1691" t="s">
        <v>74</v>
      </c>
      <c r="K1691" t="n">
        <v>89</v>
      </c>
      <c r="L1691" t="s">
        <v>76</v>
      </c>
      <c r="M1691" t="s"/>
      <c r="N1691" t="s">
        <v>77</v>
      </c>
      <c r="O1691" t="s">
        <v>78</v>
      </c>
      <c r="P1691" t="s">
        <v>2066</v>
      </c>
      <c r="Q1691" t="s"/>
      <c r="R1691" t="s">
        <v>102</v>
      </c>
      <c r="S1691" t="s">
        <v>351</v>
      </c>
      <c r="T1691" t="s">
        <v>82</v>
      </c>
      <c r="U1691" t="s"/>
      <c r="V1691" t="s">
        <v>83</v>
      </c>
      <c r="W1691" t="s">
        <v>112</v>
      </c>
      <c r="X1691" t="s"/>
      <c r="Y1691" t="s">
        <v>85</v>
      </c>
      <c r="Z1691">
        <f>HYPERLINK("https://hotelmonitor-cachepage.eclerx.com/savepage/tk_15434146432711165_sr_2057.html","info")</f>
        <v/>
      </c>
      <c r="AA1691" t="n">
        <v>113878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88</v>
      </c>
      <c r="AO1691" t="s"/>
      <c r="AP1691" t="n">
        <v>283</v>
      </c>
      <c r="AQ1691" t="s">
        <v>89</v>
      </c>
      <c r="AR1691" t="s"/>
      <c r="AS1691" t="s"/>
      <c r="AT1691" t="s">
        <v>90</v>
      </c>
      <c r="AU1691" t="s"/>
      <c r="AV1691" t="s"/>
      <c r="AW1691" t="s"/>
      <c r="AX1691" t="s"/>
      <c r="AY1691" t="n">
        <v>1549293</v>
      </c>
      <c r="AZ1691" t="s">
        <v>2067</v>
      </c>
      <c r="BA1691" t="s"/>
      <c r="BB1691" t="n">
        <v>60777</v>
      </c>
      <c r="BC1691" t="n">
        <v>13.48511</v>
      </c>
      <c r="BD1691" t="n">
        <v>52.52174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2065</v>
      </c>
      <c r="F1692" t="n">
        <v>401959</v>
      </c>
      <c r="G1692" t="s">
        <v>74</v>
      </c>
      <c r="H1692" t="s">
        <v>75</v>
      </c>
      <c r="I1692" t="s"/>
      <c r="J1692" t="s">
        <v>74</v>
      </c>
      <c r="K1692" t="n">
        <v>99</v>
      </c>
      <c r="L1692" t="s">
        <v>76</v>
      </c>
      <c r="M1692" t="s"/>
      <c r="N1692" t="s">
        <v>93</v>
      </c>
      <c r="O1692" t="s">
        <v>78</v>
      </c>
      <c r="P1692" t="s">
        <v>2066</v>
      </c>
      <c r="Q1692" t="s"/>
      <c r="R1692" t="s">
        <v>102</v>
      </c>
      <c r="S1692" t="s">
        <v>280</v>
      </c>
      <c r="T1692" t="s">
        <v>82</v>
      </c>
      <c r="U1692" t="s"/>
      <c r="V1692" t="s">
        <v>83</v>
      </c>
      <c r="W1692" t="s">
        <v>112</v>
      </c>
      <c r="X1692" t="s"/>
      <c r="Y1692" t="s">
        <v>85</v>
      </c>
      <c r="Z1692">
        <f>HYPERLINK("https://hotelmonitor-cachepage.eclerx.com/savepage/tk_15434146432711165_sr_2057.html","info")</f>
        <v/>
      </c>
      <c r="AA1692" t="n">
        <v>113878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88</v>
      </c>
      <c r="AO1692" t="s"/>
      <c r="AP1692" t="n">
        <v>283</v>
      </c>
      <c r="AQ1692" t="s">
        <v>89</v>
      </c>
      <c r="AR1692" t="s"/>
      <c r="AS1692" t="s"/>
      <c r="AT1692" t="s">
        <v>90</v>
      </c>
      <c r="AU1692" t="s"/>
      <c r="AV1692" t="s"/>
      <c r="AW1692" t="s"/>
      <c r="AX1692" t="s"/>
      <c r="AY1692" t="n">
        <v>1549293</v>
      </c>
      <c r="AZ1692" t="s">
        <v>2067</v>
      </c>
      <c r="BA1692" t="s"/>
      <c r="BB1692" t="n">
        <v>60777</v>
      </c>
      <c r="BC1692" t="n">
        <v>13.48511</v>
      </c>
      <c r="BD1692" t="n">
        <v>52.52174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2068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58</v>
      </c>
      <c r="L1693" t="s">
        <v>76</v>
      </c>
      <c r="M1693" t="s"/>
      <c r="N1693" t="s">
        <v>77</v>
      </c>
      <c r="O1693" t="s">
        <v>78</v>
      </c>
      <c r="P1693" t="s">
        <v>2068</v>
      </c>
      <c r="Q1693" t="s"/>
      <c r="R1693" t="s">
        <v>102</v>
      </c>
      <c r="S1693" t="s">
        <v>615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HYPERLINK("https://hotelmonitor-cachepage.eclerx.com/savepage/tk_15434149123308043_sr_2057.html","info")</f>
        <v/>
      </c>
      <c r="AA1693" t="n">
        <v>-2071596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88</v>
      </c>
      <c r="AO1693" t="s"/>
      <c r="AP1693" t="n">
        <v>371</v>
      </c>
      <c r="AQ1693" t="s">
        <v>89</v>
      </c>
      <c r="AR1693" t="s"/>
      <c r="AS1693" t="s"/>
      <c r="AT1693" t="s">
        <v>90</v>
      </c>
      <c r="AU1693" t="s"/>
      <c r="AV1693" t="s"/>
      <c r="AW1693" t="s"/>
      <c r="AX1693" t="s"/>
      <c r="AY1693" t="n">
        <v>2071596</v>
      </c>
      <c r="AZ1693" t="s">
        <v>2069</v>
      </c>
      <c r="BA1693" t="s"/>
      <c r="BB1693" t="n">
        <v>3141</v>
      </c>
      <c r="BC1693" t="n">
        <v>13.22937</v>
      </c>
      <c r="BD1693" t="n">
        <v>52.56942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2068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73.8</v>
      </c>
      <c r="L1694" t="s">
        <v>76</v>
      </c>
      <c r="M1694" t="s"/>
      <c r="N1694" t="s">
        <v>93</v>
      </c>
      <c r="O1694" t="s">
        <v>78</v>
      </c>
      <c r="P1694" t="s">
        <v>2068</v>
      </c>
      <c r="Q1694" t="s"/>
      <c r="R1694" t="s">
        <v>102</v>
      </c>
      <c r="S1694" t="s">
        <v>2070</v>
      </c>
      <c r="T1694" t="s">
        <v>82</v>
      </c>
      <c r="U1694" t="s"/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HYPERLINK("https://hotelmonitor-cachepage.eclerx.com/savepage/tk_15434149123308043_sr_2057.html","info")</f>
        <v/>
      </c>
      <c r="AA1694" t="n">
        <v>-2071596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88</v>
      </c>
      <c r="AO1694" t="s"/>
      <c r="AP1694" t="n">
        <v>371</v>
      </c>
      <c r="AQ1694" t="s">
        <v>89</v>
      </c>
      <c r="AR1694" t="s"/>
      <c r="AS1694" t="s"/>
      <c r="AT1694" t="s">
        <v>90</v>
      </c>
      <c r="AU1694" t="s"/>
      <c r="AV1694" t="s"/>
      <c r="AW1694" t="s"/>
      <c r="AX1694" t="s"/>
      <c r="AY1694" t="n">
        <v>2071596</v>
      </c>
      <c r="AZ1694" t="s">
        <v>2069</v>
      </c>
      <c r="BA1694" t="s"/>
      <c r="BB1694" t="n">
        <v>3141</v>
      </c>
      <c r="BC1694" t="n">
        <v>13.22937</v>
      </c>
      <c r="BD1694" t="n">
        <v>52.56942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2071</v>
      </c>
      <c r="F1695" t="n">
        <v>150564</v>
      </c>
      <c r="G1695" t="s">
        <v>74</v>
      </c>
      <c r="H1695" t="s">
        <v>75</v>
      </c>
      <c r="I1695" t="s"/>
      <c r="J1695" t="s">
        <v>74</v>
      </c>
      <c r="K1695" t="n">
        <v>82.95</v>
      </c>
      <c r="L1695" t="s">
        <v>76</v>
      </c>
      <c r="M1695" t="s"/>
      <c r="N1695" t="s">
        <v>2072</v>
      </c>
      <c r="O1695" t="s">
        <v>78</v>
      </c>
      <c r="P1695" t="s">
        <v>2073</v>
      </c>
      <c r="Q1695" t="s"/>
      <c r="R1695" t="s">
        <v>102</v>
      </c>
      <c r="S1695" t="s">
        <v>2074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HYPERLINK("https://hotelmonitor-cachepage.eclerx.com/savepage/tk_1543415307057228_sr_2057.html","info")</f>
        <v/>
      </c>
      <c r="AA1695" t="n">
        <v>30657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88</v>
      </c>
      <c r="AO1695" t="s"/>
      <c r="AP1695" t="n">
        <v>501</v>
      </c>
      <c r="AQ1695" t="s">
        <v>89</v>
      </c>
      <c r="AR1695" t="s"/>
      <c r="AS1695" t="s"/>
      <c r="AT1695" t="s">
        <v>90</v>
      </c>
      <c r="AU1695" t="s"/>
      <c r="AV1695" t="s"/>
      <c r="AW1695" t="s"/>
      <c r="AX1695" t="s"/>
      <c r="AY1695" t="n">
        <v>6262105</v>
      </c>
      <c r="AZ1695" t="s">
        <v>2075</v>
      </c>
      <c r="BA1695" t="s"/>
      <c r="BB1695" t="n">
        <v>945568</v>
      </c>
      <c r="BC1695" t="n">
        <v>13.384299</v>
      </c>
      <c r="BD1695" t="n">
        <v>52.549551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2071</v>
      </c>
      <c r="F1696" t="n">
        <v>150564</v>
      </c>
      <c r="G1696" t="s">
        <v>74</v>
      </c>
      <c r="H1696" t="s">
        <v>75</v>
      </c>
      <c r="I1696" t="s"/>
      <c r="J1696" t="s">
        <v>74</v>
      </c>
      <c r="K1696" t="n">
        <v>103.95</v>
      </c>
      <c r="L1696" t="s">
        <v>76</v>
      </c>
      <c r="M1696" t="s"/>
      <c r="N1696" t="s">
        <v>2076</v>
      </c>
      <c r="O1696" t="s">
        <v>78</v>
      </c>
      <c r="P1696" t="s">
        <v>2073</v>
      </c>
      <c r="Q1696" t="s"/>
      <c r="R1696" t="s">
        <v>102</v>
      </c>
      <c r="S1696" t="s">
        <v>94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HYPERLINK("https://hotelmonitor-cachepage.eclerx.com/savepage/tk_1543415307057228_sr_2057.html","info")</f>
        <v/>
      </c>
      <c r="AA1696" t="n">
        <v>30657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88</v>
      </c>
      <c r="AO1696" t="s"/>
      <c r="AP1696" t="n">
        <v>501</v>
      </c>
      <c r="AQ1696" t="s">
        <v>89</v>
      </c>
      <c r="AR1696" t="s"/>
      <c r="AS1696" t="s"/>
      <c r="AT1696" t="s">
        <v>90</v>
      </c>
      <c r="AU1696" t="s"/>
      <c r="AV1696" t="s"/>
      <c r="AW1696" t="s"/>
      <c r="AX1696" t="s"/>
      <c r="AY1696" t="n">
        <v>6262105</v>
      </c>
      <c r="AZ1696" t="s">
        <v>2075</v>
      </c>
      <c r="BA1696" t="s"/>
      <c r="BB1696" t="n">
        <v>945568</v>
      </c>
      <c r="BC1696" t="n">
        <v>13.384299</v>
      </c>
      <c r="BD1696" t="n">
        <v>52.549551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2071</v>
      </c>
      <c r="F1697" t="n">
        <v>150564</v>
      </c>
      <c r="G1697" t="s">
        <v>74</v>
      </c>
      <c r="H1697" t="s">
        <v>75</v>
      </c>
      <c r="I1697" t="s"/>
      <c r="J1697" t="s">
        <v>74</v>
      </c>
      <c r="K1697" t="n">
        <v>91.34999999999999</v>
      </c>
      <c r="L1697" t="s">
        <v>76</v>
      </c>
      <c r="M1697" t="s"/>
      <c r="N1697" t="s">
        <v>2077</v>
      </c>
      <c r="O1697" t="s">
        <v>78</v>
      </c>
      <c r="P1697" t="s">
        <v>2073</v>
      </c>
      <c r="Q1697" t="s"/>
      <c r="R1697" t="s">
        <v>102</v>
      </c>
      <c r="S1697" t="s">
        <v>2078</v>
      </c>
      <c r="T1697" t="s">
        <v>82</v>
      </c>
      <c r="U1697" t="s"/>
      <c r="V1697" t="s">
        <v>83</v>
      </c>
      <c r="W1697" t="s">
        <v>84</v>
      </c>
      <c r="X1697" t="s"/>
      <c r="Y1697" t="s">
        <v>85</v>
      </c>
      <c r="Z1697">
        <f>HYPERLINK("https://hotelmonitor-cachepage.eclerx.com/savepage/tk_1543415307057228_sr_2057.html","info")</f>
        <v/>
      </c>
      <c r="AA1697" t="n">
        <v>30657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88</v>
      </c>
      <c r="AO1697" t="s"/>
      <c r="AP1697" t="n">
        <v>501</v>
      </c>
      <c r="AQ1697" t="s">
        <v>89</v>
      </c>
      <c r="AR1697" t="s"/>
      <c r="AS1697" t="s"/>
      <c r="AT1697" t="s">
        <v>90</v>
      </c>
      <c r="AU1697" t="s"/>
      <c r="AV1697" t="s"/>
      <c r="AW1697" t="s"/>
      <c r="AX1697" t="s"/>
      <c r="AY1697" t="n">
        <v>6262105</v>
      </c>
      <c r="AZ1697" t="s">
        <v>2075</v>
      </c>
      <c r="BA1697" t="s"/>
      <c r="BB1697" t="n">
        <v>945568</v>
      </c>
      <c r="BC1697" t="n">
        <v>13.384299</v>
      </c>
      <c r="BD1697" t="n">
        <v>52.549551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2071</v>
      </c>
      <c r="F1698" t="n">
        <v>150564</v>
      </c>
      <c r="G1698" t="s">
        <v>74</v>
      </c>
      <c r="H1698" t="s">
        <v>75</v>
      </c>
      <c r="I1698" t="s"/>
      <c r="J1698" t="s">
        <v>74</v>
      </c>
      <c r="K1698" t="n">
        <v>99.75</v>
      </c>
      <c r="L1698" t="s">
        <v>76</v>
      </c>
      <c r="M1698" t="s"/>
      <c r="N1698" t="s">
        <v>2076</v>
      </c>
      <c r="O1698" t="s">
        <v>78</v>
      </c>
      <c r="P1698" t="s">
        <v>2073</v>
      </c>
      <c r="Q1698" t="s"/>
      <c r="R1698" t="s">
        <v>102</v>
      </c>
      <c r="S1698" t="s">
        <v>1021</v>
      </c>
      <c r="T1698" t="s">
        <v>82</v>
      </c>
      <c r="U1698" t="s"/>
      <c r="V1698" t="s">
        <v>83</v>
      </c>
      <c r="W1698" t="s">
        <v>112</v>
      </c>
      <c r="X1698" t="s"/>
      <c r="Y1698" t="s">
        <v>85</v>
      </c>
      <c r="Z1698">
        <f>HYPERLINK("https://hotelmonitor-cachepage.eclerx.com/savepage/tk_1543415307057228_sr_2057.html","info")</f>
        <v/>
      </c>
      <c r="AA1698" t="n">
        <v>30657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88</v>
      </c>
      <c r="AO1698" t="s"/>
      <c r="AP1698" t="n">
        <v>501</v>
      </c>
      <c r="AQ1698" t="s">
        <v>89</v>
      </c>
      <c r="AR1698" t="s"/>
      <c r="AS1698" t="s"/>
      <c r="AT1698" t="s">
        <v>90</v>
      </c>
      <c r="AU1698" t="s"/>
      <c r="AV1698" t="s"/>
      <c r="AW1698" t="s"/>
      <c r="AX1698" t="s"/>
      <c r="AY1698" t="n">
        <v>6262105</v>
      </c>
      <c r="AZ1698" t="s">
        <v>2075</v>
      </c>
      <c r="BA1698" t="s"/>
      <c r="BB1698" t="n">
        <v>945568</v>
      </c>
      <c r="BC1698" t="n">
        <v>13.384299</v>
      </c>
      <c r="BD1698" t="n">
        <v>52.549551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2071</v>
      </c>
      <c r="F1699" t="n">
        <v>150564</v>
      </c>
      <c r="G1699" t="s">
        <v>74</v>
      </c>
      <c r="H1699" t="s">
        <v>75</v>
      </c>
      <c r="I1699" t="s"/>
      <c r="J1699" t="s">
        <v>74</v>
      </c>
      <c r="K1699" t="n">
        <v>108.15</v>
      </c>
      <c r="L1699" t="s">
        <v>76</v>
      </c>
      <c r="M1699" t="s"/>
      <c r="N1699" t="s">
        <v>2077</v>
      </c>
      <c r="O1699" t="s">
        <v>78</v>
      </c>
      <c r="P1699" t="s">
        <v>2073</v>
      </c>
      <c r="Q1699" t="s"/>
      <c r="R1699" t="s">
        <v>102</v>
      </c>
      <c r="S1699" t="s">
        <v>922</v>
      </c>
      <c r="T1699" t="s">
        <v>82</v>
      </c>
      <c r="U1699" t="s"/>
      <c r="V1699" t="s">
        <v>83</v>
      </c>
      <c r="W1699" t="s">
        <v>112</v>
      </c>
      <c r="X1699" t="s"/>
      <c r="Y1699" t="s">
        <v>85</v>
      </c>
      <c r="Z1699">
        <f>HYPERLINK("https://hotelmonitor-cachepage.eclerx.com/savepage/tk_1543415307057228_sr_2057.html","info")</f>
        <v/>
      </c>
      <c r="AA1699" t="n">
        <v>30657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88</v>
      </c>
      <c r="AO1699" t="s"/>
      <c r="AP1699" t="n">
        <v>501</v>
      </c>
      <c r="AQ1699" t="s">
        <v>89</v>
      </c>
      <c r="AR1699" t="s"/>
      <c r="AS1699" t="s"/>
      <c r="AT1699" t="s">
        <v>90</v>
      </c>
      <c r="AU1699" t="s"/>
      <c r="AV1699" t="s"/>
      <c r="AW1699" t="s"/>
      <c r="AX1699" t="s"/>
      <c r="AY1699" t="n">
        <v>6262105</v>
      </c>
      <c r="AZ1699" t="s">
        <v>2075</v>
      </c>
      <c r="BA1699" t="s"/>
      <c r="BB1699" t="n">
        <v>945568</v>
      </c>
      <c r="BC1699" t="n">
        <v>13.384299</v>
      </c>
      <c r="BD1699" t="n">
        <v>52.549551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2071</v>
      </c>
      <c r="F1700" t="n">
        <v>150564</v>
      </c>
      <c r="G1700" t="s">
        <v>74</v>
      </c>
      <c r="H1700" t="s">
        <v>75</v>
      </c>
      <c r="I1700" t="s"/>
      <c r="J1700" t="s">
        <v>74</v>
      </c>
      <c r="K1700" t="n">
        <v>114.45</v>
      </c>
      <c r="L1700" t="s">
        <v>76</v>
      </c>
      <c r="M1700" t="s"/>
      <c r="N1700" t="s">
        <v>2077</v>
      </c>
      <c r="O1700" t="s">
        <v>78</v>
      </c>
      <c r="P1700" t="s">
        <v>2073</v>
      </c>
      <c r="Q1700" t="s"/>
      <c r="R1700" t="s">
        <v>102</v>
      </c>
      <c r="S1700" t="s">
        <v>459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HYPERLINK("https://hotelmonitor-cachepage.eclerx.com/savepage/tk_1543415307057228_sr_2057.html","info")</f>
        <v/>
      </c>
      <c r="AA1700" t="n">
        <v>30657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88</v>
      </c>
      <c r="AO1700" t="s"/>
      <c r="AP1700" t="n">
        <v>501</v>
      </c>
      <c r="AQ1700" t="s">
        <v>89</v>
      </c>
      <c r="AR1700" t="s"/>
      <c r="AS1700" t="s"/>
      <c r="AT1700" t="s">
        <v>90</v>
      </c>
      <c r="AU1700" t="s"/>
      <c r="AV1700" t="s"/>
      <c r="AW1700" t="s"/>
      <c r="AX1700" t="s"/>
      <c r="AY1700" t="n">
        <v>6262105</v>
      </c>
      <c r="AZ1700" t="s">
        <v>2075</v>
      </c>
      <c r="BA1700" t="s"/>
      <c r="BB1700" t="n">
        <v>945568</v>
      </c>
      <c r="BC1700" t="n">
        <v>13.384299</v>
      </c>
      <c r="BD1700" t="n">
        <v>52.549551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2071</v>
      </c>
      <c r="F1701" t="n">
        <v>150564</v>
      </c>
      <c r="G1701" t="s">
        <v>74</v>
      </c>
      <c r="H1701" t="s">
        <v>75</v>
      </c>
      <c r="I1701" t="s"/>
      <c r="J1701" t="s">
        <v>74</v>
      </c>
      <c r="K1701" t="n">
        <v>124.95</v>
      </c>
      <c r="L1701" t="s">
        <v>76</v>
      </c>
      <c r="M1701" t="s"/>
      <c r="N1701" t="s">
        <v>2076</v>
      </c>
      <c r="O1701" t="s">
        <v>78</v>
      </c>
      <c r="P1701" t="s">
        <v>2073</v>
      </c>
      <c r="Q1701" t="s"/>
      <c r="R1701" t="s">
        <v>102</v>
      </c>
      <c r="S1701" t="s">
        <v>151</v>
      </c>
      <c r="T1701" t="s">
        <v>82</v>
      </c>
      <c r="U1701" t="s"/>
      <c r="V1701" t="s">
        <v>83</v>
      </c>
      <c r="W1701" t="s">
        <v>112</v>
      </c>
      <c r="X1701" t="s"/>
      <c r="Y1701" t="s">
        <v>85</v>
      </c>
      <c r="Z1701">
        <f>HYPERLINK("https://hotelmonitor-cachepage.eclerx.com/savepage/tk_1543415307057228_sr_2057.html","info")</f>
        <v/>
      </c>
      <c r="AA1701" t="n">
        <v>30657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88</v>
      </c>
      <c r="AO1701" t="s"/>
      <c r="AP1701" t="n">
        <v>501</v>
      </c>
      <c r="AQ1701" t="s">
        <v>89</v>
      </c>
      <c r="AR1701" t="s"/>
      <c r="AS1701" t="s"/>
      <c r="AT1701" t="s">
        <v>90</v>
      </c>
      <c r="AU1701" t="s"/>
      <c r="AV1701" t="s"/>
      <c r="AW1701" t="s"/>
      <c r="AX1701" t="s"/>
      <c r="AY1701" t="n">
        <v>6262105</v>
      </c>
      <c r="AZ1701" t="s">
        <v>2075</v>
      </c>
      <c r="BA1701" t="s"/>
      <c r="BB1701" t="n">
        <v>945568</v>
      </c>
      <c r="BC1701" t="n">
        <v>13.384299</v>
      </c>
      <c r="BD1701" t="n">
        <v>52.549551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2071</v>
      </c>
      <c r="F1702" t="n">
        <v>150564</v>
      </c>
      <c r="G1702" t="s">
        <v>74</v>
      </c>
      <c r="H1702" t="s">
        <v>75</v>
      </c>
      <c r="I1702" t="s"/>
      <c r="J1702" t="s">
        <v>74</v>
      </c>
      <c r="K1702" t="n">
        <v>135.45</v>
      </c>
      <c r="L1702" t="s">
        <v>76</v>
      </c>
      <c r="M1702" t="s"/>
      <c r="N1702" t="s">
        <v>2077</v>
      </c>
      <c r="O1702" t="s">
        <v>78</v>
      </c>
      <c r="P1702" t="s">
        <v>2073</v>
      </c>
      <c r="Q1702" t="s"/>
      <c r="R1702" t="s">
        <v>102</v>
      </c>
      <c r="S1702" t="s">
        <v>2079</v>
      </c>
      <c r="T1702" t="s">
        <v>82</v>
      </c>
      <c r="U1702" t="s"/>
      <c r="V1702" t="s">
        <v>83</v>
      </c>
      <c r="W1702" t="s">
        <v>112</v>
      </c>
      <c r="X1702" t="s"/>
      <c r="Y1702" t="s">
        <v>85</v>
      </c>
      <c r="Z1702">
        <f>HYPERLINK("https://hotelmonitor-cachepage.eclerx.com/savepage/tk_1543415307057228_sr_2057.html","info")</f>
        <v/>
      </c>
      <c r="AA1702" t="n">
        <v>30657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88</v>
      </c>
      <c r="AO1702" t="s"/>
      <c r="AP1702" t="n">
        <v>501</v>
      </c>
      <c r="AQ1702" t="s">
        <v>89</v>
      </c>
      <c r="AR1702" t="s"/>
      <c r="AS1702" t="s"/>
      <c r="AT1702" t="s">
        <v>90</v>
      </c>
      <c r="AU1702" t="s"/>
      <c r="AV1702" t="s"/>
      <c r="AW1702" t="s"/>
      <c r="AX1702" t="s"/>
      <c r="AY1702" t="n">
        <v>6262105</v>
      </c>
      <c r="AZ1702" t="s">
        <v>2075</v>
      </c>
      <c r="BA1702" t="s"/>
      <c r="BB1702" t="n">
        <v>945568</v>
      </c>
      <c r="BC1702" t="n">
        <v>13.384299</v>
      </c>
      <c r="BD1702" t="n">
        <v>52.549551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2080</v>
      </c>
      <c r="F1703" t="n">
        <v>-1</v>
      </c>
      <c r="G1703" t="s">
        <v>74</v>
      </c>
      <c r="H1703" t="s">
        <v>75</v>
      </c>
      <c r="I1703" t="s"/>
      <c r="J1703" t="s">
        <v>74</v>
      </c>
      <c r="K1703" t="n">
        <v>55</v>
      </c>
      <c r="L1703" t="s">
        <v>76</v>
      </c>
      <c r="M1703" t="s"/>
      <c r="N1703" t="s">
        <v>903</v>
      </c>
      <c r="O1703" t="s">
        <v>78</v>
      </c>
      <c r="P1703" t="s">
        <v>2080</v>
      </c>
      <c r="Q1703" t="s"/>
      <c r="R1703" t="s">
        <v>102</v>
      </c>
      <c r="S1703" t="s">
        <v>690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HYPERLINK("https://hotelmonitor-cachepage.eclerx.com/savepage/tk_15434153178327527_sr_2057.html","info")</f>
        <v/>
      </c>
      <c r="AA1703" t="n">
        <v>-6796546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88</v>
      </c>
      <c r="AO1703" t="s"/>
      <c r="AP1703" t="n">
        <v>504</v>
      </c>
      <c r="AQ1703" t="s">
        <v>89</v>
      </c>
      <c r="AR1703" t="s"/>
      <c r="AS1703" t="s"/>
      <c r="AT1703" t="s">
        <v>90</v>
      </c>
      <c r="AU1703" t="s"/>
      <c r="AV1703" t="s"/>
      <c r="AW1703" t="s"/>
      <c r="AX1703" t="s"/>
      <c r="AY1703" t="n">
        <v>6796546</v>
      </c>
      <c r="AZ1703" t="s">
        <v>2081</v>
      </c>
      <c r="BA1703" t="s"/>
      <c r="BB1703" t="n">
        <v>5886</v>
      </c>
      <c r="BC1703" t="n">
        <v>13.3258</v>
      </c>
      <c r="BD1703" t="n">
        <v>52.49947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2080</v>
      </c>
      <c r="F1704" t="n">
        <v>-1</v>
      </c>
      <c r="G1704" t="s">
        <v>74</v>
      </c>
      <c r="H1704" t="s">
        <v>75</v>
      </c>
      <c r="I1704" t="s"/>
      <c r="J1704" t="s">
        <v>74</v>
      </c>
      <c r="K1704" t="n">
        <v>69</v>
      </c>
      <c r="L1704" t="s">
        <v>76</v>
      </c>
      <c r="M1704" t="s"/>
      <c r="N1704" t="s">
        <v>628</v>
      </c>
      <c r="O1704" t="s">
        <v>78</v>
      </c>
      <c r="P1704" t="s">
        <v>2080</v>
      </c>
      <c r="Q1704" t="s"/>
      <c r="R1704" t="s">
        <v>102</v>
      </c>
      <c r="S1704" t="s">
        <v>967</v>
      </c>
      <c r="T1704" t="s">
        <v>82</v>
      </c>
      <c r="U1704" t="s"/>
      <c r="V1704" t="s">
        <v>83</v>
      </c>
      <c r="W1704" t="s">
        <v>112</v>
      </c>
      <c r="X1704" t="s"/>
      <c r="Y1704" t="s">
        <v>85</v>
      </c>
      <c r="Z1704">
        <f>HYPERLINK("https://hotelmonitor-cachepage.eclerx.com/savepage/tk_15434153178327527_sr_2057.html","info")</f>
        <v/>
      </c>
      <c r="AA1704" t="n">
        <v>-6796546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88</v>
      </c>
      <c r="AO1704" t="s"/>
      <c r="AP1704" t="n">
        <v>504</v>
      </c>
      <c r="AQ1704" t="s">
        <v>89</v>
      </c>
      <c r="AR1704" t="s"/>
      <c r="AS1704" t="s"/>
      <c r="AT1704" t="s">
        <v>90</v>
      </c>
      <c r="AU1704" t="s"/>
      <c r="AV1704" t="s"/>
      <c r="AW1704" t="s"/>
      <c r="AX1704" t="s"/>
      <c r="AY1704" t="n">
        <v>6796546</v>
      </c>
      <c r="AZ1704" t="s">
        <v>2081</v>
      </c>
      <c r="BA1704" t="s"/>
      <c r="BB1704" t="n">
        <v>5886</v>
      </c>
      <c r="BC1704" t="n">
        <v>13.3258</v>
      </c>
      <c r="BD1704" t="n">
        <v>52.49947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2080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515</v>
      </c>
      <c r="L1705" t="s">
        <v>76</v>
      </c>
      <c r="M1705" t="s"/>
      <c r="N1705" t="s">
        <v>93</v>
      </c>
      <c r="O1705" t="s">
        <v>78</v>
      </c>
      <c r="P1705" t="s">
        <v>2080</v>
      </c>
      <c r="Q1705" t="s"/>
      <c r="R1705" t="s">
        <v>102</v>
      </c>
      <c r="S1705" t="s">
        <v>2082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HYPERLINK("https://hotelmonitor-cachepage.eclerx.com/savepage/tk_15434153178327527_sr_2057.html","info")</f>
        <v/>
      </c>
      <c r="AA1705" t="n">
        <v>-6796546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88</v>
      </c>
      <c r="AO1705" t="s"/>
      <c r="AP1705" t="n">
        <v>504</v>
      </c>
      <c r="AQ1705" t="s">
        <v>89</v>
      </c>
      <c r="AR1705" t="s"/>
      <c r="AS1705" t="s"/>
      <c r="AT1705" t="s">
        <v>90</v>
      </c>
      <c r="AU1705" t="s"/>
      <c r="AV1705" t="s"/>
      <c r="AW1705" t="s"/>
      <c r="AX1705" t="s"/>
      <c r="AY1705" t="n">
        <v>6796546</v>
      </c>
      <c r="AZ1705" t="s">
        <v>2081</v>
      </c>
      <c r="BA1705" t="s"/>
      <c r="BB1705" t="n">
        <v>5886</v>
      </c>
      <c r="BC1705" t="n">
        <v>13.3258</v>
      </c>
      <c r="BD1705" t="n">
        <v>52.49947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2080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515.01</v>
      </c>
      <c r="L1706" t="s">
        <v>76</v>
      </c>
      <c r="M1706" t="s"/>
      <c r="N1706" t="s">
        <v>95</v>
      </c>
      <c r="O1706" t="s">
        <v>78</v>
      </c>
      <c r="P1706" t="s">
        <v>2080</v>
      </c>
      <c r="Q1706" t="s"/>
      <c r="R1706" t="s">
        <v>102</v>
      </c>
      <c r="S1706" t="s">
        <v>2083</v>
      </c>
      <c r="T1706" t="s">
        <v>82</v>
      </c>
      <c r="U1706" t="s"/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HYPERLINK("https://hotelmonitor-cachepage.eclerx.com/savepage/tk_15434153178327527_sr_2057.html","info")</f>
        <v/>
      </c>
      <c r="AA1706" t="n">
        <v>-6796546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88</v>
      </c>
      <c r="AO1706" t="s"/>
      <c r="AP1706" t="n">
        <v>504</v>
      </c>
      <c r="AQ1706" t="s">
        <v>89</v>
      </c>
      <c r="AR1706" t="s"/>
      <c r="AS1706" t="s"/>
      <c r="AT1706" t="s">
        <v>90</v>
      </c>
      <c r="AU1706" t="s"/>
      <c r="AV1706" t="s"/>
      <c r="AW1706" t="s"/>
      <c r="AX1706" t="s"/>
      <c r="AY1706" t="n">
        <v>6796546</v>
      </c>
      <c r="AZ1706" t="s">
        <v>2081</v>
      </c>
      <c r="BA1706" t="s"/>
      <c r="BB1706" t="n">
        <v>5886</v>
      </c>
      <c r="BC1706" t="n">
        <v>13.3258</v>
      </c>
      <c r="BD1706" t="n">
        <v>52.49947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2080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529</v>
      </c>
      <c r="L1707" t="s">
        <v>76</v>
      </c>
      <c r="M1707" t="s"/>
      <c r="N1707" t="s">
        <v>382</v>
      </c>
      <c r="O1707" t="s">
        <v>78</v>
      </c>
      <c r="P1707" t="s">
        <v>2080</v>
      </c>
      <c r="Q1707" t="s"/>
      <c r="R1707" t="s">
        <v>102</v>
      </c>
      <c r="S1707" t="s">
        <v>2084</v>
      </c>
      <c r="T1707" t="s">
        <v>82</v>
      </c>
      <c r="U1707" t="s"/>
      <c r="V1707" t="s">
        <v>83</v>
      </c>
      <c r="W1707" t="s">
        <v>112</v>
      </c>
      <c r="X1707" t="s"/>
      <c r="Y1707" t="s">
        <v>85</v>
      </c>
      <c r="Z1707">
        <f>HYPERLINK("https://hotelmonitor-cachepage.eclerx.com/savepage/tk_15434153178327527_sr_2057.html","info")</f>
        <v/>
      </c>
      <c r="AA1707" t="n">
        <v>-6796546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88</v>
      </c>
      <c r="AO1707" t="s"/>
      <c r="AP1707" t="n">
        <v>504</v>
      </c>
      <c r="AQ1707" t="s">
        <v>89</v>
      </c>
      <c r="AR1707" t="s"/>
      <c r="AS1707" t="s"/>
      <c r="AT1707" t="s">
        <v>90</v>
      </c>
      <c r="AU1707" t="s"/>
      <c r="AV1707" t="s"/>
      <c r="AW1707" t="s"/>
      <c r="AX1707" t="s"/>
      <c r="AY1707" t="n">
        <v>6796546</v>
      </c>
      <c r="AZ1707" t="s">
        <v>2081</v>
      </c>
      <c r="BA1707" t="s"/>
      <c r="BB1707" t="n">
        <v>5886</v>
      </c>
      <c r="BC1707" t="n">
        <v>13.3258</v>
      </c>
      <c r="BD1707" t="n">
        <v>52.49947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2080</v>
      </c>
      <c r="F1708" t="n">
        <v>-1</v>
      </c>
      <c r="G1708" t="s">
        <v>74</v>
      </c>
      <c r="H1708" t="s">
        <v>75</v>
      </c>
      <c r="I1708" t="s"/>
      <c r="J1708" t="s">
        <v>74</v>
      </c>
      <c r="K1708" t="n">
        <v>536</v>
      </c>
      <c r="L1708" t="s">
        <v>76</v>
      </c>
      <c r="M1708" t="s"/>
      <c r="N1708" t="s">
        <v>2085</v>
      </c>
      <c r="O1708" t="s">
        <v>78</v>
      </c>
      <c r="P1708" t="s">
        <v>2080</v>
      </c>
      <c r="Q1708" t="s"/>
      <c r="R1708" t="s">
        <v>102</v>
      </c>
      <c r="S1708" t="s">
        <v>2086</v>
      </c>
      <c r="T1708" t="s">
        <v>82</v>
      </c>
      <c r="U1708" t="s"/>
      <c r="V1708" t="s">
        <v>83</v>
      </c>
      <c r="W1708" t="s">
        <v>112</v>
      </c>
      <c r="X1708" t="s"/>
      <c r="Y1708" t="s">
        <v>85</v>
      </c>
      <c r="Z1708">
        <f>HYPERLINK("https://hotelmonitor-cachepage.eclerx.com/savepage/tk_15434153178327527_sr_2057.html","info")</f>
        <v/>
      </c>
      <c r="AA1708" t="n">
        <v>-6796546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88</v>
      </c>
      <c r="AO1708" t="s"/>
      <c r="AP1708" t="n">
        <v>504</v>
      </c>
      <c r="AQ1708" t="s">
        <v>89</v>
      </c>
      <c r="AR1708" t="s"/>
      <c r="AS1708" t="s"/>
      <c r="AT1708" t="s">
        <v>90</v>
      </c>
      <c r="AU1708" t="s"/>
      <c r="AV1708" t="s"/>
      <c r="AW1708" t="s"/>
      <c r="AX1708" t="s"/>
      <c r="AY1708" t="n">
        <v>6796546</v>
      </c>
      <c r="AZ1708" t="s">
        <v>2081</v>
      </c>
      <c r="BA1708" t="s"/>
      <c r="BB1708" t="n">
        <v>5886</v>
      </c>
      <c r="BC1708" t="n">
        <v>13.3258</v>
      </c>
      <c r="BD1708" t="n">
        <v>52.49947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2087</v>
      </c>
      <c r="F1709" t="n">
        <v>-1</v>
      </c>
      <c r="G1709" t="s">
        <v>74</v>
      </c>
      <c r="H1709" t="s">
        <v>75</v>
      </c>
      <c r="I1709" t="s"/>
      <c r="J1709" t="s">
        <v>74</v>
      </c>
      <c r="K1709" t="n">
        <v>65</v>
      </c>
      <c r="L1709" t="s">
        <v>76</v>
      </c>
      <c r="M1709" t="s"/>
      <c r="N1709" t="s">
        <v>118</v>
      </c>
      <c r="O1709" t="s">
        <v>78</v>
      </c>
      <c r="P1709" t="s">
        <v>2087</v>
      </c>
      <c r="Q1709" t="s"/>
      <c r="R1709" t="s">
        <v>180</v>
      </c>
      <c r="S1709" t="s">
        <v>774</v>
      </c>
      <c r="T1709" t="s">
        <v>82</v>
      </c>
      <c r="U1709" t="s"/>
      <c r="V1709" t="s">
        <v>83</v>
      </c>
      <c r="W1709" t="s">
        <v>112</v>
      </c>
      <c r="X1709" t="s"/>
      <c r="Y1709" t="s">
        <v>85</v>
      </c>
      <c r="Z1709">
        <f>HYPERLINK("https://hotelmonitor-cachepage.eclerx.com/savepage/tk_1543414141992647_sr_2057.html","info")</f>
        <v/>
      </c>
      <c r="AA1709" t="n">
        <v>-4829152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88</v>
      </c>
      <c r="AO1709" t="s"/>
      <c r="AP1709" t="n">
        <v>117</v>
      </c>
      <c r="AQ1709" t="s">
        <v>89</v>
      </c>
      <c r="AR1709" t="s"/>
      <c r="AS1709" t="s"/>
      <c r="AT1709" t="s">
        <v>90</v>
      </c>
      <c r="AU1709" t="s"/>
      <c r="AV1709" t="s"/>
      <c r="AW1709" t="s"/>
      <c r="AX1709" t="s"/>
      <c r="AY1709" t="n">
        <v>4829152</v>
      </c>
      <c r="AZ1709" t="s">
        <v>2088</v>
      </c>
      <c r="BA1709" t="s"/>
      <c r="BB1709" t="n">
        <v>526028</v>
      </c>
      <c r="BC1709" t="n">
        <v>13.303784</v>
      </c>
      <c r="BD1709" t="n">
        <v>52.506602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2087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79</v>
      </c>
      <c r="L1710" t="s">
        <v>76</v>
      </c>
      <c r="M1710" t="s"/>
      <c r="N1710" t="s">
        <v>121</v>
      </c>
      <c r="O1710" t="s">
        <v>78</v>
      </c>
      <c r="P1710" t="s">
        <v>2087</v>
      </c>
      <c r="Q1710" t="s"/>
      <c r="R1710" t="s">
        <v>180</v>
      </c>
      <c r="S1710" t="s">
        <v>231</v>
      </c>
      <c r="T1710" t="s">
        <v>82</v>
      </c>
      <c r="U1710" t="s"/>
      <c r="V1710" t="s">
        <v>83</v>
      </c>
      <c r="W1710" t="s">
        <v>112</v>
      </c>
      <c r="X1710" t="s"/>
      <c r="Y1710" t="s">
        <v>85</v>
      </c>
      <c r="Z1710">
        <f>HYPERLINK("https://hotelmonitor-cachepage.eclerx.com/savepage/tk_1543414141992647_sr_2057.html","info")</f>
        <v/>
      </c>
      <c r="AA1710" t="n">
        <v>-4829152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88</v>
      </c>
      <c r="AO1710" t="s"/>
      <c r="AP1710" t="n">
        <v>117</v>
      </c>
      <c r="AQ1710" t="s">
        <v>89</v>
      </c>
      <c r="AR1710" t="s"/>
      <c r="AS1710" t="s"/>
      <c r="AT1710" t="s">
        <v>90</v>
      </c>
      <c r="AU1710" t="s"/>
      <c r="AV1710" t="s"/>
      <c r="AW1710" t="s"/>
      <c r="AX1710" t="s"/>
      <c r="AY1710" t="n">
        <v>4829152</v>
      </c>
      <c r="AZ1710" t="s">
        <v>2088</v>
      </c>
      <c r="BA1710" t="s"/>
      <c r="BB1710" t="n">
        <v>526028</v>
      </c>
      <c r="BC1710" t="n">
        <v>13.303784</v>
      </c>
      <c r="BD1710" t="n">
        <v>52.506602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2087</v>
      </c>
      <c r="F1711" t="n">
        <v>-1</v>
      </c>
      <c r="G1711" t="s">
        <v>74</v>
      </c>
      <c r="H1711" t="s">
        <v>75</v>
      </c>
      <c r="I1711" t="s"/>
      <c r="J1711" t="s">
        <v>74</v>
      </c>
      <c r="K1711" t="n">
        <v>95</v>
      </c>
      <c r="L1711" t="s">
        <v>76</v>
      </c>
      <c r="M1711" t="s"/>
      <c r="N1711" t="s">
        <v>775</v>
      </c>
      <c r="O1711" t="s">
        <v>78</v>
      </c>
      <c r="P1711" t="s">
        <v>2087</v>
      </c>
      <c r="Q1711" t="s"/>
      <c r="R1711" t="s">
        <v>180</v>
      </c>
      <c r="S1711" t="s">
        <v>307</v>
      </c>
      <c r="T1711" t="s">
        <v>82</v>
      </c>
      <c r="U1711" t="s"/>
      <c r="V1711" t="s">
        <v>83</v>
      </c>
      <c r="W1711" t="s">
        <v>112</v>
      </c>
      <c r="X1711" t="s"/>
      <c r="Y1711" t="s">
        <v>85</v>
      </c>
      <c r="Z1711">
        <f>HYPERLINK("https://hotelmonitor-cachepage.eclerx.com/savepage/tk_1543414141992647_sr_2057.html","info")</f>
        <v/>
      </c>
      <c r="AA1711" t="n">
        <v>-4829152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88</v>
      </c>
      <c r="AO1711" t="s"/>
      <c r="AP1711" t="n">
        <v>117</v>
      </c>
      <c r="AQ1711" t="s">
        <v>89</v>
      </c>
      <c r="AR1711" t="s"/>
      <c r="AS1711" t="s"/>
      <c r="AT1711" t="s">
        <v>90</v>
      </c>
      <c r="AU1711" t="s"/>
      <c r="AV1711" t="s"/>
      <c r="AW1711" t="s"/>
      <c r="AX1711" t="s"/>
      <c r="AY1711" t="n">
        <v>4829152</v>
      </c>
      <c r="AZ1711" t="s">
        <v>2088</v>
      </c>
      <c r="BA1711" t="s"/>
      <c r="BB1711" t="n">
        <v>526028</v>
      </c>
      <c r="BC1711" t="n">
        <v>13.303784</v>
      </c>
      <c r="BD1711" t="n">
        <v>52.506602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2089</v>
      </c>
      <c r="F1712" t="n">
        <v>-1</v>
      </c>
      <c r="G1712" t="s">
        <v>74</v>
      </c>
      <c r="H1712" t="s">
        <v>75</v>
      </c>
      <c r="I1712" t="s"/>
      <c r="J1712" t="s">
        <v>74</v>
      </c>
      <c r="K1712" t="n">
        <v>62.5</v>
      </c>
      <c r="L1712" t="s">
        <v>76</v>
      </c>
      <c r="M1712" t="s"/>
      <c r="N1712" t="s">
        <v>2090</v>
      </c>
      <c r="O1712" t="s">
        <v>78</v>
      </c>
      <c r="P1712" t="s">
        <v>2089</v>
      </c>
      <c r="Q1712" t="s"/>
      <c r="R1712" t="s">
        <v>102</v>
      </c>
      <c r="S1712" t="s">
        <v>2091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HYPERLINK("https://hotelmonitor-cachepage.eclerx.com/savepage/tk_15434151213726842_sr_2057.html","info")</f>
        <v/>
      </c>
      <c r="AA1712" t="n">
        <v>-6796928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88</v>
      </c>
      <c r="AO1712" t="s"/>
      <c r="AP1712" t="n">
        <v>441</v>
      </c>
      <c r="AQ1712" t="s">
        <v>89</v>
      </c>
      <c r="AR1712" t="s"/>
      <c r="AS1712" t="s"/>
      <c r="AT1712" t="s">
        <v>90</v>
      </c>
      <c r="AU1712" t="s"/>
      <c r="AV1712" t="s"/>
      <c r="AW1712" t="s"/>
      <c r="AX1712" t="s"/>
      <c r="AY1712" t="n">
        <v>6796928</v>
      </c>
      <c r="AZ1712" t="s"/>
      <c r="BA1712" t="s"/>
      <c r="BB1712" t="n">
        <v>5679</v>
      </c>
      <c r="BC1712" t="n">
        <v>13.342916</v>
      </c>
      <c r="BD1712" t="n">
        <v>52.5004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2092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49.5</v>
      </c>
      <c r="L1713" t="s">
        <v>76</v>
      </c>
      <c r="M1713" t="s"/>
      <c r="N1713" t="s">
        <v>227</v>
      </c>
      <c r="O1713" t="s">
        <v>78</v>
      </c>
      <c r="P1713" t="s">
        <v>2092</v>
      </c>
      <c r="Q1713" t="s"/>
      <c r="R1713" t="s">
        <v>180</v>
      </c>
      <c r="S1713" t="s">
        <v>331</v>
      </c>
      <c r="T1713" t="s">
        <v>82</v>
      </c>
      <c r="U1713" t="s"/>
      <c r="V1713" t="s">
        <v>83</v>
      </c>
      <c r="W1713" t="s">
        <v>112</v>
      </c>
      <c r="X1713" t="s"/>
      <c r="Y1713" t="s">
        <v>85</v>
      </c>
      <c r="Z1713">
        <f>HYPERLINK("https://hotelmonitor-cachepage.eclerx.com/savepage/tk_15434148065967565_sr_2057.html","info")</f>
        <v/>
      </c>
      <c r="AA1713" t="n">
        <v>-3423352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88</v>
      </c>
      <c r="AO1713" t="s"/>
      <c r="AP1713" t="n">
        <v>337</v>
      </c>
      <c r="AQ1713" t="s">
        <v>89</v>
      </c>
      <c r="AR1713" t="s"/>
      <c r="AS1713" t="s"/>
      <c r="AT1713" t="s">
        <v>90</v>
      </c>
      <c r="AU1713" t="s"/>
      <c r="AV1713" t="s"/>
      <c r="AW1713" t="s"/>
      <c r="AX1713" t="s"/>
      <c r="AY1713" t="n">
        <v>3423352</v>
      </c>
      <c r="AZ1713" t="s">
        <v>2093</v>
      </c>
      <c r="BA1713" t="s"/>
      <c r="BB1713" t="n">
        <v>565311</v>
      </c>
      <c r="BC1713" t="n">
        <v>13.481667</v>
      </c>
      <c r="BD1713" t="n">
        <v>52.503723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2092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76.5</v>
      </c>
      <c r="L1714" t="s">
        <v>76</v>
      </c>
      <c r="M1714" t="s"/>
      <c r="N1714" t="s">
        <v>2094</v>
      </c>
      <c r="O1714" t="s">
        <v>78</v>
      </c>
      <c r="P1714" t="s">
        <v>2092</v>
      </c>
      <c r="Q1714" t="s"/>
      <c r="R1714" t="s">
        <v>180</v>
      </c>
      <c r="S1714" t="s">
        <v>206</v>
      </c>
      <c r="T1714" t="s">
        <v>82</v>
      </c>
      <c r="U1714" t="s"/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HYPERLINK("https://hotelmonitor-cachepage.eclerx.com/savepage/tk_15434148065967565_sr_2057.html","info")</f>
        <v/>
      </c>
      <c r="AA1714" t="n">
        <v>-3423352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88</v>
      </c>
      <c r="AO1714" t="s"/>
      <c r="AP1714" t="n">
        <v>337</v>
      </c>
      <c r="AQ1714" t="s">
        <v>89</v>
      </c>
      <c r="AR1714" t="s"/>
      <c r="AS1714" t="s"/>
      <c r="AT1714" t="s">
        <v>90</v>
      </c>
      <c r="AU1714" t="s"/>
      <c r="AV1714" t="s"/>
      <c r="AW1714" t="s"/>
      <c r="AX1714" t="s"/>
      <c r="AY1714" t="n">
        <v>3423352</v>
      </c>
      <c r="AZ1714" t="s">
        <v>2093</v>
      </c>
      <c r="BA1714" t="s"/>
      <c r="BB1714" t="n">
        <v>565311</v>
      </c>
      <c r="BC1714" t="n">
        <v>13.481667</v>
      </c>
      <c r="BD1714" t="n">
        <v>52.503723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2092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58.5</v>
      </c>
      <c r="L1715" t="s">
        <v>76</v>
      </c>
      <c r="M1715" t="s"/>
      <c r="N1715" t="s">
        <v>183</v>
      </c>
      <c r="O1715" t="s">
        <v>78</v>
      </c>
      <c r="P1715" t="s">
        <v>2092</v>
      </c>
      <c r="Q1715" t="s"/>
      <c r="R1715" t="s">
        <v>180</v>
      </c>
      <c r="S1715" t="s">
        <v>772</v>
      </c>
      <c r="T1715" t="s">
        <v>82</v>
      </c>
      <c r="U1715" t="s"/>
      <c r="V1715" t="s">
        <v>83</v>
      </c>
      <c r="W1715" t="s">
        <v>112</v>
      </c>
      <c r="X1715" t="s"/>
      <c r="Y1715" t="s">
        <v>85</v>
      </c>
      <c r="Z1715">
        <f>HYPERLINK("https://hotelmonitor-cachepage.eclerx.com/savepage/tk_15434148065967565_sr_2057.html","info")</f>
        <v/>
      </c>
      <c r="AA1715" t="n">
        <v>-3423352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88</v>
      </c>
      <c r="AO1715" t="s"/>
      <c r="AP1715" t="n">
        <v>337</v>
      </c>
      <c r="AQ1715" t="s">
        <v>89</v>
      </c>
      <c r="AR1715" t="s"/>
      <c r="AS1715" t="s"/>
      <c r="AT1715" t="s">
        <v>90</v>
      </c>
      <c r="AU1715" t="s"/>
      <c r="AV1715" t="s"/>
      <c r="AW1715" t="s"/>
      <c r="AX1715" t="s"/>
      <c r="AY1715" t="n">
        <v>3423352</v>
      </c>
      <c r="AZ1715" t="s">
        <v>2093</v>
      </c>
      <c r="BA1715" t="s"/>
      <c r="BB1715" t="n">
        <v>565311</v>
      </c>
      <c r="BC1715" t="n">
        <v>13.481667</v>
      </c>
      <c r="BD1715" t="n">
        <v>52.503723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2095</v>
      </c>
      <c r="F1716" t="n">
        <v>529947</v>
      </c>
      <c r="G1716" t="s">
        <v>74</v>
      </c>
      <c r="H1716" t="s">
        <v>75</v>
      </c>
      <c r="I1716" t="s"/>
      <c r="J1716" t="s">
        <v>74</v>
      </c>
      <c r="K1716" t="n">
        <v>76</v>
      </c>
      <c r="L1716" t="s">
        <v>76</v>
      </c>
      <c r="M1716" t="s"/>
      <c r="N1716" t="s">
        <v>2096</v>
      </c>
      <c r="O1716" t="s">
        <v>78</v>
      </c>
      <c r="P1716" t="s">
        <v>2097</v>
      </c>
      <c r="Q1716" t="s"/>
      <c r="R1716" t="s">
        <v>80</v>
      </c>
      <c r="S1716" t="s">
        <v>633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HYPERLINK("https://hotelmonitor-cachepage.eclerx.com/savepage/tk_15434138364520469_sr_2057.html","info")</f>
        <v/>
      </c>
      <c r="AA1716" t="n">
        <v>99166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88</v>
      </c>
      <c r="AO1716" t="s"/>
      <c r="AP1716" t="n">
        <v>14</v>
      </c>
      <c r="AQ1716" t="s">
        <v>89</v>
      </c>
      <c r="AR1716" t="s"/>
      <c r="AS1716" t="s"/>
      <c r="AT1716" t="s">
        <v>90</v>
      </c>
      <c r="AU1716" t="s"/>
      <c r="AV1716" t="s"/>
      <c r="AW1716" t="s"/>
      <c r="AX1716" t="s"/>
      <c r="AY1716" t="n">
        <v>955277</v>
      </c>
      <c r="AZ1716" t="s">
        <v>2098</v>
      </c>
      <c r="BA1716" t="s"/>
      <c r="BB1716" t="n">
        <v>92103</v>
      </c>
      <c r="BC1716" t="n">
        <v>13.40527</v>
      </c>
      <c r="BD1716" t="n">
        <v>52.51307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2095</v>
      </c>
      <c r="F1717" t="n">
        <v>529947</v>
      </c>
      <c r="G1717" t="s">
        <v>74</v>
      </c>
      <c r="H1717" t="s">
        <v>75</v>
      </c>
      <c r="I1717" t="s"/>
      <c r="J1717" t="s">
        <v>74</v>
      </c>
      <c r="K1717" t="n">
        <v>92</v>
      </c>
      <c r="L1717" t="s">
        <v>76</v>
      </c>
      <c r="M1717" t="s"/>
      <c r="N1717" t="s">
        <v>845</v>
      </c>
      <c r="O1717" t="s">
        <v>78</v>
      </c>
      <c r="P1717" t="s">
        <v>2097</v>
      </c>
      <c r="Q1717" t="s"/>
      <c r="R1717" t="s">
        <v>80</v>
      </c>
      <c r="S1717" t="s">
        <v>991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HYPERLINK("https://hotelmonitor-cachepage.eclerx.com/savepage/tk_15434138364520469_sr_2057.html","info")</f>
        <v/>
      </c>
      <c r="AA1717" t="n">
        <v>99166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88</v>
      </c>
      <c r="AO1717" t="s"/>
      <c r="AP1717" t="n">
        <v>14</v>
      </c>
      <c r="AQ1717" t="s">
        <v>89</v>
      </c>
      <c r="AR1717" t="s"/>
      <c r="AS1717" t="s"/>
      <c r="AT1717" t="s">
        <v>90</v>
      </c>
      <c r="AU1717" t="s"/>
      <c r="AV1717" t="s"/>
      <c r="AW1717" t="s"/>
      <c r="AX1717" t="s"/>
      <c r="AY1717" t="n">
        <v>955277</v>
      </c>
      <c r="AZ1717" t="s">
        <v>2098</v>
      </c>
      <c r="BA1717" t="s"/>
      <c r="BB1717" t="n">
        <v>92103</v>
      </c>
      <c r="BC1717" t="n">
        <v>13.40527</v>
      </c>
      <c r="BD1717" t="n">
        <v>52.51307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2095</v>
      </c>
      <c r="F1718" t="n">
        <v>529947</v>
      </c>
      <c r="G1718" t="s">
        <v>74</v>
      </c>
      <c r="H1718" t="s">
        <v>75</v>
      </c>
      <c r="I1718" t="s"/>
      <c r="J1718" t="s">
        <v>74</v>
      </c>
      <c r="K1718" t="n">
        <v>76</v>
      </c>
      <c r="L1718" t="s">
        <v>76</v>
      </c>
      <c r="M1718" t="s"/>
      <c r="N1718" t="s">
        <v>841</v>
      </c>
      <c r="O1718" t="s">
        <v>78</v>
      </c>
      <c r="P1718" t="s">
        <v>2097</v>
      </c>
      <c r="Q1718" t="s"/>
      <c r="R1718" t="s">
        <v>80</v>
      </c>
      <c r="S1718" t="s">
        <v>633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HYPERLINK("https://hotelmonitor-cachepage.eclerx.com/savepage/tk_15434138364520469_sr_2057.html","info")</f>
        <v/>
      </c>
      <c r="AA1718" t="n">
        <v>99166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88</v>
      </c>
      <c r="AO1718" t="s"/>
      <c r="AP1718" t="n">
        <v>14</v>
      </c>
      <c r="AQ1718" t="s">
        <v>89</v>
      </c>
      <c r="AR1718" t="s"/>
      <c r="AS1718" t="s"/>
      <c r="AT1718" t="s">
        <v>90</v>
      </c>
      <c r="AU1718" t="s"/>
      <c r="AV1718" t="s"/>
      <c r="AW1718" t="s"/>
      <c r="AX1718" t="s"/>
      <c r="AY1718" t="n">
        <v>955277</v>
      </c>
      <c r="AZ1718" t="s">
        <v>2098</v>
      </c>
      <c r="BA1718" t="s"/>
      <c r="BB1718" t="n">
        <v>92103</v>
      </c>
      <c r="BC1718" t="n">
        <v>13.40527</v>
      </c>
      <c r="BD1718" t="n">
        <v>52.51307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2095</v>
      </c>
      <c r="F1719" t="n">
        <v>529947</v>
      </c>
      <c r="G1719" t="s">
        <v>74</v>
      </c>
      <c r="H1719" t="s">
        <v>75</v>
      </c>
      <c r="I1719" t="s"/>
      <c r="J1719" t="s">
        <v>74</v>
      </c>
      <c r="K1719" t="n">
        <v>76</v>
      </c>
      <c r="L1719" t="s">
        <v>76</v>
      </c>
      <c r="M1719" t="s"/>
      <c r="N1719" t="s">
        <v>841</v>
      </c>
      <c r="O1719" t="s">
        <v>78</v>
      </c>
      <c r="P1719" t="s">
        <v>2097</v>
      </c>
      <c r="Q1719" t="s"/>
      <c r="R1719" t="s">
        <v>80</v>
      </c>
      <c r="S1719" t="s">
        <v>633</v>
      </c>
      <c r="T1719" t="s">
        <v>82</v>
      </c>
      <c r="U1719" t="s"/>
      <c r="V1719" t="s">
        <v>83</v>
      </c>
      <c r="W1719" t="s">
        <v>84</v>
      </c>
      <c r="X1719" t="s"/>
      <c r="Y1719" t="s">
        <v>85</v>
      </c>
      <c r="Z1719">
        <f>HYPERLINK("https://hotelmonitor-cachepage.eclerx.com/savepage/tk_15434138364520469_sr_2057.html","info")</f>
        <v/>
      </c>
      <c r="AA1719" t="n">
        <v>99166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88</v>
      </c>
      <c r="AO1719" t="s"/>
      <c r="AP1719" t="n">
        <v>14</v>
      </c>
      <c r="AQ1719" t="s">
        <v>89</v>
      </c>
      <c r="AR1719" t="s"/>
      <c r="AS1719" t="s"/>
      <c r="AT1719" t="s">
        <v>90</v>
      </c>
      <c r="AU1719" t="s"/>
      <c r="AV1719" t="s"/>
      <c r="AW1719" t="s"/>
      <c r="AX1719" t="s"/>
      <c r="AY1719" t="n">
        <v>955277</v>
      </c>
      <c r="AZ1719" t="s">
        <v>2098</v>
      </c>
      <c r="BA1719" t="s"/>
      <c r="BB1719" t="n">
        <v>92103</v>
      </c>
      <c r="BC1719" t="n">
        <v>13.40527</v>
      </c>
      <c r="BD1719" t="n">
        <v>52.51307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2095</v>
      </c>
      <c r="F1720" t="n">
        <v>529947</v>
      </c>
      <c r="G1720" t="s">
        <v>74</v>
      </c>
      <c r="H1720" t="s">
        <v>75</v>
      </c>
      <c r="I1720" t="s"/>
      <c r="J1720" t="s">
        <v>74</v>
      </c>
      <c r="K1720" t="n">
        <v>86</v>
      </c>
      <c r="L1720" t="s">
        <v>76</v>
      </c>
      <c r="M1720" t="s"/>
      <c r="N1720" t="s">
        <v>1251</v>
      </c>
      <c r="O1720" t="s">
        <v>78</v>
      </c>
      <c r="P1720" t="s">
        <v>2097</v>
      </c>
      <c r="Q1720" t="s"/>
      <c r="R1720" t="s">
        <v>80</v>
      </c>
      <c r="S1720" t="s">
        <v>682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HYPERLINK("https://hotelmonitor-cachepage.eclerx.com/savepage/tk_15434138364520469_sr_2057.html","info")</f>
        <v/>
      </c>
      <c r="AA1720" t="n">
        <v>99166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88</v>
      </c>
      <c r="AO1720" t="s"/>
      <c r="AP1720" t="n">
        <v>14</v>
      </c>
      <c r="AQ1720" t="s">
        <v>89</v>
      </c>
      <c r="AR1720" t="s"/>
      <c r="AS1720" t="s"/>
      <c r="AT1720" t="s">
        <v>90</v>
      </c>
      <c r="AU1720" t="s"/>
      <c r="AV1720" t="s"/>
      <c r="AW1720" t="s"/>
      <c r="AX1720" t="s"/>
      <c r="AY1720" t="n">
        <v>955277</v>
      </c>
      <c r="AZ1720" t="s">
        <v>2098</v>
      </c>
      <c r="BA1720" t="s"/>
      <c r="BB1720" t="n">
        <v>92103</v>
      </c>
      <c r="BC1720" t="n">
        <v>13.40527</v>
      </c>
      <c r="BD1720" t="n">
        <v>52.51307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2095</v>
      </c>
      <c r="F1721" t="n">
        <v>529947</v>
      </c>
      <c r="G1721" t="s">
        <v>74</v>
      </c>
      <c r="H1721" t="s">
        <v>75</v>
      </c>
      <c r="I1721" t="s"/>
      <c r="J1721" t="s">
        <v>74</v>
      </c>
      <c r="K1721" t="n">
        <v>86</v>
      </c>
      <c r="L1721" t="s">
        <v>76</v>
      </c>
      <c r="M1721" t="s"/>
      <c r="N1721" t="s">
        <v>2099</v>
      </c>
      <c r="O1721" t="s">
        <v>78</v>
      </c>
      <c r="P1721" t="s">
        <v>2097</v>
      </c>
      <c r="Q1721" t="s"/>
      <c r="R1721" t="s">
        <v>80</v>
      </c>
      <c r="S1721" t="s">
        <v>682</v>
      </c>
      <c r="T1721" t="s">
        <v>82</v>
      </c>
      <c r="U1721" t="s"/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HYPERLINK("https://hotelmonitor-cachepage.eclerx.com/savepage/tk_15434138364520469_sr_2057.html","info")</f>
        <v/>
      </c>
      <c r="AA1721" t="n">
        <v>99166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88</v>
      </c>
      <c r="AO1721" t="s"/>
      <c r="AP1721" t="n">
        <v>14</v>
      </c>
      <c r="AQ1721" t="s">
        <v>89</v>
      </c>
      <c r="AR1721" t="s"/>
      <c r="AS1721" t="s"/>
      <c r="AT1721" t="s">
        <v>90</v>
      </c>
      <c r="AU1721" t="s"/>
      <c r="AV1721" t="s"/>
      <c r="AW1721" t="s"/>
      <c r="AX1721" t="s"/>
      <c r="AY1721" t="n">
        <v>955277</v>
      </c>
      <c r="AZ1721" t="s">
        <v>2098</v>
      </c>
      <c r="BA1721" t="s"/>
      <c r="BB1721" t="n">
        <v>92103</v>
      </c>
      <c r="BC1721" t="n">
        <v>13.40527</v>
      </c>
      <c r="BD1721" t="n">
        <v>52.51307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2095</v>
      </c>
      <c r="F1722" t="n">
        <v>529947</v>
      </c>
      <c r="G1722" t="s">
        <v>74</v>
      </c>
      <c r="H1722" t="s">
        <v>75</v>
      </c>
      <c r="I1722" t="s"/>
      <c r="J1722" t="s">
        <v>74</v>
      </c>
      <c r="K1722" t="n">
        <v>86</v>
      </c>
      <c r="L1722" t="s">
        <v>76</v>
      </c>
      <c r="M1722" t="s"/>
      <c r="N1722" t="s">
        <v>1251</v>
      </c>
      <c r="O1722" t="s">
        <v>78</v>
      </c>
      <c r="P1722" t="s">
        <v>2097</v>
      </c>
      <c r="Q1722" t="s"/>
      <c r="R1722" t="s">
        <v>80</v>
      </c>
      <c r="S1722" t="s">
        <v>682</v>
      </c>
      <c r="T1722" t="s">
        <v>82</v>
      </c>
      <c r="U1722" t="s"/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HYPERLINK("https://hotelmonitor-cachepage.eclerx.com/savepage/tk_15434138364520469_sr_2057.html","info")</f>
        <v/>
      </c>
      <c r="AA1722" t="n">
        <v>99166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88</v>
      </c>
      <c r="AO1722" t="s"/>
      <c r="AP1722" t="n">
        <v>14</v>
      </c>
      <c r="AQ1722" t="s">
        <v>89</v>
      </c>
      <c r="AR1722" t="s"/>
      <c r="AS1722" t="s"/>
      <c r="AT1722" t="s">
        <v>90</v>
      </c>
      <c r="AU1722" t="s"/>
      <c r="AV1722" t="s"/>
      <c r="AW1722" t="s"/>
      <c r="AX1722" t="s"/>
      <c r="AY1722" t="n">
        <v>955277</v>
      </c>
      <c r="AZ1722" t="s">
        <v>2098</v>
      </c>
      <c r="BA1722" t="s"/>
      <c r="BB1722" t="n">
        <v>92103</v>
      </c>
      <c r="BC1722" t="n">
        <v>13.40527</v>
      </c>
      <c r="BD1722" t="n">
        <v>52.51307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2095</v>
      </c>
      <c r="F1723" t="n">
        <v>529947</v>
      </c>
      <c r="G1723" t="s">
        <v>74</v>
      </c>
      <c r="H1723" t="s">
        <v>75</v>
      </c>
      <c r="I1723" t="s"/>
      <c r="J1723" t="s">
        <v>74</v>
      </c>
      <c r="K1723" t="n">
        <v>86</v>
      </c>
      <c r="L1723" t="s">
        <v>76</v>
      </c>
      <c r="M1723" t="s"/>
      <c r="N1723" t="s">
        <v>2099</v>
      </c>
      <c r="O1723" t="s">
        <v>78</v>
      </c>
      <c r="P1723" t="s">
        <v>2097</v>
      </c>
      <c r="Q1723" t="s"/>
      <c r="R1723" t="s">
        <v>80</v>
      </c>
      <c r="S1723" t="s">
        <v>682</v>
      </c>
      <c r="T1723" t="s">
        <v>82</v>
      </c>
      <c r="U1723" t="s"/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HYPERLINK("https://hotelmonitor-cachepage.eclerx.com/savepage/tk_15434138364520469_sr_2057.html","info")</f>
        <v/>
      </c>
      <c r="AA1723" t="n">
        <v>99166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88</v>
      </c>
      <c r="AO1723" t="s"/>
      <c r="AP1723" t="n">
        <v>14</v>
      </c>
      <c r="AQ1723" t="s">
        <v>89</v>
      </c>
      <c r="AR1723" t="s"/>
      <c r="AS1723" t="s"/>
      <c r="AT1723" t="s">
        <v>90</v>
      </c>
      <c r="AU1723" t="s"/>
      <c r="AV1723" t="s"/>
      <c r="AW1723" t="s"/>
      <c r="AX1723" t="s"/>
      <c r="AY1723" t="n">
        <v>955277</v>
      </c>
      <c r="AZ1723" t="s">
        <v>2098</v>
      </c>
      <c r="BA1723" t="s"/>
      <c r="BB1723" t="n">
        <v>92103</v>
      </c>
      <c r="BC1723" t="n">
        <v>13.40527</v>
      </c>
      <c r="BD1723" t="n">
        <v>52.51307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2095</v>
      </c>
      <c r="F1724" t="n">
        <v>529947</v>
      </c>
      <c r="G1724" t="s">
        <v>74</v>
      </c>
      <c r="H1724" t="s">
        <v>75</v>
      </c>
      <c r="I1724" t="s"/>
      <c r="J1724" t="s">
        <v>74</v>
      </c>
      <c r="K1724" t="n">
        <v>86</v>
      </c>
      <c r="L1724" t="s">
        <v>76</v>
      </c>
      <c r="M1724" t="s"/>
      <c r="N1724" t="s">
        <v>1251</v>
      </c>
      <c r="O1724" t="s">
        <v>78</v>
      </c>
      <c r="P1724" t="s">
        <v>2097</v>
      </c>
      <c r="Q1724" t="s"/>
      <c r="R1724" t="s">
        <v>80</v>
      </c>
      <c r="S1724" t="s">
        <v>682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HYPERLINK("https://hotelmonitor-cachepage.eclerx.com/savepage/tk_15434138364520469_sr_2057.html","info")</f>
        <v/>
      </c>
      <c r="AA1724" t="n">
        <v>99166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88</v>
      </c>
      <c r="AO1724" t="s"/>
      <c r="AP1724" t="n">
        <v>14</v>
      </c>
      <c r="AQ1724" t="s">
        <v>89</v>
      </c>
      <c r="AR1724" t="s"/>
      <c r="AS1724" t="s"/>
      <c r="AT1724" t="s">
        <v>90</v>
      </c>
      <c r="AU1724" t="s"/>
      <c r="AV1724" t="s"/>
      <c r="AW1724" t="s"/>
      <c r="AX1724" t="s"/>
      <c r="AY1724" t="n">
        <v>955277</v>
      </c>
      <c r="AZ1724" t="s">
        <v>2098</v>
      </c>
      <c r="BA1724" t="s"/>
      <c r="BB1724" t="n">
        <v>92103</v>
      </c>
      <c r="BC1724" t="n">
        <v>13.40527</v>
      </c>
      <c r="BD1724" t="n">
        <v>52.51307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2095</v>
      </c>
      <c r="F1725" t="n">
        <v>529947</v>
      </c>
      <c r="G1725" t="s">
        <v>74</v>
      </c>
      <c r="H1725" t="s">
        <v>75</v>
      </c>
      <c r="I1725" t="s"/>
      <c r="J1725" t="s">
        <v>74</v>
      </c>
      <c r="K1725" t="n">
        <v>86</v>
      </c>
      <c r="L1725" t="s">
        <v>76</v>
      </c>
      <c r="M1725" t="s"/>
      <c r="N1725" t="s">
        <v>2099</v>
      </c>
      <c r="O1725" t="s">
        <v>78</v>
      </c>
      <c r="P1725" t="s">
        <v>2097</v>
      </c>
      <c r="Q1725" t="s"/>
      <c r="R1725" t="s">
        <v>80</v>
      </c>
      <c r="S1725" t="s">
        <v>682</v>
      </c>
      <c r="T1725" t="s">
        <v>82</v>
      </c>
      <c r="U1725" t="s"/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HYPERLINK("https://hotelmonitor-cachepage.eclerx.com/savepage/tk_15434138364520469_sr_2057.html","info")</f>
        <v/>
      </c>
      <c r="AA1725" t="n">
        <v>99166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88</v>
      </c>
      <c r="AO1725" t="s"/>
      <c r="AP1725" t="n">
        <v>14</v>
      </c>
      <c r="AQ1725" t="s">
        <v>89</v>
      </c>
      <c r="AR1725" t="s"/>
      <c r="AS1725" t="s"/>
      <c r="AT1725" t="s">
        <v>90</v>
      </c>
      <c r="AU1725" t="s"/>
      <c r="AV1725" t="s"/>
      <c r="AW1725" t="s"/>
      <c r="AX1725" t="s"/>
      <c r="AY1725" t="n">
        <v>955277</v>
      </c>
      <c r="AZ1725" t="s">
        <v>2098</v>
      </c>
      <c r="BA1725" t="s"/>
      <c r="BB1725" t="n">
        <v>92103</v>
      </c>
      <c r="BC1725" t="n">
        <v>13.40527</v>
      </c>
      <c r="BD1725" t="n">
        <v>52.51307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2095</v>
      </c>
      <c r="F1726" t="n">
        <v>529947</v>
      </c>
      <c r="G1726" t="s">
        <v>74</v>
      </c>
      <c r="H1726" t="s">
        <v>75</v>
      </c>
      <c r="I1726" t="s"/>
      <c r="J1726" t="s">
        <v>74</v>
      </c>
      <c r="K1726" t="n">
        <v>102</v>
      </c>
      <c r="L1726" t="s">
        <v>76</v>
      </c>
      <c r="M1726" t="s"/>
      <c r="N1726" t="s">
        <v>1252</v>
      </c>
      <c r="O1726" t="s">
        <v>78</v>
      </c>
      <c r="P1726" t="s">
        <v>2097</v>
      </c>
      <c r="Q1726" t="s"/>
      <c r="R1726" t="s">
        <v>80</v>
      </c>
      <c r="S1726" t="s">
        <v>191</v>
      </c>
      <c r="T1726" t="s">
        <v>82</v>
      </c>
      <c r="U1726" t="s"/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HYPERLINK("https://hotelmonitor-cachepage.eclerx.com/savepage/tk_15434138364520469_sr_2057.html","info")</f>
        <v/>
      </c>
      <c r="AA1726" t="n">
        <v>99166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88</v>
      </c>
      <c r="AO1726" t="s"/>
      <c r="AP1726" t="n">
        <v>14</v>
      </c>
      <c r="AQ1726" t="s">
        <v>89</v>
      </c>
      <c r="AR1726" t="s"/>
      <c r="AS1726" t="s"/>
      <c r="AT1726" t="s">
        <v>90</v>
      </c>
      <c r="AU1726" t="s"/>
      <c r="AV1726" t="s"/>
      <c r="AW1726" t="s"/>
      <c r="AX1726" t="s"/>
      <c r="AY1726" t="n">
        <v>955277</v>
      </c>
      <c r="AZ1726" t="s">
        <v>2098</v>
      </c>
      <c r="BA1726" t="s"/>
      <c r="BB1726" t="n">
        <v>92103</v>
      </c>
      <c r="BC1726" t="n">
        <v>13.40527</v>
      </c>
      <c r="BD1726" t="n">
        <v>52.51307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2095</v>
      </c>
      <c r="F1727" t="n">
        <v>529947</v>
      </c>
      <c r="G1727" t="s">
        <v>74</v>
      </c>
      <c r="H1727" t="s">
        <v>75</v>
      </c>
      <c r="I1727" t="s"/>
      <c r="J1727" t="s">
        <v>74</v>
      </c>
      <c r="K1727" t="n">
        <v>102</v>
      </c>
      <c r="L1727" t="s">
        <v>76</v>
      </c>
      <c r="M1727" t="s"/>
      <c r="N1727" t="s">
        <v>2100</v>
      </c>
      <c r="O1727" t="s">
        <v>78</v>
      </c>
      <c r="P1727" t="s">
        <v>2097</v>
      </c>
      <c r="Q1727" t="s"/>
      <c r="R1727" t="s">
        <v>80</v>
      </c>
      <c r="S1727" t="s">
        <v>191</v>
      </c>
      <c r="T1727" t="s">
        <v>82</v>
      </c>
      <c r="U1727" t="s"/>
      <c r="V1727" t="s">
        <v>83</v>
      </c>
      <c r="W1727" t="s">
        <v>84</v>
      </c>
      <c r="X1727" t="s"/>
      <c r="Y1727" t="s">
        <v>85</v>
      </c>
      <c r="Z1727">
        <f>HYPERLINK("https://hotelmonitor-cachepage.eclerx.com/savepage/tk_15434138364520469_sr_2057.html","info")</f>
        <v/>
      </c>
      <c r="AA1727" t="n">
        <v>99166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88</v>
      </c>
      <c r="AO1727" t="s"/>
      <c r="AP1727" t="n">
        <v>14</v>
      </c>
      <c r="AQ1727" t="s">
        <v>89</v>
      </c>
      <c r="AR1727" t="s"/>
      <c r="AS1727" t="s"/>
      <c r="AT1727" t="s">
        <v>90</v>
      </c>
      <c r="AU1727" t="s"/>
      <c r="AV1727" t="s"/>
      <c r="AW1727" t="s"/>
      <c r="AX1727" t="s"/>
      <c r="AY1727" t="n">
        <v>955277</v>
      </c>
      <c r="AZ1727" t="s">
        <v>2098</v>
      </c>
      <c r="BA1727" t="s"/>
      <c r="BB1727" t="n">
        <v>92103</v>
      </c>
      <c r="BC1727" t="n">
        <v>13.40527</v>
      </c>
      <c r="BD1727" t="n">
        <v>52.51307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2095</v>
      </c>
      <c r="F1728" t="n">
        <v>529947</v>
      </c>
      <c r="G1728" t="s">
        <v>74</v>
      </c>
      <c r="H1728" t="s">
        <v>75</v>
      </c>
      <c r="I1728" t="s"/>
      <c r="J1728" t="s">
        <v>74</v>
      </c>
      <c r="K1728" t="n">
        <v>106</v>
      </c>
      <c r="L1728" t="s">
        <v>76</v>
      </c>
      <c r="M1728" t="s"/>
      <c r="N1728" t="s">
        <v>668</v>
      </c>
      <c r="O1728" t="s">
        <v>78</v>
      </c>
      <c r="P1728" t="s">
        <v>2097</v>
      </c>
      <c r="Q1728" t="s"/>
      <c r="R1728" t="s">
        <v>80</v>
      </c>
      <c r="S1728" t="s">
        <v>312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HYPERLINK("https://hotelmonitor-cachepage.eclerx.com/savepage/tk_15434138364520469_sr_2057.html","info")</f>
        <v/>
      </c>
      <c r="AA1728" t="n">
        <v>99166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88</v>
      </c>
      <c r="AO1728" t="s"/>
      <c r="AP1728" t="n">
        <v>14</v>
      </c>
      <c r="AQ1728" t="s">
        <v>89</v>
      </c>
      <c r="AR1728" t="s"/>
      <c r="AS1728" t="s"/>
      <c r="AT1728" t="s">
        <v>90</v>
      </c>
      <c r="AU1728" t="s"/>
      <c r="AV1728" t="s"/>
      <c r="AW1728" t="s"/>
      <c r="AX1728" t="s"/>
      <c r="AY1728" t="n">
        <v>955277</v>
      </c>
      <c r="AZ1728" t="s">
        <v>2098</v>
      </c>
      <c r="BA1728" t="s"/>
      <c r="BB1728" t="n">
        <v>92103</v>
      </c>
      <c r="BC1728" t="n">
        <v>13.40527</v>
      </c>
      <c r="BD1728" t="n">
        <v>52.51307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2095</v>
      </c>
      <c r="F1729" t="n">
        <v>529947</v>
      </c>
      <c r="G1729" t="s">
        <v>74</v>
      </c>
      <c r="H1729" t="s">
        <v>75</v>
      </c>
      <c r="I1729" t="s"/>
      <c r="J1729" t="s">
        <v>74</v>
      </c>
      <c r="K1729" t="n">
        <v>106</v>
      </c>
      <c r="L1729" t="s">
        <v>76</v>
      </c>
      <c r="M1729" t="s"/>
      <c r="N1729" t="s">
        <v>668</v>
      </c>
      <c r="O1729" t="s">
        <v>78</v>
      </c>
      <c r="P1729" t="s">
        <v>2097</v>
      </c>
      <c r="Q1729" t="s"/>
      <c r="R1729" t="s">
        <v>80</v>
      </c>
      <c r="S1729" t="s">
        <v>312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HYPERLINK("https://hotelmonitor-cachepage.eclerx.com/savepage/tk_15434138364520469_sr_2057.html","info")</f>
        <v/>
      </c>
      <c r="AA1729" t="n">
        <v>99166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88</v>
      </c>
      <c r="AO1729" t="s"/>
      <c r="AP1729" t="n">
        <v>14</v>
      </c>
      <c r="AQ1729" t="s">
        <v>89</v>
      </c>
      <c r="AR1729" t="s"/>
      <c r="AS1729" t="s"/>
      <c r="AT1729" t="s">
        <v>90</v>
      </c>
      <c r="AU1729" t="s"/>
      <c r="AV1729" t="s"/>
      <c r="AW1729" t="s"/>
      <c r="AX1729" t="s"/>
      <c r="AY1729" t="n">
        <v>955277</v>
      </c>
      <c r="AZ1729" t="s">
        <v>2098</v>
      </c>
      <c r="BA1729" t="s"/>
      <c r="BB1729" t="n">
        <v>92103</v>
      </c>
      <c r="BC1729" t="n">
        <v>13.40527</v>
      </c>
      <c r="BD1729" t="n">
        <v>52.51307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2095</v>
      </c>
      <c r="F1730" t="n">
        <v>529947</v>
      </c>
      <c r="G1730" t="s">
        <v>74</v>
      </c>
      <c r="H1730" t="s">
        <v>75</v>
      </c>
      <c r="I1730" t="s"/>
      <c r="J1730" t="s">
        <v>74</v>
      </c>
      <c r="K1730" t="n">
        <v>106</v>
      </c>
      <c r="L1730" t="s">
        <v>76</v>
      </c>
      <c r="M1730" t="s"/>
      <c r="N1730" t="s">
        <v>668</v>
      </c>
      <c r="O1730" t="s">
        <v>78</v>
      </c>
      <c r="P1730" t="s">
        <v>2097</v>
      </c>
      <c r="Q1730" t="s"/>
      <c r="R1730" t="s">
        <v>80</v>
      </c>
      <c r="S1730" t="s">
        <v>312</v>
      </c>
      <c r="T1730" t="s">
        <v>82</v>
      </c>
      <c r="U1730" t="s"/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HYPERLINK("https://hotelmonitor-cachepage.eclerx.com/savepage/tk_15434138364520469_sr_2057.html","info")</f>
        <v/>
      </c>
      <c r="AA1730" t="n">
        <v>99166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88</v>
      </c>
      <c r="AO1730" t="s"/>
      <c r="AP1730" t="n">
        <v>14</v>
      </c>
      <c r="AQ1730" t="s">
        <v>89</v>
      </c>
      <c r="AR1730" t="s"/>
      <c r="AS1730" t="s"/>
      <c r="AT1730" t="s">
        <v>90</v>
      </c>
      <c r="AU1730" t="s"/>
      <c r="AV1730" t="s"/>
      <c r="AW1730" t="s"/>
      <c r="AX1730" t="s"/>
      <c r="AY1730" t="n">
        <v>955277</v>
      </c>
      <c r="AZ1730" t="s">
        <v>2098</v>
      </c>
      <c r="BA1730" t="s"/>
      <c r="BB1730" t="n">
        <v>92103</v>
      </c>
      <c r="BC1730" t="n">
        <v>13.40527</v>
      </c>
      <c r="BD1730" t="n">
        <v>52.51307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2095</v>
      </c>
      <c r="F1731" t="n">
        <v>529947</v>
      </c>
      <c r="G1731" t="s">
        <v>74</v>
      </c>
      <c r="H1731" t="s">
        <v>75</v>
      </c>
      <c r="I1731" t="s"/>
      <c r="J1731" t="s">
        <v>74</v>
      </c>
      <c r="K1731" t="n">
        <v>108</v>
      </c>
      <c r="L1731" t="s">
        <v>76</v>
      </c>
      <c r="M1731" t="s"/>
      <c r="N1731" t="s">
        <v>841</v>
      </c>
      <c r="O1731" t="s">
        <v>78</v>
      </c>
      <c r="P1731" t="s">
        <v>2097</v>
      </c>
      <c r="Q1731" t="s"/>
      <c r="R1731" t="s">
        <v>80</v>
      </c>
      <c r="S1731" t="s">
        <v>659</v>
      </c>
      <c r="T1731" t="s">
        <v>82</v>
      </c>
      <c r="U1731" t="s"/>
      <c r="V1731" t="s">
        <v>83</v>
      </c>
      <c r="W1731" t="s">
        <v>112</v>
      </c>
      <c r="X1731" t="s"/>
      <c r="Y1731" t="s">
        <v>85</v>
      </c>
      <c r="Z1731">
        <f>HYPERLINK("https://hotelmonitor-cachepage.eclerx.com/savepage/tk_15434138364520469_sr_2057.html","info")</f>
        <v/>
      </c>
      <c r="AA1731" t="n">
        <v>99166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88</v>
      </c>
      <c r="AO1731" t="s"/>
      <c r="AP1731" t="n">
        <v>14</v>
      </c>
      <c r="AQ1731" t="s">
        <v>89</v>
      </c>
      <c r="AR1731" t="s"/>
      <c r="AS1731" t="s"/>
      <c r="AT1731" t="s">
        <v>90</v>
      </c>
      <c r="AU1731" t="s"/>
      <c r="AV1731" t="s"/>
      <c r="AW1731" t="s"/>
      <c r="AX1731" t="s"/>
      <c r="AY1731" t="n">
        <v>955277</v>
      </c>
      <c r="AZ1731" t="s">
        <v>2098</v>
      </c>
      <c r="BA1731" t="s"/>
      <c r="BB1731" t="n">
        <v>92103</v>
      </c>
      <c r="BC1731" t="n">
        <v>13.40527</v>
      </c>
      <c r="BD1731" t="n">
        <v>52.51307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2095</v>
      </c>
      <c r="F1732" t="n">
        <v>529947</v>
      </c>
      <c r="G1732" t="s">
        <v>74</v>
      </c>
      <c r="H1732" t="s">
        <v>75</v>
      </c>
      <c r="I1732" t="s"/>
      <c r="J1732" t="s">
        <v>74</v>
      </c>
      <c r="K1732" t="n">
        <v>108</v>
      </c>
      <c r="L1732" t="s">
        <v>76</v>
      </c>
      <c r="M1732" t="s"/>
      <c r="N1732" t="s">
        <v>841</v>
      </c>
      <c r="O1732" t="s">
        <v>78</v>
      </c>
      <c r="P1732" t="s">
        <v>2097</v>
      </c>
      <c r="Q1732" t="s"/>
      <c r="R1732" t="s">
        <v>80</v>
      </c>
      <c r="S1732" t="s">
        <v>659</v>
      </c>
      <c r="T1732" t="s">
        <v>82</v>
      </c>
      <c r="U1732" t="s"/>
      <c r="V1732" t="s">
        <v>83</v>
      </c>
      <c r="W1732" t="s">
        <v>112</v>
      </c>
      <c r="X1732" t="s"/>
      <c r="Y1732" t="s">
        <v>85</v>
      </c>
      <c r="Z1732">
        <f>HYPERLINK("https://hotelmonitor-cachepage.eclerx.com/savepage/tk_15434138364520469_sr_2057.html","info")</f>
        <v/>
      </c>
      <c r="AA1732" t="n">
        <v>99166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88</v>
      </c>
      <c r="AO1732" t="s"/>
      <c r="AP1732" t="n">
        <v>14</v>
      </c>
      <c r="AQ1732" t="s">
        <v>89</v>
      </c>
      <c r="AR1732" t="s"/>
      <c r="AS1732" t="s"/>
      <c r="AT1732" t="s">
        <v>90</v>
      </c>
      <c r="AU1732" t="s"/>
      <c r="AV1732" t="s"/>
      <c r="AW1732" t="s"/>
      <c r="AX1732" t="s"/>
      <c r="AY1732" t="n">
        <v>955277</v>
      </c>
      <c r="AZ1732" t="s">
        <v>2098</v>
      </c>
      <c r="BA1732" t="s"/>
      <c r="BB1732" t="n">
        <v>92103</v>
      </c>
      <c r="BC1732" t="n">
        <v>13.40527</v>
      </c>
      <c r="BD1732" t="n">
        <v>52.51307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2095</v>
      </c>
      <c r="F1733" t="n">
        <v>529947</v>
      </c>
      <c r="G1733" t="s">
        <v>74</v>
      </c>
      <c r="H1733" t="s">
        <v>75</v>
      </c>
      <c r="I1733" t="s"/>
      <c r="J1733" t="s">
        <v>74</v>
      </c>
      <c r="K1733" t="n">
        <v>108</v>
      </c>
      <c r="L1733" t="s">
        <v>76</v>
      </c>
      <c r="M1733" t="s"/>
      <c r="N1733" t="s">
        <v>841</v>
      </c>
      <c r="O1733" t="s">
        <v>78</v>
      </c>
      <c r="P1733" t="s">
        <v>2097</v>
      </c>
      <c r="Q1733" t="s"/>
      <c r="R1733" t="s">
        <v>80</v>
      </c>
      <c r="S1733" t="s">
        <v>659</v>
      </c>
      <c r="T1733" t="s">
        <v>82</v>
      </c>
      <c r="U1733" t="s"/>
      <c r="V1733" t="s">
        <v>83</v>
      </c>
      <c r="W1733" t="s">
        <v>112</v>
      </c>
      <c r="X1733" t="s"/>
      <c r="Y1733" t="s">
        <v>85</v>
      </c>
      <c r="Z1733">
        <f>HYPERLINK("https://hotelmonitor-cachepage.eclerx.com/savepage/tk_15434138364520469_sr_2057.html","info")</f>
        <v/>
      </c>
      <c r="AA1733" t="n">
        <v>99166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88</v>
      </c>
      <c r="AO1733" t="s"/>
      <c r="AP1733" t="n">
        <v>14</v>
      </c>
      <c r="AQ1733" t="s">
        <v>89</v>
      </c>
      <c r="AR1733" t="s"/>
      <c r="AS1733" t="s"/>
      <c r="AT1733" t="s">
        <v>90</v>
      </c>
      <c r="AU1733" t="s"/>
      <c r="AV1733" t="s"/>
      <c r="AW1733" t="s"/>
      <c r="AX1733" t="s"/>
      <c r="AY1733" t="n">
        <v>955277</v>
      </c>
      <c r="AZ1733" t="s">
        <v>2098</v>
      </c>
      <c r="BA1733" t="s"/>
      <c r="BB1733" t="n">
        <v>92103</v>
      </c>
      <c r="BC1733" t="n">
        <v>13.40527</v>
      </c>
      <c r="BD1733" t="n">
        <v>52.51307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2095</v>
      </c>
      <c r="F1734" t="n">
        <v>529947</v>
      </c>
      <c r="G1734" t="s">
        <v>74</v>
      </c>
      <c r="H1734" t="s">
        <v>75</v>
      </c>
      <c r="I1734" t="s"/>
      <c r="J1734" t="s">
        <v>74</v>
      </c>
      <c r="K1734" t="n">
        <v>118</v>
      </c>
      <c r="L1734" t="s">
        <v>76</v>
      </c>
      <c r="M1734" t="s"/>
      <c r="N1734" t="s">
        <v>1251</v>
      </c>
      <c r="O1734" t="s">
        <v>78</v>
      </c>
      <c r="P1734" t="s">
        <v>2097</v>
      </c>
      <c r="Q1734" t="s"/>
      <c r="R1734" t="s">
        <v>80</v>
      </c>
      <c r="S1734" t="s">
        <v>1956</v>
      </c>
      <c r="T1734" t="s">
        <v>82</v>
      </c>
      <c r="U1734" t="s"/>
      <c r="V1734" t="s">
        <v>83</v>
      </c>
      <c r="W1734" t="s">
        <v>112</v>
      </c>
      <c r="X1734" t="s"/>
      <c r="Y1734" t="s">
        <v>85</v>
      </c>
      <c r="Z1734">
        <f>HYPERLINK("https://hotelmonitor-cachepage.eclerx.com/savepage/tk_15434138364520469_sr_2057.html","info")</f>
        <v/>
      </c>
      <c r="AA1734" t="n">
        <v>99166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88</v>
      </c>
      <c r="AO1734" t="s"/>
      <c r="AP1734" t="n">
        <v>14</v>
      </c>
      <c r="AQ1734" t="s">
        <v>89</v>
      </c>
      <c r="AR1734" t="s"/>
      <c r="AS1734" t="s"/>
      <c r="AT1734" t="s">
        <v>90</v>
      </c>
      <c r="AU1734" t="s"/>
      <c r="AV1734" t="s"/>
      <c r="AW1734" t="s"/>
      <c r="AX1734" t="s"/>
      <c r="AY1734" t="n">
        <v>955277</v>
      </c>
      <c r="AZ1734" t="s">
        <v>2098</v>
      </c>
      <c r="BA1734" t="s"/>
      <c r="BB1734" t="n">
        <v>92103</v>
      </c>
      <c r="BC1734" t="n">
        <v>13.40527</v>
      </c>
      <c r="BD1734" t="n">
        <v>52.51307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2095</v>
      </c>
      <c r="F1735" t="n">
        <v>529947</v>
      </c>
      <c r="G1735" t="s">
        <v>74</v>
      </c>
      <c r="H1735" t="s">
        <v>75</v>
      </c>
      <c r="I1735" t="s"/>
      <c r="J1735" t="s">
        <v>74</v>
      </c>
      <c r="K1735" t="n">
        <v>118</v>
      </c>
      <c r="L1735" t="s">
        <v>76</v>
      </c>
      <c r="M1735" t="s"/>
      <c r="N1735" t="s">
        <v>2099</v>
      </c>
      <c r="O1735" t="s">
        <v>78</v>
      </c>
      <c r="P1735" t="s">
        <v>2097</v>
      </c>
      <c r="Q1735" t="s"/>
      <c r="R1735" t="s">
        <v>80</v>
      </c>
      <c r="S1735" t="s">
        <v>1956</v>
      </c>
      <c r="T1735" t="s">
        <v>82</v>
      </c>
      <c r="U1735" t="s"/>
      <c r="V1735" t="s">
        <v>83</v>
      </c>
      <c r="W1735" t="s">
        <v>112</v>
      </c>
      <c r="X1735" t="s"/>
      <c r="Y1735" t="s">
        <v>85</v>
      </c>
      <c r="Z1735">
        <f>HYPERLINK("https://hotelmonitor-cachepage.eclerx.com/savepage/tk_15434138364520469_sr_2057.html","info")</f>
        <v/>
      </c>
      <c r="AA1735" t="n">
        <v>99166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88</v>
      </c>
      <c r="AO1735" t="s"/>
      <c r="AP1735" t="n">
        <v>14</v>
      </c>
      <c r="AQ1735" t="s">
        <v>89</v>
      </c>
      <c r="AR1735" t="s"/>
      <c r="AS1735" t="s"/>
      <c r="AT1735" t="s">
        <v>90</v>
      </c>
      <c r="AU1735" t="s"/>
      <c r="AV1735" t="s"/>
      <c r="AW1735" t="s"/>
      <c r="AX1735" t="s"/>
      <c r="AY1735" t="n">
        <v>955277</v>
      </c>
      <c r="AZ1735" t="s">
        <v>2098</v>
      </c>
      <c r="BA1735" t="s"/>
      <c r="BB1735" t="n">
        <v>92103</v>
      </c>
      <c r="BC1735" t="n">
        <v>13.40527</v>
      </c>
      <c r="BD1735" t="n">
        <v>52.51307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2101</v>
      </c>
      <c r="F1736" t="n">
        <v>-1</v>
      </c>
      <c r="G1736" t="s">
        <v>74</v>
      </c>
      <c r="H1736" t="s">
        <v>75</v>
      </c>
      <c r="I1736" t="s"/>
      <c r="J1736" t="s">
        <v>74</v>
      </c>
      <c r="K1736" t="n">
        <v>73.5</v>
      </c>
      <c r="L1736" t="s">
        <v>76</v>
      </c>
      <c r="M1736" t="s"/>
      <c r="N1736" t="s">
        <v>118</v>
      </c>
      <c r="O1736" t="s">
        <v>78</v>
      </c>
      <c r="P1736" t="s">
        <v>2101</v>
      </c>
      <c r="Q1736" t="s"/>
      <c r="R1736" t="s">
        <v>180</v>
      </c>
      <c r="S1736" t="s">
        <v>1411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HYPERLINK("https://hotelmonitor-cachepage.eclerx.com/savepage/tk_15434148865069017_sr_2057.html","info")</f>
        <v/>
      </c>
      <c r="AA1736" t="n">
        <v>-2071654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88</v>
      </c>
      <c r="AO1736" t="s"/>
      <c r="AP1736" t="n">
        <v>362</v>
      </c>
      <c r="AQ1736" t="s">
        <v>89</v>
      </c>
      <c r="AR1736" t="s"/>
      <c r="AS1736" t="s"/>
      <c r="AT1736" t="s">
        <v>90</v>
      </c>
      <c r="AU1736" t="s"/>
      <c r="AV1736" t="s"/>
      <c r="AW1736" t="s"/>
      <c r="AX1736" t="s"/>
      <c r="AY1736" t="n">
        <v>2071654</v>
      </c>
      <c r="AZ1736" t="s">
        <v>2102</v>
      </c>
      <c r="BA1736" t="s"/>
      <c r="BB1736" t="n">
        <v>215498</v>
      </c>
      <c r="BC1736" t="n">
        <v>13.41095</v>
      </c>
      <c r="BD1736" t="n">
        <v>52.54741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2103</v>
      </c>
      <c r="F1737" t="n">
        <v>-1</v>
      </c>
      <c r="G1737" t="s">
        <v>74</v>
      </c>
      <c r="H1737" t="s">
        <v>75</v>
      </c>
      <c r="I1737" t="s"/>
      <c r="J1737" t="s">
        <v>74</v>
      </c>
      <c r="K1737" t="n">
        <v>99.75</v>
      </c>
      <c r="L1737" t="s">
        <v>76</v>
      </c>
      <c r="M1737" t="s"/>
      <c r="N1737" t="s">
        <v>227</v>
      </c>
      <c r="O1737" t="s">
        <v>78</v>
      </c>
      <c r="P1737" t="s">
        <v>2103</v>
      </c>
      <c r="Q1737" t="s"/>
      <c r="R1737" t="s">
        <v>102</v>
      </c>
      <c r="S1737" t="s">
        <v>1021</v>
      </c>
      <c r="T1737" t="s">
        <v>82</v>
      </c>
      <c r="U1737" t="s"/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HYPERLINK("https://hotelmonitor-cachepage.eclerx.com/savepage/tk_15434152956246028_sr_2057.html","info")</f>
        <v/>
      </c>
      <c r="AA1737" t="n">
        <v>-2071826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88</v>
      </c>
      <c r="AO1737" t="s"/>
      <c r="AP1737" t="n">
        <v>497</v>
      </c>
      <c r="AQ1737" t="s">
        <v>89</v>
      </c>
      <c r="AR1737" t="s"/>
      <c r="AS1737" t="s"/>
      <c r="AT1737" t="s">
        <v>90</v>
      </c>
      <c r="AU1737" t="s"/>
      <c r="AV1737" t="s"/>
      <c r="AW1737" t="s"/>
      <c r="AX1737" t="s"/>
      <c r="AY1737" t="n">
        <v>2071826</v>
      </c>
      <c r="AZ1737" t="s">
        <v>2104</v>
      </c>
      <c r="BA1737" t="s"/>
      <c r="BB1737" t="n">
        <v>423131</v>
      </c>
      <c r="BC1737" t="n">
        <v>13.401355</v>
      </c>
      <c r="BD1737" t="n">
        <v>52.529388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2103</v>
      </c>
      <c r="F1738" t="n">
        <v>-1</v>
      </c>
      <c r="G1738" t="s">
        <v>74</v>
      </c>
      <c r="H1738" t="s">
        <v>75</v>
      </c>
      <c r="I1738" t="s"/>
      <c r="J1738" t="s">
        <v>74</v>
      </c>
      <c r="K1738" t="n">
        <v>109.99</v>
      </c>
      <c r="L1738" t="s">
        <v>76</v>
      </c>
      <c r="M1738" t="s"/>
      <c r="N1738" t="s">
        <v>183</v>
      </c>
      <c r="O1738" t="s">
        <v>78</v>
      </c>
      <c r="P1738" t="s">
        <v>2103</v>
      </c>
      <c r="Q1738" t="s"/>
      <c r="R1738" t="s">
        <v>102</v>
      </c>
      <c r="S1738" t="s">
        <v>2105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HYPERLINK("https://hotelmonitor-cachepage.eclerx.com/savepage/tk_15434152956246028_sr_2057.html","info")</f>
        <v/>
      </c>
      <c r="AA1738" t="n">
        <v>-2071826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88</v>
      </c>
      <c r="AO1738" t="s"/>
      <c r="AP1738" t="n">
        <v>497</v>
      </c>
      <c r="AQ1738" t="s">
        <v>89</v>
      </c>
      <c r="AR1738" t="s"/>
      <c r="AS1738" t="s"/>
      <c r="AT1738" t="s">
        <v>90</v>
      </c>
      <c r="AU1738" t="s"/>
      <c r="AV1738" t="s"/>
      <c r="AW1738" t="s"/>
      <c r="AX1738" t="s"/>
      <c r="AY1738" t="n">
        <v>2071826</v>
      </c>
      <c r="AZ1738" t="s">
        <v>2104</v>
      </c>
      <c r="BA1738" t="s"/>
      <c r="BB1738" t="n">
        <v>423131</v>
      </c>
      <c r="BC1738" t="n">
        <v>13.401355</v>
      </c>
      <c r="BD1738" t="n">
        <v>52.529388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2103</v>
      </c>
      <c r="F1739" t="n">
        <v>-1</v>
      </c>
      <c r="G1739" t="s">
        <v>74</v>
      </c>
      <c r="H1739" t="s">
        <v>75</v>
      </c>
      <c r="I1739" t="s"/>
      <c r="J1739" t="s">
        <v>74</v>
      </c>
      <c r="K1739" t="n">
        <v>124.95</v>
      </c>
      <c r="L1739" t="s">
        <v>76</v>
      </c>
      <c r="M1739" t="s"/>
      <c r="N1739" t="s">
        <v>484</v>
      </c>
      <c r="O1739" t="s">
        <v>78</v>
      </c>
      <c r="P1739" t="s">
        <v>2103</v>
      </c>
      <c r="Q1739" t="s"/>
      <c r="R1739" t="s">
        <v>102</v>
      </c>
      <c r="S1739" t="s">
        <v>151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HYPERLINK("https://hotelmonitor-cachepage.eclerx.com/savepage/tk_15434152956246028_sr_2057.html","info")</f>
        <v/>
      </c>
      <c r="AA1739" t="n">
        <v>-2071826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88</v>
      </c>
      <c r="AO1739" t="s"/>
      <c r="AP1739" t="n">
        <v>497</v>
      </c>
      <c r="AQ1739" t="s">
        <v>89</v>
      </c>
      <c r="AR1739" t="s"/>
      <c r="AS1739" t="s"/>
      <c r="AT1739" t="s">
        <v>90</v>
      </c>
      <c r="AU1739" t="s"/>
      <c r="AV1739" t="s"/>
      <c r="AW1739" t="s"/>
      <c r="AX1739" t="s"/>
      <c r="AY1739" t="n">
        <v>2071826</v>
      </c>
      <c r="AZ1739" t="s">
        <v>2104</v>
      </c>
      <c r="BA1739" t="s"/>
      <c r="BB1739" t="n">
        <v>423131</v>
      </c>
      <c r="BC1739" t="n">
        <v>13.401355</v>
      </c>
      <c r="BD1739" t="n">
        <v>52.529388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2106</v>
      </c>
      <c r="F1740" t="n">
        <v>3276143</v>
      </c>
      <c r="G1740" t="s">
        <v>74</v>
      </c>
      <c r="H1740" t="s">
        <v>75</v>
      </c>
      <c r="I1740" t="s"/>
      <c r="J1740" t="s">
        <v>74</v>
      </c>
      <c r="K1740" t="n">
        <v>82</v>
      </c>
      <c r="L1740" t="s">
        <v>76</v>
      </c>
      <c r="M1740" t="s"/>
      <c r="N1740" t="s">
        <v>2107</v>
      </c>
      <c r="O1740" t="s">
        <v>78</v>
      </c>
      <c r="P1740" t="s">
        <v>2108</v>
      </c>
      <c r="Q1740" t="s"/>
      <c r="R1740" t="s">
        <v>80</v>
      </c>
      <c r="S1740" t="s">
        <v>635</v>
      </c>
      <c r="T1740" t="s">
        <v>82</v>
      </c>
      <c r="U1740" t="s"/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HYPERLINK("https://hotelmonitor-cachepage.eclerx.com/savepage/tk_15434139300086563_sr_2057.html","info")</f>
        <v/>
      </c>
      <c r="AA1740" t="n">
        <v>519601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88</v>
      </c>
      <c r="AO1740" t="s"/>
      <c r="AP1740" t="n">
        <v>46</v>
      </c>
      <c r="AQ1740" t="s">
        <v>89</v>
      </c>
      <c r="AR1740" t="s"/>
      <c r="AS1740" t="s"/>
      <c r="AT1740" t="s">
        <v>90</v>
      </c>
      <c r="AU1740" t="s"/>
      <c r="AV1740" t="s"/>
      <c r="AW1740" t="s"/>
      <c r="AX1740" t="s"/>
      <c r="AY1740" t="n">
        <v>3381944</v>
      </c>
      <c r="AZ1740" t="s">
        <v>2109</v>
      </c>
      <c r="BA1740" t="s"/>
      <c r="BB1740" t="n">
        <v>865535</v>
      </c>
      <c r="BC1740" t="n">
        <v>13.342543</v>
      </c>
      <c r="BD1740" t="n">
        <v>52.50084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2106</v>
      </c>
      <c r="F1741" t="n">
        <v>3276143</v>
      </c>
      <c r="G1741" t="s">
        <v>74</v>
      </c>
      <c r="H1741" t="s">
        <v>75</v>
      </c>
      <c r="I1741" t="s"/>
      <c r="J1741" t="s">
        <v>74</v>
      </c>
      <c r="K1741" t="n">
        <v>92</v>
      </c>
      <c r="L1741" t="s">
        <v>76</v>
      </c>
      <c r="M1741" t="s"/>
      <c r="N1741" t="s">
        <v>2110</v>
      </c>
      <c r="O1741" t="s">
        <v>78</v>
      </c>
      <c r="P1741" t="s">
        <v>2108</v>
      </c>
      <c r="Q1741" t="s"/>
      <c r="R1741" t="s">
        <v>80</v>
      </c>
      <c r="S1741" t="s">
        <v>991</v>
      </c>
      <c r="T1741" t="s">
        <v>82</v>
      </c>
      <c r="U1741" t="s"/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HYPERLINK("https://hotelmonitor-cachepage.eclerx.com/savepage/tk_15434139300086563_sr_2057.html","info")</f>
        <v/>
      </c>
      <c r="AA1741" t="n">
        <v>519601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88</v>
      </c>
      <c r="AO1741" t="s"/>
      <c r="AP1741" t="n">
        <v>46</v>
      </c>
      <c r="AQ1741" t="s">
        <v>89</v>
      </c>
      <c r="AR1741" t="s"/>
      <c r="AS1741" t="s"/>
      <c r="AT1741" t="s">
        <v>90</v>
      </c>
      <c r="AU1741" t="s"/>
      <c r="AV1741" t="s"/>
      <c r="AW1741" t="s"/>
      <c r="AX1741" t="s"/>
      <c r="AY1741" t="n">
        <v>3381944</v>
      </c>
      <c r="AZ1741" t="s">
        <v>2109</v>
      </c>
      <c r="BA1741" t="s"/>
      <c r="BB1741" t="n">
        <v>865535</v>
      </c>
      <c r="BC1741" t="n">
        <v>13.342543</v>
      </c>
      <c r="BD1741" t="n">
        <v>52.50084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2106</v>
      </c>
      <c r="F1742" t="n">
        <v>3276143</v>
      </c>
      <c r="G1742" t="s">
        <v>74</v>
      </c>
      <c r="H1742" t="s">
        <v>75</v>
      </c>
      <c r="I1742" t="s"/>
      <c r="J1742" t="s">
        <v>74</v>
      </c>
      <c r="K1742" t="n">
        <v>82</v>
      </c>
      <c r="L1742" t="s">
        <v>76</v>
      </c>
      <c r="M1742" t="s"/>
      <c r="N1742" t="s">
        <v>2111</v>
      </c>
      <c r="O1742" t="s">
        <v>78</v>
      </c>
      <c r="P1742" t="s">
        <v>2108</v>
      </c>
      <c r="Q1742" t="s"/>
      <c r="R1742" t="s">
        <v>80</v>
      </c>
      <c r="S1742" t="s">
        <v>635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HYPERLINK("https://hotelmonitor-cachepage.eclerx.com/savepage/tk_15434139300086563_sr_2057.html","info")</f>
        <v/>
      </c>
      <c r="AA1742" t="n">
        <v>519601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88</v>
      </c>
      <c r="AO1742" t="s"/>
      <c r="AP1742" t="n">
        <v>46</v>
      </c>
      <c r="AQ1742" t="s">
        <v>89</v>
      </c>
      <c r="AR1742" t="s"/>
      <c r="AS1742" t="s"/>
      <c r="AT1742" t="s">
        <v>90</v>
      </c>
      <c r="AU1742" t="s"/>
      <c r="AV1742" t="s"/>
      <c r="AW1742" t="s"/>
      <c r="AX1742" t="s"/>
      <c r="AY1742" t="n">
        <v>3381944</v>
      </c>
      <c r="AZ1742" t="s">
        <v>2109</v>
      </c>
      <c r="BA1742" t="s"/>
      <c r="BB1742" t="n">
        <v>865535</v>
      </c>
      <c r="BC1742" t="n">
        <v>13.342543</v>
      </c>
      <c r="BD1742" t="n">
        <v>52.50084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2106</v>
      </c>
      <c r="F1743" t="n">
        <v>3276143</v>
      </c>
      <c r="G1743" t="s">
        <v>74</v>
      </c>
      <c r="H1743" t="s">
        <v>75</v>
      </c>
      <c r="I1743" t="s"/>
      <c r="J1743" t="s">
        <v>74</v>
      </c>
      <c r="K1743" t="n">
        <v>82</v>
      </c>
      <c r="L1743" t="s">
        <v>76</v>
      </c>
      <c r="M1743" t="s"/>
      <c r="N1743" t="s">
        <v>2112</v>
      </c>
      <c r="O1743" t="s">
        <v>78</v>
      </c>
      <c r="P1743" t="s">
        <v>2108</v>
      </c>
      <c r="Q1743" t="s"/>
      <c r="R1743" t="s">
        <v>80</v>
      </c>
      <c r="S1743" t="s">
        <v>635</v>
      </c>
      <c r="T1743" t="s">
        <v>82</v>
      </c>
      <c r="U1743" t="s"/>
      <c r="V1743" t="s">
        <v>83</v>
      </c>
      <c r="W1743" t="s">
        <v>84</v>
      </c>
      <c r="X1743" t="s"/>
      <c r="Y1743" t="s">
        <v>85</v>
      </c>
      <c r="Z1743">
        <f>HYPERLINK("https://hotelmonitor-cachepage.eclerx.com/savepage/tk_15434139300086563_sr_2057.html","info")</f>
        <v/>
      </c>
      <c r="AA1743" t="n">
        <v>519601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88</v>
      </c>
      <c r="AO1743" t="s"/>
      <c r="AP1743" t="n">
        <v>46</v>
      </c>
      <c r="AQ1743" t="s">
        <v>89</v>
      </c>
      <c r="AR1743" t="s"/>
      <c r="AS1743" t="s"/>
      <c r="AT1743" t="s">
        <v>90</v>
      </c>
      <c r="AU1743" t="s"/>
      <c r="AV1743" t="s"/>
      <c r="AW1743" t="s"/>
      <c r="AX1743" t="s"/>
      <c r="AY1743" t="n">
        <v>3381944</v>
      </c>
      <c r="AZ1743" t="s">
        <v>2109</v>
      </c>
      <c r="BA1743" t="s"/>
      <c r="BB1743" t="n">
        <v>865535</v>
      </c>
      <c r="BC1743" t="n">
        <v>13.342543</v>
      </c>
      <c r="BD1743" t="n">
        <v>52.50084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2106</v>
      </c>
      <c r="F1744" t="n">
        <v>3276143</v>
      </c>
      <c r="G1744" t="s">
        <v>74</v>
      </c>
      <c r="H1744" t="s">
        <v>75</v>
      </c>
      <c r="I1744" t="s"/>
      <c r="J1744" t="s">
        <v>74</v>
      </c>
      <c r="K1744" t="n">
        <v>82</v>
      </c>
      <c r="L1744" t="s">
        <v>76</v>
      </c>
      <c r="M1744" t="s"/>
      <c r="N1744" t="s">
        <v>2111</v>
      </c>
      <c r="O1744" t="s">
        <v>78</v>
      </c>
      <c r="P1744" t="s">
        <v>2108</v>
      </c>
      <c r="Q1744" t="s"/>
      <c r="R1744" t="s">
        <v>80</v>
      </c>
      <c r="S1744" t="s">
        <v>635</v>
      </c>
      <c r="T1744" t="s">
        <v>82</v>
      </c>
      <c r="U1744" t="s"/>
      <c r="V1744" t="s">
        <v>83</v>
      </c>
      <c r="W1744" t="s">
        <v>84</v>
      </c>
      <c r="X1744" t="s"/>
      <c r="Y1744" t="s">
        <v>85</v>
      </c>
      <c r="Z1744">
        <f>HYPERLINK("https://hotelmonitor-cachepage.eclerx.com/savepage/tk_15434139300086563_sr_2057.html","info")</f>
        <v/>
      </c>
      <c r="AA1744" t="n">
        <v>519601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88</v>
      </c>
      <c r="AO1744" t="s"/>
      <c r="AP1744" t="n">
        <v>46</v>
      </c>
      <c r="AQ1744" t="s">
        <v>89</v>
      </c>
      <c r="AR1744" t="s"/>
      <c r="AS1744" t="s"/>
      <c r="AT1744" t="s">
        <v>90</v>
      </c>
      <c r="AU1744" t="s"/>
      <c r="AV1744" t="s"/>
      <c r="AW1744" t="s"/>
      <c r="AX1744" t="s"/>
      <c r="AY1744" t="n">
        <v>3381944</v>
      </c>
      <c r="AZ1744" t="s">
        <v>2109</v>
      </c>
      <c r="BA1744" t="s"/>
      <c r="BB1744" t="n">
        <v>865535</v>
      </c>
      <c r="BC1744" t="n">
        <v>13.342543</v>
      </c>
      <c r="BD1744" t="n">
        <v>52.50084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2106</v>
      </c>
      <c r="F1745" t="n">
        <v>3276143</v>
      </c>
      <c r="G1745" t="s">
        <v>74</v>
      </c>
      <c r="H1745" t="s">
        <v>75</v>
      </c>
      <c r="I1745" t="s"/>
      <c r="J1745" t="s">
        <v>74</v>
      </c>
      <c r="K1745" t="n">
        <v>92</v>
      </c>
      <c r="L1745" t="s">
        <v>76</v>
      </c>
      <c r="M1745" t="s"/>
      <c r="N1745" t="s">
        <v>2113</v>
      </c>
      <c r="O1745" t="s">
        <v>78</v>
      </c>
      <c r="P1745" t="s">
        <v>2108</v>
      </c>
      <c r="Q1745" t="s"/>
      <c r="R1745" t="s">
        <v>80</v>
      </c>
      <c r="S1745" t="s">
        <v>991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HYPERLINK("https://hotelmonitor-cachepage.eclerx.com/savepage/tk_15434139300086563_sr_2057.html","info")</f>
        <v/>
      </c>
      <c r="AA1745" t="n">
        <v>519601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88</v>
      </c>
      <c r="AO1745" t="s"/>
      <c r="AP1745" t="n">
        <v>46</v>
      </c>
      <c r="AQ1745" t="s">
        <v>89</v>
      </c>
      <c r="AR1745" t="s"/>
      <c r="AS1745" t="s"/>
      <c r="AT1745" t="s">
        <v>90</v>
      </c>
      <c r="AU1745" t="s"/>
      <c r="AV1745" t="s"/>
      <c r="AW1745" t="s"/>
      <c r="AX1745" t="s"/>
      <c r="AY1745" t="n">
        <v>3381944</v>
      </c>
      <c r="AZ1745" t="s">
        <v>2109</v>
      </c>
      <c r="BA1745" t="s"/>
      <c r="BB1745" t="n">
        <v>865535</v>
      </c>
      <c r="BC1745" t="n">
        <v>13.342543</v>
      </c>
      <c r="BD1745" t="n">
        <v>52.50084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2106</v>
      </c>
      <c r="F1746" t="n">
        <v>3276143</v>
      </c>
      <c r="G1746" t="s">
        <v>74</v>
      </c>
      <c r="H1746" t="s">
        <v>75</v>
      </c>
      <c r="I1746" t="s"/>
      <c r="J1746" t="s">
        <v>74</v>
      </c>
      <c r="K1746" t="n">
        <v>108</v>
      </c>
      <c r="L1746" t="s">
        <v>76</v>
      </c>
      <c r="M1746" t="s"/>
      <c r="N1746" t="s">
        <v>2112</v>
      </c>
      <c r="O1746" t="s">
        <v>78</v>
      </c>
      <c r="P1746" t="s">
        <v>2108</v>
      </c>
      <c r="Q1746" t="s"/>
      <c r="R1746" t="s">
        <v>80</v>
      </c>
      <c r="S1746" t="s">
        <v>659</v>
      </c>
      <c r="T1746" t="s">
        <v>82</v>
      </c>
      <c r="U1746" t="s"/>
      <c r="V1746" t="s">
        <v>83</v>
      </c>
      <c r="W1746" t="s">
        <v>112</v>
      </c>
      <c r="X1746" t="s"/>
      <c r="Y1746" t="s">
        <v>85</v>
      </c>
      <c r="Z1746">
        <f>HYPERLINK("https://hotelmonitor-cachepage.eclerx.com/savepage/tk_15434139300086563_sr_2057.html","info")</f>
        <v/>
      </c>
      <c r="AA1746" t="n">
        <v>519601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88</v>
      </c>
      <c r="AO1746" t="s"/>
      <c r="AP1746" t="n">
        <v>46</v>
      </c>
      <c r="AQ1746" t="s">
        <v>89</v>
      </c>
      <c r="AR1746" t="s"/>
      <c r="AS1746" t="s"/>
      <c r="AT1746" t="s">
        <v>90</v>
      </c>
      <c r="AU1746" t="s"/>
      <c r="AV1746" t="s"/>
      <c r="AW1746" t="s"/>
      <c r="AX1746" t="s"/>
      <c r="AY1746" t="n">
        <v>3381944</v>
      </c>
      <c r="AZ1746" t="s">
        <v>2109</v>
      </c>
      <c r="BA1746" t="s"/>
      <c r="BB1746" t="n">
        <v>865535</v>
      </c>
      <c r="BC1746" t="n">
        <v>13.342543</v>
      </c>
      <c r="BD1746" t="n">
        <v>52.50084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2106</v>
      </c>
      <c r="F1747" t="n">
        <v>3276143</v>
      </c>
      <c r="G1747" t="s">
        <v>74</v>
      </c>
      <c r="H1747" t="s">
        <v>75</v>
      </c>
      <c r="I1747" t="s"/>
      <c r="J1747" t="s">
        <v>74</v>
      </c>
      <c r="K1747" t="n">
        <v>108</v>
      </c>
      <c r="L1747" t="s">
        <v>76</v>
      </c>
      <c r="M1747" t="s"/>
      <c r="N1747" t="s">
        <v>2111</v>
      </c>
      <c r="O1747" t="s">
        <v>78</v>
      </c>
      <c r="P1747" t="s">
        <v>2108</v>
      </c>
      <c r="Q1747" t="s"/>
      <c r="R1747" t="s">
        <v>80</v>
      </c>
      <c r="S1747" t="s">
        <v>659</v>
      </c>
      <c r="T1747" t="s">
        <v>82</v>
      </c>
      <c r="U1747" t="s"/>
      <c r="V1747" t="s">
        <v>83</v>
      </c>
      <c r="W1747" t="s">
        <v>112</v>
      </c>
      <c r="X1747" t="s"/>
      <c r="Y1747" t="s">
        <v>85</v>
      </c>
      <c r="Z1747">
        <f>HYPERLINK("https://hotelmonitor-cachepage.eclerx.com/savepage/tk_15434139300086563_sr_2057.html","info")</f>
        <v/>
      </c>
      <c r="AA1747" t="n">
        <v>519601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88</v>
      </c>
      <c r="AO1747" t="s"/>
      <c r="AP1747" t="n">
        <v>46</v>
      </c>
      <c r="AQ1747" t="s">
        <v>89</v>
      </c>
      <c r="AR1747" t="s"/>
      <c r="AS1747" t="s"/>
      <c r="AT1747" t="s">
        <v>90</v>
      </c>
      <c r="AU1747" t="s"/>
      <c r="AV1747" t="s"/>
      <c r="AW1747" t="s"/>
      <c r="AX1747" t="s"/>
      <c r="AY1747" t="n">
        <v>3381944</v>
      </c>
      <c r="AZ1747" t="s">
        <v>2109</v>
      </c>
      <c r="BA1747" t="s"/>
      <c r="BB1747" t="n">
        <v>865535</v>
      </c>
      <c r="BC1747" t="n">
        <v>13.342543</v>
      </c>
      <c r="BD1747" t="n">
        <v>52.50084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2106</v>
      </c>
      <c r="F1748" t="n">
        <v>3276143</v>
      </c>
      <c r="G1748" t="s">
        <v>74</v>
      </c>
      <c r="H1748" t="s">
        <v>75</v>
      </c>
      <c r="I1748" t="s"/>
      <c r="J1748" t="s">
        <v>74</v>
      </c>
      <c r="K1748" t="n">
        <v>112</v>
      </c>
      <c r="L1748" t="s">
        <v>76</v>
      </c>
      <c r="M1748" t="s"/>
      <c r="N1748" t="s">
        <v>2114</v>
      </c>
      <c r="O1748" t="s">
        <v>78</v>
      </c>
      <c r="P1748" t="s">
        <v>2108</v>
      </c>
      <c r="Q1748" t="s"/>
      <c r="R1748" t="s">
        <v>80</v>
      </c>
      <c r="S1748" t="s">
        <v>370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HYPERLINK("https://hotelmonitor-cachepage.eclerx.com/savepage/tk_15434139300086563_sr_2057.html","info")</f>
        <v/>
      </c>
      <c r="AA1748" t="n">
        <v>519601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88</v>
      </c>
      <c r="AO1748" t="s"/>
      <c r="AP1748" t="n">
        <v>46</v>
      </c>
      <c r="AQ1748" t="s">
        <v>89</v>
      </c>
      <c r="AR1748" t="s"/>
      <c r="AS1748" t="s"/>
      <c r="AT1748" t="s">
        <v>90</v>
      </c>
      <c r="AU1748" t="s"/>
      <c r="AV1748" t="s"/>
      <c r="AW1748" t="s"/>
      <c r="AX1748" t="s"/>
      <c r="AY1748" t="n">
        <v>3381944</v>
      </c>
      <c r="AZ1748" t="s">
        <v>2109</v>
      </c>
      <c r="BA1748" t="s"/>
      <c r="BB1748" t="n">
        <v>865535</v>
      </c>
      <c r="BC1748" t="n">
        <v>13.342543</v>
      </c>
      <c r="BD1748" t="n">
        <v>52.50084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2106</v>
      </c>
      <c r="F1749" t="n">
        <v>3276143</v>
      </c>
      <c r="G1749" t="s">
        <v>74</v>
      </c>
      <c r="H1749" t="s">
        <v>75</v>
      </c>
      <c r="I1749" t="s"/>
      <c r="J1749" t="s">
        <v>74</v>
      </c>
      <c r="K1749" t="n">
        <v>112</v>
      </c>
      <c r="L1749" t="s">
        <v>76</v>
      </c>
      <c r="M1749" t="s"/>
      <c r="N1749" t="s">
        <v>2115</v>
      </c>
      <c r="O1749" t="s">
        <v>78</v>
      </c>
      <c r="P1749" t="s">
        <v>2108</v>
      </c>
      <c r="Q1749" t="s"/>
      <c r="R1749" t="s">
        <v>80</v>
      </c>
      <c r="S1749" t="s">
        <v>370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HYPERLINK("https://hotelmonitor-cachepage.eclerx.com/savepage/tk_15434139300086563_sr_2057.html","info")</f>
        <v/>
      </c>
      <c r="AA1749" t="n">
        <v>519601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88</v>
      </c>
      <c r="AO1749" t="s"/>
      <c r="AP1749" t="n">
        <v>46</v>
      </c>
      <c r="AQ1749" t="s">
        <v>89</v>
      </c>
      <c r="AR1749" t="s"/>
      <c r="AS1749" t="s"/>
      <c r="AT1749" t="s">
        <v>90</v>
      </c>
      <c r="AU1749" t="s"/>
      <c r="AV1749" t="s"/>
      <c r="AW1749" t="s"/>
      <c r="AX1749" t="s"/>
      <c r="AY1749" t="n">
        <v>3381944</v>
      </c>
      <c r="AZ1749" t="s">
        <v>2109</v>
      </c>
      <c r="BA1749" t="s"/>
      <c r="BB1749" t="n">
        <v>865535</v>
      </c>
      <c r="BC1749" t="n">
        <v>13.342543</v>
      </c>
      <c r="BD1749" t="n">
        <v>52.50084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2106</v>
      </c>
      <c r="F1750" t="n">
        <v>3276143</v>
      </c>
      <c r="G1750" t="s">
        <v>74</v>
      </c>
      <c r="H1750" t="s">
        <v>75</v>
      </c>
      <c r="I1750" t="s"/>
      <c r="J1750" t="s">
        <v>74</v>
      </c>
      <c r="K1750" t="n">
        <v>112</v>
      </c>
      <c r="L1750" t="s">
        <v>76</v>
      </c>
      <c r="M1750" t="s"/>
      <c r="N1750" t="s">
        <v>2114</v>
      </c>
      <c r="O1750" t="s">
        <v>78</v>
      </c>
      <c r="P1750" t="s">
        <v>2108</v>
      </c>
      <c r="Q1750" t="s"/>
      <c r="R1750" t="s">
        <v>80</v>
      </c>
      <c r="S1750" t="s">
        <v>370</v>
      </c>
      <c r="T1750" t="s">
        <v>82</v>
      </c>
      <c r="U1750" t="s"/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HYPERLINK("https://hotelmonitor-cachepage.eclerx.com/savepage/tk_15434139300086563_sr_2057.html","info")</f>
        <v/>
      </c>
      <c r="AA1750" t="n">
        <v>519601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88</v>
      </c>
      <c r="AO1750" t="s"/>
      <c r="AP1750" t="n">
        <v>46</v>
      </c>
      <c r="AQ1750" t="s">
        <v>89</v>
      </c>
      <c r="AR1750" t="s"/>
      <c r="AS1750" t="s"/>
      <c r="AT1750" t="s">
        <v>90</v>
      </c>
      <c r="AU1750" t="s"/>
      <c r="AV1750" t="s"/>
      <c r="AW1750" t="s"/>
      <c r="AX1750" t="s"/>
      <c r="AY1750" t="n">
        <v>3381944</v>
      </c>
      <c r="AZ1750" t="s">
        <v>2109</v>
      </c>
      <c r="BA1750" t="s"/>
      <c r="BB1750" t="n">
        <v>865535</v>
      </c>
      <c r="BC1750" t="n">
        <v>13.342543</v>
      </c>
      <c r="BD1750" t="n">
        <v>52.50084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2106</v>
      </c>
      <c r="F1751" t="n">
        <v>3276143</v>
      </c>
      <c r="G1751" t="s">
        <v>74</v>
      </c>
      <c r="H1751" t="s">
        <v>75</v>
      </c>
      <c r="I1751" t="s"/>
      <c r="J1751" t="s">
        <v>74</v>
      </c>
      <c r="K1751" t="n">
        <v>112</v>
      </c>
      <c r="L1751" t="s">
        <v>76</v>
      </c>
      <c r="M1751" t="s"/>
      <c r="N1751" t="s">
        <v>2115</v>
      </c>
      <c r="O1751" t="s">
        <v>78</v>
      </c>
      <c r="P1751" t="s">
        <v>2108</v>
      </c>
      <c r="Q1751" t="s"/>
      <c r="R1751" t="s">
        <v>80</v>
      </c>
      <c r="S1751" t="s">
        <v>370</v>
      </c>
      <c r="T1751" t="s">
        <v>82</v>
      </c>
      <c r="U1751" t="s"/>
      <c r="V1751" t="s">
        <v>83</v>
      </c>
      <c r="W1751" t="s">
        <v>84</v>
      </c>
      <c r="X1751" t="s"/>
      <c r="Y1751" t="s">
        <v>85</v>
      </c>
      <c r="Z1751">
        <f>HYPERLINK("https://hotelmonitor-cachepage.eclerx.com/savepage/tk_15434139300086563_sr_2057.html","info")</f>
        <v/>
      </c>
      <c r="AA1751" t="n">
        <v>519601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88</v>
      </c>
      <c r="AO1751" t="s"/>
      <c r="AP1751" t="n">
        <v>46</v>
      </c>
      <c r="AQ1751" t="s">
        <v>89</v>
      </c>
      <c r="AR1751" t="s"/>
      <c r="AS1751" t="s"/>
      <c r="AT1751" t="s">
        <v>90</v>
      </c>
      <c r="AU1751" t="s"/>
      <c r="AV1751" t="s"/>
      <c r="AW1751" t="s"/>
      <c r="AX1751" t="s"/>
      <c r="AY1751" t="n">
        <v>3381944</v>
      </c>
      <c r="AZ1751" t="s">
        <v>2109</v>
      </c>
      <c r="BA1751" t="s"/>
      <c r="BB1751" t="n">
        <v>865535</v>
      </c>
      <c r="BC1751" t="n">
        <v>13.342543</v>
      </c>
      <c r="BD1751" t="n">
        <v>52.50084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2106</v>
      </c>
      <c r="F1752" t="n">
        <v>3276143</v>
      </c>
      <c r="G1752" t="s">
        <v>74</v>
      </c>
      <c r="H1752" t="s">
        <v>75</v>
      </c>
      <c r="I1752" t="s"/>
      <c r="J1752" t="s">
        <v>74</v>
      </c>
      <c r="K1752" t="n">
        <v>122</v>
      </c>
      <c r="L1752" t="s">
        <v>76</v>
      </c>
      <c r="M1752" t="s"/>
      <c r="N1752" t="s">
        <v>2116</v>
      </c>
      <c r="O1752" t="s">
        <v>78</v>
      </c>
      <c r="P1752" t="s">
        <v>2108</v>
      </c>
      <c r="Q1752" t="s"/>
      <c r="R1752" t="s">
        <v>80</v>
      </c>
      <c r="S1752" t="s">
        <v>200</v>
      </c>
      <c r="T1752" t="s">
        <v>82</v>
      </c>
      <c r="U1752" t="s"/>
      <c r="V1752" t="s">
        <v>83</v>
      </c>
      <c r="W1752" t="s">
        <v>84</v>
      </c>
      <c r="X1752" t="s"/>
      <c r="Y1752" t="s">
        <v>85</v>
      </c>
      <c r="Z1752">
        <f>HYPERLINK("https://hotelmonitor-cachepage.eclerx.com/savepage/tk_15434139300086563_sr_2057.html","info")</f>
        <v/>
      </c>
      <c r="AA1752" t="n">
        <v>519601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88</v>
      </c>
      <c r="AO1752" t="s"/>
      <c r="AP1752" t="n">
        <v>46</v>
      </c>
      <c r="AQ1752" t="s">
        <v>89</v>
      </c>
      <c r="AR1752" t="s"/>
      <c r="AS1752" t="s"/>
      <c r="AT1752" t="s">
        <v>90</v>
      </c>
      <c r="AU1752" t="s"/>
      <c r="AV1752" t="s"/>
      <c r="AW1752" t="s"/>
      <c r="AX1752" t="s"/>
      <c r="AY1752" t="n">
        <v>3381944</v>
      </c>
      <c r="AZ1752" t="s">
        <v>2109</v>
      </c>
      <c r="BA1752" t="s"/>
      <c r="BB1752" t="n">
        <v>865535</v>
      </c>
      <c r="BC1752" t="n">
        <v>13.342543</v>
      </c>
      <c r="BD1752" t="n">
        <v>52.50084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2106</v>
      </c>
      <c r="F1753" t="n">
        <v>3276143</v>
      </c>
      <c r="G1753" t="s">
        <v>74</v>
      </c>
      <c r="H1753" t="s">
        <v>75</v>
      </c>
      <c r="I1753" t="s"/>
      <c r="J1753" t="s">
        <v>74</v>
      </c>
      <c r="K1753" t="n">
        <v>122</v>
      </c>
      <c r="L1753" t="s">
        <v>76</v>
      </c>
      <c r="M1753" t="s"/>
      <c r="N1753" t="s">
        <v>2117</v>
      </c>
      <c r="O1753" t="s">
        <v>78</v>
      </c>
      <c r="P1753" t="s">
        <v>2108</v>
      </c>
      <c r="Q1753" t="s"/>
      <c r="R1753" t="s">
        <v>80</v>
      </c>
      <c r="S1753" t="s">
        <v>200</v>
      </c>
      <c r="T1753" t="s">
        <v>82</v>
      </c>
      <c r="U1753" t="s"/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HYPERLINK("https://hotelmonitor-cachepage.eclerx.com/savepage/tk_15434139300086563_sr_2057.html","info")</f>
        <v/>
      </c>
      <c r="AA1753" t="n">
        <v>519601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88</v>
      </c>
      <c r="AO1753" t="s"/>
      <c r="AP1753" t="n">
        <v>46</v>
      </c>
      <c r="AQ1753" t="s">
        <v>89</v>
      </c>
      <c r="AR1753" t="s"/>
      <c r="AS1753" t="s"/>
      <c r="AT1753" t="s">
        <v>90</v>
      </c>
      <c r="AU1753" t="s"/>
      <c r="AV1753" t="s"/>
      <c r="AW1753" t="s"/>
      <c r="AX1753" t="s"/>
      <c r="AY1753" t="n">
        <v>3381944</v>
      </c>
      <c r="AZ1753" t="s">
        <v>2109</v>
      </c>
      <c r="BA1753" t="s"/>
      <c r="BB1753" t="n">
        <v>865535</v>
      </c>
      <c r="BC1753" t="n">
        <v>13.342543</v>
      </c>
      <c r="BD1753" t="n">
        <v>52.50084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2106</v>
      </c>
      <c r="F1754" t="n">
        <v>3276143</v>
      </c>
      <c r="G1754" t="s">
        <v>74</v>
      </c>
      <c r="H1754" t="s">
        <v>75</v>
      </c>
      <c r="I1754" t="s"/>
      <c r="J1754" t="s">
        <v>74</v>
      </c>
      <c r="K1754" t="n">
        <v>124</v>
      </c>
      <c r="L1754" t="s">
        <v>76</v>
      </c>
      <c r="M1754" t="s"/>
      <c r="N1754" t="s">
        <v>2110</v>
      </c>
      <c r="O1754" t="s">
        <v>78</v>
      </c>
      <c r="P1754" t="s">
        <v>2108</v>
      </c>
      <c r="Q1754" t="s"/>
      <c r="R1754" t="s">
        <v>80</v>
      </c>
      <c r="S1754" t="s">
        <v>859</v>
      </c>
      <c r="T1754" t="s">
        <v>82</v>
      </c>
      <c r="U1754" t="s"/>
      <c r="V1754" t="s">
        <v>83</v>
      </c>
      <c r="W1754" t="s">
        <v>112</v>
      </c>
      <c r="X1754" t="s"/>
      <c r="Y1754" t="s">
        <v>85</v>
      </c>
      <c r="Z1754">
        <f>HYPERLINK("https://hotelmonitor-cachepage.eclerx.com/savepage/tk_15434139300086563_sr_2057.html","info")</f>
        <v/>
      </c>
      <c r="AA1754" t="n">
        <v>519601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88</v>
      </c>
      <c r="AO1754" t="s"/>
      <c r="AP1754" t="n">
        <v>46</v>
      </c>
      <c r="AQ1754" t="s">
        <v>89</v>
      </c>
      <c r="AR1754" t="s"/>
      <c r="AS1754" t="s"/>
      <c r="AT1754" t="s">
        <v>90</v>
      </c>
      <c r="AU1754" t="s"/>
      <c r="AV1754" t="s"/>
      <c r="AW1754" t="s"/>
      <c r="AX1754" t="s"/>
      <c r="AY1754" t="n">
        <v>3381944</v>
      </c>
      <c r="AZ1754" t="s">
        <v>2109</v>
      </c>
      <c r="BA1754" t="s"/>
      <c r="BB1754" t="n">
        <v>865535</v>
      </c>
      <c r="BC1754" t="n">
        <v>13.342543</v>
      </c>
      <c r="BD1754" t="n">
        <v>52.50084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2106</v>
      </c>
      <c r="F1755" t="n">
        <v>3276143</v>
      </c>
      <c r="G1755" t="s">
        <v>74</v>
      </c>
      <c r="H1755" t="s">
        <v>75</v>
      </c>
      <c r="I1755" t="s"/>
      <c r="J1755" t="s">
        <v>74</v>
      </c>
      <c r="K1755" t="n">
        <v>124</v>
      </c>
      <c r="L1755" t="s">
        <v>76</v>
      </c>
      <c r="M1755" t="s"/>
      <c r="N1755" t="s">
        <v>2113</v>
      </c>
      <c r="O1755" t="s">
        <v>78</v>
      </c>
      <c r="P1755" t="s">
        <v>2108</v>
      </c>
      <c r="Q1755" t="s"/>
      <c r="R1755" t="s">
        <v>80</v>
      </c>
      <c r="S1755" t="s">
        <v>859</v>
      </c>
      <c r="T1755" t="s">
        <v>82</v>
      </c>
      <c r="U1755" t="s"/>
      <c r="V1755" t="s">
        <v>83</v>
      </c>
      <c r="W1755" t="s">
        <v>112</v>
      </c>
      <c r="X1755" t="s"/>
      <c r="Y1755" t="s">
        <v>85</v>
      </c>
      <c r="Z1755">
        <f>HYPERLINK("https://hotelmonitor-cachepage.eclerx.com/savepage/tk_15434139300086563_sr_2057.html","info")</f>
        <v/>
      </c>
      <c r="AA1755" t="n">
        <v>519601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88</v>
      </c>
      <c r="AO1755" t="s"/>
      <c r="AP1755" t="n">
        <v>46</v>
      </c>
      <c r="AQ1755" t="s">
        <v>89</v>
      </c>
      <c r="AR1755" t="s"/>
      <c r="AS1755" t="s"/>
      <c r="AT1755" t="s">
        <v>90</v>
      </c>
      <c r="AU1755" t="s"/>
      <c r="AV1755" t="s"/>
      <c r="AW1755" t="s"/>
      <c r="AX1755" t="s"/>
      <c r="AY1755" t="n">
        <v>3381944</v>
      </c>
      <c r="AZ1755" t="s">
        <v>2109</v>
      </c>
      <c r="BA1755" t="s"/>
      <c r="BB1755" t="n">
        <v>865535</v>
      </c>
      <c r="BC1755" t="n">
        <v>13.342543</v>
      </c>
      <c r="BD1755" t="n">
        <v>52.50084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2106</v>
      </c>
      <c r="F1756" t="n">
        <v>3276143</v>
      </c>
      <c r="G1756" t="s">
        <v>74</v>
      </c>
      <c r="H1756" t="s">
        <v>75</v>
      </c>
      <c r="I1756" t="s"/>
      <c r="J1756" t="s">
        <v>74</v>
      </c>
      <c r="K1756" t="n">
        <v>138</v>
      </c>
      <c r="L1756" t="s">
        <v>76</v>
      </c>
      <c r="M1756" t="s"/>
      <c r="N1756" t="s">
        <v>2114</v>
      </c>
      <c r="O1756" t="s">
        <v>78</v>
      </c>
      <c r="P1756" t="s">
        <v>2108</v>
      </c>
      <c r="Q1756" t="s"/>
      <c r="R1756" t="s">
        <v>80</v>
      </c>
      <c r="S1756" t="s">
        <v>144</v>
      </c>
      <c r="T1756" t="s">
        <v>82</v>
      </c>
      <c r="U1756" t="s"/>
      <c r="V1756" t="s">
        <v>83</v>
      </c>
      <c r="W1756" t="s">
        <v>112</v>
      </c>
      <c r="X1756" t="s"/>
      <c r="Y1756" t="s">
        <v>85</v>
      </c>
      <c r="Z1756">
        <f>HYPERLINK("https://hotelmonitor-cachepage.eclerx.com/savepage/tk_15434139300086563_sr_2057.html","info")</f>
        <v/>
      </c>
      <c r="AA1756" t="n">
        <v>519601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88</v>
      </c>
      <c r="AO1756" t="s"/>
      <c r="AP1756" t="n">
        <v>46</v>
      </c>
      <c r="AQ1756" t="s">
        <v>89</v>
      </c>
      <c r="AR1756" t="s"/>
      <c r="AS1756" t="s"/>
      <c r="AT1756" t="s">
        <v>90</v>
      </c>
      <c r="AU1756" t="s"/>
      <c r="AV1756" t="s"/>
      <c r="AW1756" t="s"/>
      <c r="AX1756" t="s"/>
      <c r="AY1756" t="n">
        <v>3381944</v>
      </c>
      <c r="AZ1756" t="s">
        <v>2109</v>
      </c>
      <c r="BA1756" t="s"/>
      <c r="BB1756" t="n">
        <v>865535</v>
      </c>
      <c r="BC1756" t="n">
        <v>13.342543</v>
      </c>
      <c r="BD1756" t="n">
        <v>52.50084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2106</v>
      </c>
      <c r="F1757" t="n">
        <v>3276143</v>
      </c>
      <c r="G1757" t="s">
        <v>74</v>
      </c>
      <c r="H1757" t="s">
        <v>75</v>
      </c>
      <c r="I1757" t="s"/>
      <c r="J1757" t="s">
        <v>74</v>
      </c>
      <c r="K1757" t="n">
        <v>138</v>
      </c>
      <c r="L1757" t="s">
        <v>76</v>
      </c>
      <c r="M1757" t="s"/>
      <c r="N1757" t="s">
        <v>2115</v>
      </c>
      <c r="O1757" t="s">
        <v>78</v>
      </c>
      <c r="P1757" t="s">
        <v>2108</v>
      </c>
      <c r="Q1757" t="s"/>
      <c r="R1757" t="s">
        <v>80</v>
      </c>
      <c r="S1757" t="s">
        <v>144</v>
      </c>
      <c r="T1757" t="s">
        <v>82</v>
      </c>
      <c r="U1757" t="s"/>
      <c r="V1757" t="s">
        <v>83</v>
      </c>
      <c r="W1757" t="s">
        <v>112</v>
      </c>
      <c r="X1757" t="s"/>
      <c r="Y1757" t="s">
        <v>85</v>
      </c>
      <c r="Z1757">
        <f>HYPERLINK("https://hotelmonitor-cachepage.eclerx.com/savepage/tk_15434139300086563_sr_2057.html","info")</f>
        <v/>
      </c>
      <c r="AA1757" t="n">
        <v>519601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88</v>
      </c>
      <c r="AO1757" t="s"/>
      <c r="AP1757" t="n">
        <v>46</v>
      </c>
      <c r="AQ1757" t="s">
        <v>89</v>
      </c>
      <c r="AR1757" t="s"/>
      <c r="AS1757" t="s"/>
      <c r="AT1757" t="s">
        <v>90</v>
      </c>
      <c r="AU1757" t="s"/>
      <c r="AV1757" t="s"/>
      <c r="AW1757" t="s"/>
      <c r="AX1757" t="s"/>
      <c r="AY1757" t="n">
        <v>3381944</v>
      </c>
      <c r="AZ1757" t="s">
        <v>2109</v>
      </c>
      <c r="BA1757" t="s"/>
      <c r="BB1757" t="n">
        <v>865535</v>
      </c>
      <c r="BC1757" t="n">
        <v>13.342543</v>
      </c>
      <c r="BD1757" t="n">
        <v>52.50084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2106</v>
      </c>
      <c r="F1758" t="n">
        <v>3276143</v>
      </c>
      <c r="G1758" t="s">
        <v>74</v>
      </c>
      <c r="H1758" t="s">
        <v>75</v>
      </c>
      <c r="I1758" t="s"/>
      <c r="J1758" t="s">
        <v>74</v>
      </c>
      <c r="K1758" t="n">
        <v>154</v>
      </c>
      <c r="L1758" t="s">
        <v>76</v>
      </c>
      <c r="M1758" t="s"/>
      <c r="N1758" t="s">
        <v>2116</v>
      </c>
      <c r="O1758" t="s">
        <v>78</v>
      </c>
      <c r="P1758" t="s">
        <v>2108</v>
      </c>
      <c r="Q1758" t="s"/>
      <c r="R1758" t="s">
        <v>80</v>
      </c>
      <c r="S1758" t="s">
        <v>365</v>
      </c>
      <c r="T1758" t="s">
        <v>82</v>
      </c>
      <c r="U1758" t="s"/>
      <c r="V1758" t="s">
        <v>83</v>
      </c>
      <c r="W1758" t="s">
        <v>112</v>
      </c>
      <c r="X1758" t="s"/>
      <c r="Y1758" t="s">
        <v>85</v>
      </c>
      <c r="Z1758">
        <f>HYPERLINK("https://hotelmonitor-cachepage.eclerx.com/savepage/tk_15434139300086563_sr_2057.html","info")</f>
        <v/>
      </c>
      <c r="AA1758" t="n">
        <v>519601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88</v>
      </c>
      <c r="AO1758" t="s"/>
      <c r="AP1758" t="n">
        <v>46</v>
      </c>
      <c r="AQ1758" t="s">
        <v>89</v>
      </c>
      <c r="AR1758" t="s"/>
      <c r="AS1758" t="s"/>
      <c r="AT1758" t="s">
        <v>90</v>
      </c>
      <c r="AU1758" t="s"/>
      <c r="AV1758" t="s"/>
      <c r="AW1758" t="s"/>
      <c r="AX1758" t="s"/>
      <c r="AY1758" t="n">
        <v>3381944</v>
      </c>
      <c r="AZ1758" t="s">
        <v>2109</v>
      </c>
      <c r="BA1758" t="s"/>
      <c r="BB1758" t="n">
        <v>865535</v>
      </c>
      <c r="BC1758" t="n">
        <v>13.342543</v>
      </c>
      <c r="BD1758" t="n">
        <v>52.50084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2106</v>
      </c>
      <c r="F1759" t="n">
        <v>3276143</v>
      </c>
      <c r="G1759" t="s">
        <v>74</v>
      </c>
      <c r="H1759" t="s">
        <v>75</v>
      </c>
      <c r="I1759" t="s"/>
      <c r="J1759" t="s">
        <v>74</v>
      </c>
      <c r="K1759" t="n">
        <v>154</v>
      </c>
      <c r="L1759" t="s">
        <v>76</v>
      </c>
      <c r="M1759" t="s"/>
      <c r="N1759" t="s">
        <v>2117</v>
      </c>
      <c r="O1759" t="s">
        <v>78</v>
      </c>
      <c r="P1759" t="s">
        <v>2108</v>
      </c>
      <c r="Q1759" t="s"/>
      <c r="R1759" t="s">
        <v>80</v>
      </c>
      <c r="S1759" t="s">
        <v>365</v>
      </c>
      <c r="T1759" t="s">
        <v>82</v>
      </c>
      <c r="U1759" t="s"/>
      <c r="V1759" t="s">
        <v>83</v>
      </c>
      <c r="W1759" t="s">
        <v>112</v>
      </c>
      <c r="X1759" t="s"/>
      <c r="Y1759" t="s">
        <v>85</v>
      </c>
      <c r="Z1759">
        <f>HYPERLINK("https://hotelmonitor-cachepage.eclerx.com/savepage/tk_15434139300086563_sr_2057.html","info")</f>
        <v/>
      </c>
      <c r="AA1759" t="n">
        <v>519601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88</v>
      </c>
      <c r="AO1759" t="s"/>
      <c r="AP1759" t="n">
        <v>46</v>
      </c>
      <c r="AQ1759" t="s">
        <v>89</v>
      </c>
      <c r="AR1759" t="s"/>
      <c r="AS1759" t="s"/>
      <c r="AT1759" t="s">
        <v>90</v>
      </c>
      <c r="AU1759" t="s"/>
      <c r="AV1759" t="s"/>
      <c r="AW1759" t="s"/>
      <c r="AX1759" t="s"/>
      <c r="AY1759" t="n">
        <v>3381944</v>
      </c>
      <c r="AZ1759" t="s">
        <v>2109</v>
      </c>
      <c r="BA1759" t="s"/>
      <c r="BB1759" t="n">
        <v>865535</v>
      </c>
      <c r="BC1759" t="n">
        <v>13.342543</v>
      </c>
      <c r="BD1759" t="n">
        <v>52.50084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2118</v>
      </c>
      <c r="F1760" t="n">
        <v>71623</v>
      </c>
      <c r="G1760" t="s">
        <v>74</v>
      </c>
      <c r="H1760" t="s">
        <v>75</v>
      </c>
      <c r="I1760" t="s"/>
      <c r="J1760" t="s">
        <v>74</v>
      </c>
      <c r="K1760" t="n">
        <v>78.75</v>
      </c>
      <c r="L1760" t="s">
        <v>76</v>
      </c>
      <c r="M1760" t="s"/>
      <c r="N1760" t="s">
        <v>77</v>
      </c>
      <c r="O1760" t="s">
        <v>78</v>
      </c>
      <c r="P1760" t="s">
        <v>2119</v>
      </c>
      <c r="Q1760" t="s"/>
      <c r="R1760" t="s">
        <v>102</v>
      </c>
      <c r="S1760" t="s">
        <v>109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HYPERLINK("https://hotelmonitor-cachepage.eclerx.com/savepage/tk_15434146757754328_sr_2057.html","info")</f>
        <v/>
      </c>
      <c r="AA1760" t="n">
        <v>17540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88</v>
      </c>
      <c r="AO1760" t="s"/>
      <c r="AP1760" t="n">
        <v>293</v>
      </c>
      <c r="AQ1760" t="s">
        <v>89</v>
      </c>
      <c r="AR1760" t="s"/>
      <c r="AS1760" t="s"/>
      <c r="AT1760" t="s">
        <v>90</v>
      </c>
      <c r="AU1760" t="s"/>
      <c r="AV1760" t="s"/>
      <c r="AW1760" t="s"/>
      <c r="AX1760" t="s"/>
      <c r="AY1760" t="n">
        <v>1491253</v>
      </c>
      <c r="AZ1760" t="s">
        <v>2120</v>
      </c>
      <c r="BA1760" t="s"/>
      <c r="BB1760" t="n">
        <v>50953</v>
      </c>
      <c r="BC1760" t="n">
        <v>13.425882</v>
      </c>
      <c r="BD1760" t="n">
        <v>52.487463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2118</v>
      </c>
      <c r="F1761" t="n">
        <v>71623</v>
      </c>
      <c r="G1761" t="s">
        <v>74</v>
      </c>
      <c r="H1761" t="s">
        <v>75</v>
      </c>
      <c r="I1761" t="s"/>
      <c r="J1761" t="s">
        <v>74</v>
      </c>
      <c r="K1761" t="n">
        <v>86.25</v>
      </c>
      <c r="L1761" t="s">
        <v>76</v>
      </c>
      <c r="M1761" t="s"/>
      <c r="N1761" t="s">
        <v>183</v>
      </c>
      <c r="O1761" t="s">
        <v>78</v>
      </c>
      <c r="P1761" t="s">
        <v>2119</v>
      </c>
      <c r="Q1761" t="s"/>
      <c r="R1761" t="s">
        <v>102</v>
      </c>
      <c r="S1761" t="s">
        <v>2121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HYPERLINK("https://hotelmonitor-cachepage.eclerx.com/savepage/tk_15434146757754328_sr_2057.html","info")</f>
        <v/>
      </c>
      <c r="AA1761" t="n">
        <v>17540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88</v>
      </c>
      <c r="AO1761" t="s"/>
      <c r="AP1761" t="n">
        <v>293</v>
      </c>
      <c r="AQ1761" t="s">
        <v>89</v>
      </c>
      <c r="AR1761" t="s"/>
      <c r="AS1761" t="s"/>
      <c r="AT1761" t="s">
        <v>90</v>
      </c>
      <c r="AU1761" t="s"/>
      <c r="AV1761" t="s"/>
      <c r="AW1761" t="s"/>
      <c r="AX1761" t="s"/>
      <c r="AY1761" t="n">
        <v>1491253</v>
      </c>
      <c r="AZ1761" t="s">
        <v>2120</v>
      </c>
      <c r="BA1761" t="s"/>
      <c r="BB1761" t="n">
        <v>50953</v>
      </c>
      <c r="BC1761" t="n">
        <v>13.425882</v>
      </c>
      <c r="BD1761" t="n">
        <v>52.487463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2122</v>
      </c>
      <c r="F1762" t="n">
        <v>2160677</v>
      </c>
      <c r="G1762" t="s">
        <v>74</v>
      </c>
      <c r="H1762" t="s">
        <v>75</v>
      </c>
      <c r="I1762" t="s"/>
      <c r="J1762" t="s">
        <v>74</v>
      </c>
      <c r="K1762" t="n">
        <v>153</v>
      </c>
      <c r="L1762" t="s">
        <v>76</v>
      </c>
      <c r="M1762" t="s"/>
      <c r="N1762" t="s">
        <v>77</v>
      </c>
      <c r="O1762" t="s">
        <v>78</v>
      </c>
      <c r="P1762" t="s">
        <v>2123</v>
      </c>
      <c r="Q1762" t="s"/>
      <c r="R1762" t="s">
        <v>159</v>
      </c>
      <c r="S1762" t="s">
        <v>809</v>
      </c>
      <c r="T1762" t="s">
        <v>82</v>
      </c>
      <c r="U1762" t="s"/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HYPERLINK("https://hotelmonitor-cachepage.eclerx.com/savepage/tk_15434149986170013_sr_2057.html","info")</f>
        <v/>
      </c>
      <c r="AA1762" t="n">
        <v>410978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88</v>
      </c>
      <c r="AO1762" t="s"/>
      <c r="AP1762" t="n">
        <v>400</v>
      </c>
      <c r="AQ1762" t="s">
        <v>89</v>
      </c>
      <c r="AR1762" t="s"/>
      <c r="AS1762" t="s"/>
      <c r="AT1762" t="s">
        <v>90</v>
      </c>
      <c r="AU1762" t="s"/>
      <c r="AV1762" t="s"/>
      <c r="AW1762" t="s"/>
      <c r="AX1762" t="s"/>
      <c r="AY1762" t="n">
        <v>3423351</v>
      </c>
      <c r="AZ1762" t="s">
        <v>2124</v>
      </c>
      <c r="BA1762" t="s"/>
      <c r="BB1762" t="n">
        <v>688077</v>
      </c>
      <c r="BC1762" t="n">
        <v>13.39442</v>
      </c>
      <c r="BD1762" t="n">
        <v>52.51496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2122</v>
      </c>
      <c r="F1763" t="n">
        <v>2160677</v>
      </c>
      <c r="G1763" t="s">
        <v>74</v>
      </c>
      <c r="H1763" t="s">
        <v>75</v>
      </c>
      <c r="I1763" t="s"/>
      <c r="J1763" t="s">
        <v>74</v>
      </c>
      <c r="K1763" t="n">
        <v>170</v>
      </c>
      <c r="L1763" t="s">
        <v>76</v>
      </c>
      <c r="M1763" t="s"/>
      <c r="N1763" t="s">
        <v>183</v>
      </c>
      <c r="O1763" t="s">
        <v>78</v>
      </c>
      <c r="P1763" t="s">
        <v>2123</v>
      </c>
      <c r="Q1763" t="s"/>
      <c r="R1763" t="s">
        <v>159</v>
      </c>
      <c r="S1763" t="s">
        <v>651</v>
      </c>
      <c r="T1763" t="s">
        <v>82</v>
      </c>
      <c r="U1763" t="s"/>
      <c r="V1763" t="s">
        <v>83</v>
      </c>
      <c r="W1763" t="s">
        <v>84</v>
      </c>
      <c r="X1763" t="s"/>
      <c r="Y1763" t="s">
        <v>85</v>
      </c>
      <c r="Z1763">
        <f>HYPERLINK("https://hotelmonitor-cachepage.eclerx.com/savepage/tk_15434149986170013_sr_2057.html","info")</f>
        <v/>
      </c>
      <c r="AA1763" t="n">
        <v>410978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88</v>
      </c>
      <c r="AO1763" t="s"/>
      <c r="AP1763" t="n">
        <v>400</v>
      </c>
      <c r="AQ1763" t="s">
        <v>89</v>
      </c>
      <c r="AR1763" t="s"/>
      <c r="AS1763" t="s"/>
      <c r="AT1763" t="s">
        <v>90</v>
      </c>
      <c r="AU1763" t="s"/>
      <c r="AV1763" t="s"/>
      <c r="AW1763" t="s"/>
      <c r="AX1763" t="s"/>
      <c r="AY1763" t="n">
        <v>3423351</v>
      </c>
      <c r="AZ1763" t="s">
        <v>2124</v>
      </c>
      <c r="BA1763" t="s"/>
      <c r="BB1763" t="n">
        <v>688077</v>
      </c>
      <c r="BC1763" t="n">
        <v>13.39442</v>
      </c>
      <c r="BD1763" t="n">
        <v>52.51496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2122</v>
      </c>
      <c r="F1764" t="n">
        <v>2160677</v>
      </c>
      <c r="G1764" t="s">
        <v>74</v>
      </c>
      <c r="H1764" t="s">
        <v>75</v>
      </c>
      <c r="I1764" t="s"/>
      <c r="J1764" t="s">
        <v>74</v>
      </c>
      <c r="K1764" t="n">
        <v>190</v>
      </c>
      <c r="L1764" t="s">
        <v>76</v>
      </c>
      <c r="M1764" t="s"/>
      <c r="N1764" t="s">
        <v>374</v>
      </c>
      <c r="O1764" t="s">
        <v>78</v>
      </c>
      <c r="P1764" t="s">
        <v>2123</v>
      </c>
      <c r="Q1764" t="s"/>
      <c r="R1764" t="s">
        <v>159</v>
      </c>
      <c r="S1764" t="s">
        <v>2125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HYPERLINK("https://hotelmonitor-cachepage.eclerx.com/savepage/tk_15434149986170013_sr_2057.html","info")</f>
        <v/>
      </c>
      <c r="AA1764" t="n">
        <v>410978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88</v>
      </c>
      <c r="AO1764" t="s"/>
      <c r="AP1764" t="n">
        <v>400</v>
      </c>
      <c r="AQ1764" t="s">
        <v>89</v>
      </c>
      <c r="AR1764" t="s"/>
      <c r="AS1764" t="s"/>
      <c r="AT1764" t="s">
        <v>90</v>
      </c>
      <c r="AU1764" t="s"/>
      <c r="AV1764" t="s"/>
      <c r="AW1764" t="s"/>
      <c r="AX1764" t="s"/>
      <c r="AY1764" t="n">
        <v>3423351</v>
      </c>
      <c r="AZ1764" t="s">
        <v>2124</v>
      </c>
      <c r="BA1764" t="s"/>
      <c r="BB1764" t="n">
        <v>688077</v>
      </c>
      <c r="BC1764" t="n">
        <v>13.39442</v>
      </c>
      <c r="BD1764" t="n">
        <v>52.51496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2122</v>
      </c>
      <c r="F1765" t="n">
        <v>2160677</v>
      </c>
      <c r="G1765" t="s">
        <v>74</v>
      </c>
      <c r="H1765" t="s">
        <v>75</v>
      </c>
      <c r="I1765" t="s"/>
      <c r="J1765" t="s">
        <v>74</v>
      </c>
      <c r="K1765" t="n">
        <v>210</v>
      </c>
      <c r="L1765" t="s">
        <v>76</v>
      </c>
      <c r="M1765" t="s"/>
      <c r="N1765" t="s">
        <v>217</v>
      </c>
      <c r="O1765" t="s">
        <v>78</v>
      </c>
      <c r="P1765" t="s">
        <v>2123</v>
      </c>
      <c r="Q1765" t="s"/>
      <c r="R1765" t="s">
        <v>159</v>
      </c>
      <c r="S1765" t="s">
        <v>653</v>
      </c>
      <c r="T1765" t="s">
        <v>82</v>
      </c>
      <c r="U1765" t="s"/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HYPERLINK("https://hotelmonitor-cachepage.eclerx.com/savepage/tk_15434149986170013_sr_2057.html","info")</f>
        <v/>
      </c>
      <c r="AA1765" t="n">
        <v>410978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88</v>
      </c>
      <c r="AO1765" t="s"/>
      <c r="AP1765" t="n">
        <v>400</v>
      </c>
      <c r="AQ1765" t="s">
        <v>89</v>
      </c>
      <c r="AR1765" t="s"/>
      <c r="AS1765" t="s"/>
      <c r="AT1765" t="s">
        <v>90</v>
      </c>
      <c r="AU1765" t="s"/>
      <c r="AV1765" t="s"/>
      <c r="AW1765" t="s"/>
      <c r="AX1765" t="s"/>
      <c r="AY1765" t="n">
        <v>3423351</v>
      </c>
      <c r="AZ1765" t="s">
        <v>2124</v>
      </c>
      <c r="BA1765" t="s"/>
      <c r="BB1765" t="n">
        <v>688077</v>
      </c>
      <c r="BC1765" t="n">
        <v>13.39442</v>
      </c>
      <c r="BD1765" t="n">
        <v>52.51496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2122</v>
      </c>
      <c r="F1766" t="n">
        <v>2160677</v>
      </c>
      <c r="G1766" t="s">
        <v>74</v>
      </c>
      <c r="H1766" t="s">
        <v>75</v>
      </c>
      <c r="I1766" t="s"/>
      <c r="J1766" t="s">
        <v>74</v>
      </c>
      <c r="K1766" t="n">
        <v>250</v>
      </c>
      <c r="L1766" t="s">
        <v>76</v>
      </c>
      <c r="M1766" t="s"/>
      <c r="N1766" t="s">
        <v>484</v>
      </c>
      <c r="O1766" t="s">
        <v>78</v>
      </c>
      <c r="P1766" t="s">
        <v>2123</v>
      </c>
      <c r="Q1766" t="s"/>
      <c r="R1766" t="s">
        <v>159</v>
      </c>
      <c r="S1766" t="s">
        <v>2126</v>
      </c>
      <c r="T1766" t="s">
        <v>82</v>
      </c>
      <c r="U1766" t="s"/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HYPERLINK("https://hotelmonitor-cachepage.eclerx.com/savepage/tk_15434149986170013_sr_2057.html","info")</f>
        <v/>
      </c>
      <c r="AA1766" t="n">
        <v>410978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88</v>
      </c>
      <c r="AO1766" t="s"/>
      <c r="AP1766" t="n">
        <v>400</v>
      </c>
      <c r="AQ1766" t="s">
        <v>89</v>
      </c>
      <c r="AR1766" t="s"/>
      <c r="AS1766" t="s"/>
      <c r="AT1766" t="s">
        <v>90</v>
      </c>
      <c r="AU1766" t="s"/>
      <c r="AV1766" t="s"/>
      <c r="AW1766" t="s"/>
      <c r="AX1766" t="s"/>
      <c r="AY1766" t="n">
        <v>3423351</v>
      </c>
      <c r="AZ1766" t="s">
        <v>2124</v>
      </c>
      <c r="BA1766" t="s"/>
      <c r="BB1766" t="n">
        <v>688077</v>
      </c>
      <c r="BC1766" t="n">
        <v>13.39442</v>
      </c>
      <c r="BD1766" t="n">
        <v>52.51496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2127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84</v>
      </c>
      <c r="L1767" t="s">
        <v>76</v>
      </c>
      <c r="M1767" t="s"/>
      <c r="N1767" t="s">
        <v>2128</v>
      </c>
      <c r="O1767" t="s">
        <v>78</v>
      </c>
      <c r="P1767" t="s">
        <v>2127</v>
      </c>
      <c r="Q1767" t="s"/>
      <c r="R1767" t="s">
        <v>102</v>
      </c>
      <c r="S1767" t="s">
        <v>232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HYPERLINK("https://hotelmonitor-cachepage.eclerx.com/savepage/tk_15434140395135653_sr_2057.html","info")</f>
        <v/>
      </c>
      <c r="AA1767" t="n">
        <v>-937878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88</v>
      </c>
      <c r="AO1767" t="s"/>
      <c r="AP1767" t="n">
        <v>83</v>
      </c>
      <c r="AQ1767" t="s">
        <v>89</v>
      </c>
      <c r="AR1767" t="s"/>
      <c r="AS1767" t="s"/>
      <c r="AT1767" t="s">
        <v>90</v>
      </c>
      <c r="AU1767" t="s"/>
      <c r="AV1767" t="s"/>
      <c r="AW1767" t="s"/>
      <c r="AX1767" t="s"/>
      <c r="AY1767" t="n">
        <v>937878</v>
      </c>
      <c r="AZ1767" t="s">
        <v>2129</v>
      </c>
      <c r="BA1767" t="s"/>
      <c r="BB1767" t="n">
        <v>2642</v>
      </c>
      <c r="BC1767" t="n">
        <v>13.312581</v>
      </c>
      <c r="BD1767" t="n">
        <v>52.511793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2127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94</v>
      </c>
      <c r="L1768" t="s">
        <v>76</v>
      </c>
      <c r="M1768" t="s"/>
      <c r="N1768" t="s">
        <v>2130</v>
      </c>
      <c r="O1768" t="s">
        <v>78</v>
      </c>
      <c r="P1768" t="s">
        <v>2127</v>
      </c>
      <c r="Q1768" t="s"/>
      <c r="R1768" t="s">
        <v>102</v>
      </c>
      <c r="S1768" t="s">
        <v>361</v>
      </c>
      <c r="T1768" t="s">
        <v>82</v>
      </c>
      <c r="U1768" t="s"/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HYPERLINK("https://hotelmonitor-cachepage.eclerx.com/savepage/tk_15434140395135653_sr_2057.html","info")</f>
        <v/>
      </c>
      <c r="AA1768" t="n">
        <v>-937878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88</v>
      </c>
      <c r="AO1768" t="s"/>
      <c r="AP1768" t="n">
        <v>83</v>
      </c>
      <c r="AQ1768" t="s">
        <v>89</v>
      </c>
      <c r="AR1768" t="s"/>
      <c r="AS1768" t="s"/>
      <c r="AT1768" t="s">
        <v>90</v>
      </c>
      <c r="AU1768" t="s"/>
      <c r="AV1768" t="s"/>
      <c r="AW1768" t="s"/>
      <c r="AX1768" t="s"/>
      <c r="AY1768" t="n">
        <v>937878</v>
      </c>
      <c r="AZ1768" t="s">
        <v>2129</v>
      </c>
      <c r="BA1768" t="s"/>
      <c r="BB1768" t="n">
        <v>2642</v>
      </c>
      <c r="BC1768" t="n">
        <v>13.312581</v>
      </c>
      <c r="BD1768" t="n">
        <v>52.511793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2127</v>
      </c>
      <c r="F1769" t="n">
        <v>-1</v>
      </c>
      <c r="G1769" t="s">
        <v>74</v>
      </c>
      <c r="H1769" t="s">
        <v>75</v>
      </c>
      <c r="I1769" t="s"/>
      <c r="J1769" t="s">
        <v>74</v>
      </c>
      <c r="K1769" t="n">
        <v>104</v>
      </c>
      <c r="L1769" t="s">
        <v>76</v>
      </c>
      <c r="M1769" t="s"/>
      <c r="N1769" t="s">
        <v>2131</v>
      </c>
      <c r="O1769" t="s">
        <v>78</v>
      </c>
      <c r="P1769" t="s">
        <v>2127</v>
      </c>
      <c r="Q1769" t="s"/>
      <c r="R1769" t="s">
        <v>102</v>
      </c>
      <c r="S1769" t="s">
        <v>297</v>
      </c>
      <c r="T1769" t="s">
        <v>82</v>
      </c>
      <c r="U1769" t="s"/>
      <c r="V1769" t="s">
        <v>83</v>
      </c>
      <c r="W1769" t="s">
        <v>84</v>
      </c>
      <c r="X1769" t="s"/>
      <c r="Y1769" t="s">
        <v>85</v>
      </c>
      <c r="Z1769">
        <f>HYPERLINK("https://hotelmonitor-cachepage.eclerx.com/savepage/tk_15434140395135653_sr_2057.html","info")</f>
        <v/>
      </c>
      <c r="AA1769" t="n">
        <v>-937878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88</v>
      </c>
      <c r="AO1769" t="s"/>
      <c r="AP1769" t="n">
        <v>83</v>
      </c>
      <c r="AQ1769" t="s">
        <v>89</v>
      </c>
      <c r="AR1769" t="s"/>
      <c r="AS1769" t="s"/>
      <c r="AT1769" t="s">
        <v>90</v>
      </c>
      <c r="AU1769" t="s"/>
      <c r="AV1769" t="s"/>
      <c r="AW1769" t="s"/>
      <c r="AX1769" t="s"/>
      <c r="AY1769" t="n">
        <v>937878</v>
      </c>
      <c r="AZ1769" t="s">
        <v>2129</v>
      </c>
      <c r="BA1769" t="s"/>
      <c r="BB1769" t="n">
        <v>2642</v>
      </c>
      <c r="BC1769" t="n">
        <v>13.312581</v>
      </c>
      <c r="BD1769" t="n">
        <v>52.511793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2132</v>
      </c>
      <c r="F1770" t="n">
        <v>-1</v>
      </c>
      <c r="G1770" t="s">
        <v>74</v>
      </c>
      <c r="H1770" t="s">
        <v>75</v>
      </c>
      <c r="I1770" t="s"/>
      <c r="J1770" t="s">
        <v>74</v>
      </c>
      <c r="K1770" t="n">
        <v>84.27</v>
      </c>
      <c r="L1770" t="s">
        <v>76</v>
      </c>
      <c r="M1770" t="s"/>
      <c r="N1770" t="s">
        <v>2133</v>
      </c>
      <c r="O1770" t="s">
        <v>78</v>
      </c>
      <c r="P1770" t="s">
        <v>2132</v>
      </c>
      <c r="Q1770" t="s"/>
      <c r="R1770" t="s">
        <v>80</v>
      </c>
      <c r="S1770" t="s">
        <v>2134</v>
      </c>
      <c r="T1770" t="s">
        <v>82</v>
      </c>
      <c r="U1770" t="s"/>
      <c r="V1770" t="s">
        <v>83</v>
      </c>
      <c r="W1770" t="s">
        <v>84</v>
      </c>
      <c r="X1770" t="s"/>
      <c r="Y1770" t="s">
        <v>85</v>
      </c>
      <c r="Z1770">
        <f>HYPERLINK("https://hotelmonitor-cachepage.eclerx.com/savepage/tk_15434152501450865_sr_2057.html","info")</f>
        <v/>
      </c>
      <c r="AA1770" t="n">
        <v>-6796543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88</v>
      </c>
      <c r="AO1770" t="s"/>
      <c r="AP1770" t="n">
        <v>483</v>
      </c>
      <c r="AQ1770" t="s">
        <v>89</v>
      </c>
      <c r="AR1770" t="s"/>
      <c r="AS1770" t="s"/>
      <c r="AT1770" t="s">
        <v>90</v>
      </c>
      <c r="AU1770" t="s"/>
      <c r="AV1770" t="s"/>
      <c r="AW1770" t="s"/>
      <c r="AX1770" t="s"/>
      <c r="AY1770" t="n">
        <v>6796543</v>
      </c>
      <c r="AZ1770" t="s">
        <v>2135</v>
      </c>
      <c r="BA1770" t="s"/>
      <c r="BB1770" t="n">
        <v>552339</v>
      </c>
      <c r="BC1770" t="n">
        <v>13.417036</v>
      </c>
      <c r="BD1770" t="n">
        <v>52.523904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2132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112.35</v>
      </c>
      <c r="L1771" t="s">
        <v>76</v>
      </c>
      <c r="M1771" t="s"/>
      <c r="N1771" t="s">
        <v>2136</v>
      </c>
      <c r="O1771" t="s">
        <v>78</v>
      </c>
      <c r="P1771" t="s">
        <v>2132</v>
      </c>
      <c r="Q1771" t="s"/>
      <c r="R1771" t="s">
        <v>80</v>
      </c>
      <c r="S1771" t="s">
        <v>2057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HYPERLINK("https://hotelmonitor-cachepage.eclerx.com/savepage/tk_15434152501450865_sr_2057.html","info")</f>
        <v/>
      </c>
      <c r="AA1771" t="n">
        <v>-6796543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88</v>
      </c>
      <c r="AO1771" t="s"/>
      <c r="AP1771" t="n">
        <v>483</v>
      </c>
      <c r="AQ1771" t="s">
        <v>89</v>
      </c>
      <c r="AR1771" t="s"/>
      <c r="AS1771" t="s"/>
      <c r="AT1771" t="s">
        <v>90</v>
      </c>
      <c r="AU1771" t="s"/>
      <c r="AV1771" t="s"/>
      <c r="AW1771" t="s"/>
      <c r="AX1771" t="s"/>
      <c r="AY1771" t="n">
        <v>6796543</v>
      </c>
      <c r="AZ1771" t="s">
        <v>2135</v>
      </c>
      <c r="BA1771" t="s"/>
      <c r="BB1771" t="n">
        <v>552339</v>
      </c>
      <c r="BC1771" t="n">
        <v>13.417036</v>
      </c>
      <c r="BD1771" t="n">
        <v>52.523904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2132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96.08</v>
      </c>
      <c r="L1772" t="s">
        <v>76</v>
      </c>
      <c r="M1772" t="s"/>
      <c r="N1772" t="s">
        <v>2137</v>
      </c>
      <c r="O1772" t="s">
        <v>78</v>
      </c>
      <c r="P1772" t="s">
        <v>2132</v>
      </c>
      <c r="Q1772" t="s"/>
      <c r="R1772" t="s">
        <v>80</v>
      </c>
      <c r="S1772" t="s">
        <v>2138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HYPERLINK("https://hotelmonitor-cachepage.eclerx.com/savepage/tk_15434152501450865_sr_2057.html","info")</f>
        <v/>
      </c>
      <c r="AA1772" t="n">
        <v>-6796543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88</v>
      </c>
      <c r="AO1772" t="s"/>
      <c r="AP1772" t="n">
        <v>483</v>
      </c>
      <c r="AQ1772" t="s">
        <v>89</v>
      </c>
      <c r="AR1772" t="s"/>
      <c r="AS1772" t="s"/>
      <c r="AT1772" t="s">
        <v>90</v>
      </c>
      <c r="AU1772" t="s"/>
      <c r="AV1772" t="s"/>
      <c r="AW1772" t="s"/>
      <c r="AX1772" t="s"/>
      <c r="AY1772" t="n">
        <v>6796543</v>
      </c>
      <c r="AZ1772" t="s">
        <v>2135</v>
      </c>
      <c r="BA1772" t="s"/>
      <c r="BB1772" t="n">
        <v>552339</v>
      </c>
      <c r="BC1772" t="n">
        <v>13.417036</v>
      </c>
      <c r="BD1772" t="n">
        <v>52.523904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2132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96.08</v>
      </c>
      <c r="L1773" t="s">
        <v>76</v>
      </c>
      <c r="M1773" t="s"/>
      <c r="N1773" t="s">
        <v>2139</v>
      </c>
      <c r="O1773" t="s">
        <v>78</v>
      </c>
      <c r="P1773" t="s">
        <v>2132</v>
      </c>
      <c r="Q1773" t="s"/>
      <c r="R1773" t="s">
        <v>80</v>
      </c>
      <c r="S1773" t="s">
        <v>2138</v>
      </c>
      <c r="T1773" t="s">
        <v>82</v>
      </c>
      <c r="U1773" t="s"/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HYPERLINK("https://hotelmonitor-cachepage.eclerx.com/savepage/tk_15434152501450865_sr_2057.html","info")</f>
        <v/>
      </c>
      <c r="AA1773" t="n">
        <v>-6796543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88</v>
      </c>
      <c r="AO1773" t="s"/>
      <c r="AP1773" t="n">
        <v>483</v>
      </c>
      <c r="AQ1773" t="s">
        <v>89</v>
      </c>
      <c r="AR1773" t="s"/>
      <c r="AS1773" t="s"/>
      <c r="AT1773" t="s">
        <v>90</v>
      </c>
      <c r="AU1773" t="s"/>
      <c r="AV1773" t="s"/>
      <c r="AW1773" t="s"/>
      <c r="AX1773" t="s"/>
      <c r="AY1773" t="n">
        <v>6796543</v>
      </c>
      <c r="AZ1773" t="s">
        <v>2135</v>
      </c>
      <c r="BA1773" t="s"/>
      <c r="BB1773" t="n">
        <v>552339</v>
      </c>
      <c r="BC1773" t="n">
        <v>13.417036</v>
      </c>
      <c r="BD1773" t="n">
        <v>52.523904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2132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101.85</v>
      </c>
      <c r="L1774" t="s">
        <v>76</v>
      </c>
      <c r="M1774" t="s"/>
      <c r="N1774" t="s">
        <v>2136</v>
      </c>
      <c r="O1774" t="s">
        <v>78</v>
      </c>
      <c r="P1774" t="s">
        <v>2132</v>
      </c>
      <c r="Q1774" t="s"/>
      <c r="R1774" t="s">
        <v>80</v>
      </c>
      <c r="S1774" t="s">
        <v>2140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HYPERLINK("https://hotelmonitor-cachepage.eclerx.com/savepage/tk_15434152501450865_sr_2057.html","info")</f>
        <v/>
      </c>
      <c r="AA1774" t="n">
        <v>-6796543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88</v>
      </c>
      <c r="AO1774" t="s"/>
      <c r="AP1774" t="n">
        <v>483</v>
      </c>
      <c r="AQ1774" t="s">
        <v>89</v>
      </c>
      <c r="AR1774" t="s"/>
      <c r="AS1774" t="s"/>
      <c r="AT1774" t="s">
        <v>90</v>
      </c>
      <c r="AU1774" t="s"/>
      <c r="AV1774" t="s"/>
      <c r="AW1774" t="s"/>
      <c r="AX1774" t="s"/>
      <c r="AY1774" t="n">
        <v>6796543</v>
      </c>
      <c r="AZ1774" t="s">
        <v>2135</v>
      </c>
      <c r="BA1774" t="s"/>
      <c r="BB1774" t="n">
        <v>552339</v>
      </c>
      <c r="BC1774" t="n">
        <v>13.417036</v>
      </c>
      <c r="BD1774" t="n">
        <v>52.523904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2132</v>
      </c>
      <c r="F1775" t="n">
        <v>-1</v>
      </c>
      <c r="G1775" t="s">
        <v>74</v>
      </c>
      <c r="H1775" t="s">
        <v>75</v>
      </c>
      <c r="I1775" t="s"/>
      <c r="J1775" t="s">
        <v>74</v>
      </c>
      <c r="K1775" t="n">
        <v>115.5</v>
      </c>
      <c r="L1775" t="s">
        <v>76</v>
      </c>
      <c r="M1775" t="s"/>
      <c r="N1775" t="s">
        <v>2137</v>
      </c>
      <c r="O1775" t="s">
        <v>78</v>
      </c>
      <c r="P1775" t="s">
        <v>2132</v>
      </c>
      <c r="Q1775" t="s"/>
      <c r="R1775" t="s">
        <v>80</v>
      </c>
      <c r="S1775" t="s">
        <v>1046</v>
      </c>
      <c r="T1775" t="s">
        <v>82</v>
      </c>
      <c r="U1775" t="s"/>
      <c r="V1775" t="s">
        <v>83</v>
      </c>
      <c r="W1775" t="s">
        <v>84</v>
      </c>
      <c r="X1775" t="s"/>
      <c r="Y1775" t="s">
        <v>85</v>
      </c>
      <c r="Z1775">
        <f>HYPERLINK("https://hotelmonitor-cachepage.eclerx.com/savepage/tk_15434152501450865_sr_2057.html","info")</f>
        <v/>
      </c>
      <c r="AA1775" t="n">
        <v>-6796543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88</v>
      </c>
      <c r="AO1775" t="s"/>
      <c r="AP1775" t="n">
        <v>483</v>
      </c>
      <c r="AQ1775" t="s">
        <v>89</v>
      </c>
      <c r="AR1775" t="s"/>
      <c r="AS1775" t="s"/>
      <c r="AT1775" t="s">
        <v>90</v>
      </c>
      <c r="AU1775" t="s"/>
      <c r="AV1775" t="s"/>
      <c r="AW1775" t="s"/>
      <c r="AX1775" t="s"/>
      <c r="AY1775" t="n">
        <v>6796543</v>
      </c>
      <c r="AZ1775" t="s">
        <v>2135</v>
      </c>
      <c r="BA1775" t="s"/>
      <c r="BB1775" t="n">
        <v>552339</v>
      </c>
      <c r="BC1775" t="n">
        <v>13.417036</v>
      </c>
      <c r="BD1775" t="n">
        <v>52.523904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2132</v>
      </c>
      <c r="F1776" t="n">
        <v>-1</v>
      </c>
      <c r="G1776" t="s">
        <v>74</v>
      </c>
      <c r="H1776" t="s">
        <v>75</v>
      </c>
      <c r="I1776" t="s"/>
      <c r="J1776" t="s">
        <v>74</v>
      </c>
      <c r="K1776" t="n">
        <v>115.5</v>
      </c>
      <c r="L1776" t="s">
        <v>76</v>
      </c>
      <c r="M1776" t="s"/>
      <c r="N1776" t="s">
        <v>2139</v>
      </c>
      <c r="O1776" t="s">
        <v>78</v>
      </c>
      <c r="P1776" t="s">
        <v>2132</v>
      </c>
      <c r="Q1776" t="s"/>
      <c r="R1776" t="s">
        <v>80</v>
      </c>
      <c r="S1776" t="s">
        <v>1046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HYPERLINK("https://hotelmonitor-cachepage.eclerx.com/savepage/tk_15434152501450865_sr_2057.html","info")</f>
        <v/>
      </c>
      <c r="AA1776" t="n">
        <v>-6796543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88</v>
      </c>
      <c r="AO1776" t="s"/>
      <c r="AP1776" t="n">
        <v>483</v>
      </c>
      <c r="AQ1776" t="s">
        <v>89</v>
      </c>
      <c r="AR1776" t="s"/>
      <c r="AS1776" t="s"/>
      <c r="AT1776" t="s">
        <v>90</v>
      </c>
      <c r="AU1776" t="s"/>
      <c r="AV1776" t="s"/>
      <c r="AW1776" t="s"/>
      <c r="AX1776" t="s"/>
      <c r="AY1776" t="n">
        <v>6796543</v>
      </c>
      <c r="AZ1776" t="s">
        <v>2135</v>
      </c>
      <c r="BA1776" t="s"/>
      <c r="BB1776" t="n">
        <v>552339</v>
      </c>
      <c r="BC1776" t="n">
        <v>13.417036</v>
      </c>
      <c r="BD1776" t="n">
        <v>52.523904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2132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119.7</v>
      </c>
      <c r="L1777" t="s">
        <v>76</v>
      </c>
      <c r="M1777" t="s"/>
      <c r="N1777" t="s">
        <v>2141</v>
      </c>
      <c r="O1777" t="s">
        <v>78</v>
      </c>
      <c r="P1777" t="s">
        <v>2132</v>
      </c>
      <c r="Q1777" t="s"/>
      <c r="R1777" t="s">
        <v>80</v>
      </c>
      <c r="S1777" t="s">
        <v>96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HYPERLINK("https://hotelmonitor-cachepage.eclerx.com/savepage/tk_15434152501450865_sr_2057.html","info")</f>
        <v/>
      </c>
      <c r="AA1777" t="n">
        <v>-6796543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88</v>
      </c>
      <c r="AO1777" t="s"/>
      <c r="AP1777" t="n">
        <v>483</v>
      </c>
      <c r="AQ1777" t="s">
        <v>89</v>
      </c>
      <c r="AR1777" t="s"/>
      <c r="AS1777" t="s"/>
      <c r="AT1777" t="s">
        <v>90</v>
      </c>
      <c r="AU1777" t="s"/>
      <c r="AV1777" t="s"/>
      <c r="AW1777" t="s"/>
      <c r="AX1777" t="s"/>
      <c r="AY1777" t="n">
        <v>6796543</v>
      </c>
      <c r="AZ1777" t="s">
        <v>2135</v>
      </c>
      <c r="BA1777" t="s"/>
      <c r="BB1777" t="n">
        <v>552339</v>
      </c>
      <c r="BC1777" t="n">
        <v>13.417036</v>
      </c>
      <c r="BD1777" t="n">
        <v>52.523904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2132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128.1</v>
      </c>
      <c r="L1778" t="s">
        <v>76</v>
      </c>
      <c r="M1778" t="s"/>
      <c r="N1778" t="s">
        <v>2137</v>
      </c>
      <c r="O1778" t="s">
        <v>78</v>
      </c>
      <c r="P1778" t="s">
        <v>2132</v>
      </c>
      <c r="Q1778" t="s"/>
      <c r="R1778" t="s">
        <v>80</v>
      </c>
      <c r="S1778" t="s">
        <v>2142</v>
      </c>
      <c r="T1778" t="s">
        <v>82</v>
      </c>
      <c r="U1778" t="s"/>
      <c r="V1778" t="s">
        <v>83</v>
      </c>
      <c r="W1778" t="s">
        <v>84</v>
      </c>
      <c r="X1778" t="s"/>
      <c r="Y1778" t="s">
        <v>85</v>
      </c>
      <c r="Z1778">
        <f>HYPERLINK("https://hotelmonitor-cachepage.eclerx.com/savepage/tk_15434152501450865_sr_2057.html","info")</f>
        <v/>
      </c>
      <c r="AA1778" t="n">
        <v>-6796543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88</v>
      </c>
      <c r="AO1778" t="s"/>
      <c r="AP1778" t="n">
        <v>483</v>
      </c>
      <c r="AQ1778" t="s">
        <v>89</v>
      </c>
      <c r="AR1778" t="s"/>
      <c r="AS1778" t="s"/>
      <c r="AT1778" t="s">
        <v>90</v>
      </c>
      <c r="AU1778" t="s"/>
      <c r="AV1778" t="s"/>
      <c r="AW1778" t="s"/>
      <c r="AX1778" t="s"/>
      <c r="AY1778" t="n">
        <v>6796543</v>
      </c>
      <c r="AZ1778" t="s">
        <v>2135</v>
      </c>
      <c r="BA1778" t="s"/>
      <c r="BB1778" t="n">
        <v>552339</v>
      </c>
      <c r="BC1778" t="n">
        <v>13.417036</v>
      </c>
      <c r="BD1778" t="n">
        <v>52.523904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2132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128.1</v>
      </c>
      <c r="L1779" t="s">
        <v>76</v>
      </c>
      <c r="M1779" t="s"/>
      <c r="N1779" t="s">
        <v>2139</v>
      </c>
      <c r="O1779" t="s">
        <v>78</v>
      </c>
      <c r="P1779" t="s">
        <v>2132</v>
      </c>
      <c r="Q1779" t="s"/>
      <c r="R1779" t="s">
        <v>80</v>
      </c>
      <c r="S1779" t="s">
        <v>2142</v>
      </c>
      <c r="T1779" t="s">
        <v>82</v>
      </c>
      <c r="U1779" t="s"/>
      <c r="V1779" t="s">
        <v>83</v>
      </c>
      <c r="W1779" t="s">
        <v>84</v>
      </c>
      <c r="X1779" t="s"/>
      <c r="Y1779" t="s">
        <v>85</v>
      </c>
      <c r="Z1779">
        <f>HYPERLINK("https://hotelmonitor-cachepage.eclerx.com/savepage/tk_15434152501450865_sr_2057.html","info")</f>
        <v/>
      </c>
      <c r="AA1779" t="n">
        <v>-6796543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88</v>
      </c>
      <c r="AO1779" t="s"/>
      <c r="AP1779" t="n">
        <v>483</v>
      </c>
      <c r="AQ1779" t="s">
        <v>89</v>
      </c>
      <c r="AR1779" t="s"/>
      <c r="AS1779" t="s"/>
      <c r="AT1779" t="s">
        <v>90</v>
      </c>
      <c r="AU1779" t="s"/>
      <c r="AV1779" t="s"/>
      <c r="AW1779" t="s"/>
      <c r="AX1779" t="s"/>
      <c r="AY1779" t="n">
        <v>6796543</v>
      </c>
      <c r="AZ1779" t="s">
        <v>2135</v>
      </c>
      <c r="BA1779" t="s"/>
      <c r="BB1779" t="n">
        <v>552339</v>
      </c>
      <c r="BC1779" t="n">
        <v>13.417036</v>
      </c>
      <c r="BD1779" t="n">
        <v>52.523904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2132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131.52</v>
      </c>
      <c r="L1780" t="s">
        <v>76</v>
      </c>
      <c r="M1780" t="s"/>
      <c r="N1780" t="s">
        <v>2143</v>
      </c>
      <c r="O1780" t="s">
        <v>78</v>
      </c>
      <c r="P1780" t="s">
        <v>2132</v>
      </c>
      <c r="Q1780" t="s"/>
      <c r="R1780" t="s">
        <v>80</v>
      </c>
      <c r="S1780" t="s">
        <v>2144</v>
      </c>
      <c r="T1780" t="s">
        <v>82</v>
      </c>
      <c r="U1780" t="s"/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HYPERLINK("https://hotelmonitor-cachepage.eclerx.com/savepage/tk_15434152501450865_sr_2057.html","info")</f>
        <v/>
      </c>
      <c r="AA1780" t="n">
        <v>-6796543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88</v>
      </c>
      <c r="AO1780" t="s"/>
      <c r="AP1780" t="n">
        <v>483</v>
      </c>
      <c r="AQ1780" t="s">
        <v>89</v>
      </c>
      <c r="AR1780" t="s"/>
      <c r="AS1780" t="s"/>
      <c r="AT1780" t="s">
        <v>90</v>
      </c>
      <c r="AU1780" t="s"/>
      <c r="AV1780" t="s"/>
      <c r="AW1780" t="s"/>
      <c r="AX1780" t="s"/>
      <c r="AY1780" t="n">
        <v>6796543</v>
      </c>
      <c r="AZ1780" t="s">
        <v>2135</v>
      </c>
      <c r="BA1780" t="s"/>
      <c r="BB1780" t="n">
        <v>552339</v>
      </c>
      <c r="BC1780" t="n">
        <v>13.417036</v>
      </c>
      <c r="BD1780" t="n">
        <v>52.523904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2132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139.65</v>
      </c>
      <c r="L1781" t="s">
        <v>76</v>
      </c>
      <c r="M1781" t="s"/>
      <c r="N1781" t="s">
        <v>2136</v>
      </c>
      <c r="O1781" t="s">
        <v>78</v>
      </c>
      <c r="P1781" t="s">
        <v>2132</v>
      </c>
      <c r="Q1781" t="s"/>
      <c r="R1781" t="s">
        <v>80</v>
      </c>
      <c r="S1781" t="s">
        <v>2145</v>
      </c>
      <c r="T1781" t="s">
        <v>82</v>
      </c>
      <c r="U1781" t="s"/>
      <c r="V1781" t="s">
        <v>83</v>
      </c>
      <c r="W1781" t="s">
        <v>112</v>
      </c>
      <c r="X1781" t="s"/>
      <c r="Y1781" t="s">
        <v>85</v>
      </c>
      <c r="Z1781">
        <f>HYPERLINK("https://hotelmonitor-cachepage.eclerx.com/savepage/tk_15434152501450865_sr_2057.html","info")</f>
        <v/>
      </c>
      <c r="AA1781" t="n">
        <v>-6796543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88</v>
      </c>
      <c r="AO1781" t="s"/>
      <c r="AP1781" t="n">
        <v>483</v>
      </c>
      <c r="AQ1781" t="s">
        <v>89</v>
      </c>
      <c r="AR1781" t="s"/>
      <c r="AS1781" t="s"/>
      <c r="AT1781" t="s">
        <v>90</v>
      </c>
      <c r="AU1781" t="s"/>
      <c r="AV1781" t="s"/>
      <c r="AW1781" t="s"/>
      <c r="AX1781" t="s"/>
      <c r="AY1781" t="n">
        <v>6796543</v>
      </c>
      <c r="AZ1781" t="s">
        <v>2135</v>
      </c>
      <c r="BA1781" t="s"/>
      <c r="BB1781" t="n">
        <v>552339</v>
      </c>
      <c r="BC1781" t="n">
        <v>13.417036</v>
      </c>
      <c r="BD1781" t="n">
        <v>52.523904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2132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143.85</v>
      </c>
      <c r="L1782" t="s">
        <v>76</v>
      </c>
      <c r="M1782" t="s"/>
      <c r="N1782" t="s">
        <v>2141</v>
      </c>
      <c r="O1782" t="s">
        <v>78</v>
      </c>
      <c r="P1782" t="s">
        <v>2132</v>
      </c>
      <c r="Q1782" t="s"/>
      <c r="R1782" t="s">
        <v>80</v>
      </c>
      <c r="S1782" t="s">
        <v>2146</v>
      </c>
      <c r="T1782" t="s">
        <v>82</v>
      </c>
      <c r="U1782" t="s"/>
      <c r="V1782" t="s">
        <v>83</v>
      </c>
      <c r="W1782" t="s">
        <v>84</v>
      </c>
      <c r="X1782" t="s"/>
      <c r="Y1782" t="s">
        <v>85</v>
      </c>
      <c r="Z1782">
        <f>HYPERLINK("https://hotelmonitor-cachepage.eclerx.com/savepage/tk_15434152501450865_sr_2057.html","info")</f>
        <v/>
      </c>
      <c r="AA1782" t="n">
        <v>-6796543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88</v>
      </c>
      <c r="AO1782" t="s"/>
      <c r="AP1782" t="n">
        <v>483</v>
      </c>
      <c r="AQ1782" t="s">
        <v>89</v>
      </c>
      <c r="AR1782" t="s"/>
      <c r="AS1782" t="s"/>
      <c r="AT1782" t="s">
        <v>90</v>
      </c>
      <c r="AU1782" t="s"/>
      <c r="AV1782" t="s"/>
      <c r="AW1782" t="s"/>
      <c r="AX1782" t="s"/>
      <c r="AY1782" t="n">
        <v>6796543</v>
      </c>
      <c r="AZ1782" t="s">
        <v>2135</v>
      </c>
      <c r="BA1782" t="s"/>
      <c r="BB1782" t="n">
        <v>552339</v>
      </c>
      <c r="BC1782" t="n">
        <v>13.417036</v>
      </c>
      <c r="BD1782" t="n">
        <v>52.523904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2132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155.4</v>
      </c>
      <c r="L1783" t="s">
        <v>76</v>
      </c>
      <c r="M1783" t="s"/>
      <c r="N1783" t="s">
        <v>2137</v>
      </c>
      <c r="O1783" t="s">
        <v>78</v>
      </c>
      <c r="P1783" t="s">
        <v>2132</v>
      </c>
      <c r="Q1783" t="s"/>
      <c r="R1783" t="s">
        <v>80</v>
      </c>
      <c r="S1783" t="s">
        <v>2147</v>
      </c>
      <c r="T1783" t="s">
        <v>82</v>
      </c>
      <c r="U1783" t="s"/>
      <c r="V1783" t="s">
        <v>83</v>
      </c>
      <c r="W1783" t="s">
        <v>112</v>
      </c>
      <c r="X1783" t="s"/>
      <c r="Y1783" t="s">
        <v>85</v>
      </c>
      <c r="Z1783">
        <f>HYPERLINK("https://hotelmonitor-cachepage.eclerx.com/savepage/tk_15434152501450865_sr_2057.html","info")</f>
        <v/>
      </c>
      <c r="AA1783" t="n">
        <v>-6796543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88</v>
      </c>
      <c r="AO1783" t="s"/>
      <c r="AP1783" t="n">
        <v>483</v>
      </c>
      <c r="AQ1783" t="s">
        <v>89</v>
      </c>
      <c r="AR1783" t="s"/>
      <c r="AS1783" t="s"/>
      <c r="AT1783" t="s">
        <v>90</v>
      </c>
      <c r="AU1783" t="s"/>
      <c r="AV1783" t="s"/>
      <c r="AW1783" t="s"/>
      <c r="AX1783" t="s"/>
      <c r="AY1783" t="n">
        <v>6796543</v>
      </c>
      <c r="AZ1783" t="s">
        <v>2135</v>
      </c>
      <c r="BA1783" t="s"/>
      <c r="BB1783" t="n">
        <v>552339</v>
      </c>
      <c r="BC1783" t="n">
        <v>13.417036</v>
      </c>
      <c r="BD1783" t="n">
        <v>52.523904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2132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155.4</v>
      </c>
      <c r="L1784" t="s">
        <v>76</v>
      </c>
      <c r="M1784" t="s"/>
      <c r="N1784" t="s">
        <v>2139</v>
      </c>
      <c r="O1784" t="s">
        <v>78</v>
      </c>
      <c r="P1784" t="s">
        <v>2132</v>
      </c>
      <c r="Q1784" t="s"/>
      <c r="R1784" t="s">
        <v>80</v>
      </c>
      <c r="S1784" t="s">
        <v>2147</v>
      </c>
      <c r="T1784" t="s">
        <v>82</v>
      </c>
      <c r="U1784" t="s"/>
      <c r="V1784" t="s">
        <v>83</v>
      </c>
      <c r="W1784" t="s">
        <v>112</v>
      </c>
      <c r="X1784" t="s"/>
      <c r="Y1784" t="s">
        <v>85</v>
      </c>
      <c r="Z1784">
        <f>HYPERLINK("https://hotelmonitor-cachepage.eclerx.com/savepage/tk_15434152501450865_sr_2057.html","info")</f>
        <v/>
      </c>
      <c r="AA1784" t="n">
        <v>-6796543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88</v>
      </c>
      <c r="AO1784" t="s"/>
      <c r="AP1784" t="n">
        <v>483</v>
      </c>
      <c r="AQ1784" t="s">
        <v>89</v>
      </c>
      <c r="AR1784" t="s"/>
      <c r="AS1784" t="s"/>
      <c r="AT1784" t="s">
        <v>90</v>
      </c>
      <c r="AU1784" t="s"/>
      <c r="AV1784" t="s"/>
      <c r="AW1784" t="s"/>
      <c r="AX1784" t="s"/>
      <c r="AY1784" t="n">
        <v>6796543</v>
      </c>
      <c r="AZ1784" t="s">
        <v>2135</v>
      </c>
      <c r="BA1784" t="s"/>
      <c r="BB1784" t="n">
        <v>552339</v>
      </c>
      <c r="BC1784" t="n">
        <v>13.417036</v>
      </c>
      <c r="BD1784" t="n">
        <v>52.523904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2132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158.55</v>
      </c>
      <c r="L1785" t="s">
        <v>76</v>
      </c>
      <c r="M1785" t="s"/>
      <c r="N1785" t="s">
        <v>2143</v>
      </c>
      <c r="O1785" t="s">
        <v>78</v>
      </c>
      <c r="P1785" t="s">
        <v>2132</v>
      </c>
      <c r="Q1785" t="s"/>
      <c r="R1785" t="s">
        <v>80</v>
      </c>
      <c r="S1785" t="s">
        <v>2148</v>
      </c>
      <c r="T1785" t="s">
        <v>82</v>
      </c>
      <c r="U1785" t="s"/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HYPERLINK("https://hotelmonitor-cachepage.eclerx.com/savepage/tk_15434152501450865_sr_2057.html","info")</f>
        <v/>
      </c>
      <c r="AA1785" t="n">
        <v>-6796543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88</v>
      </c>
      <c r="AO1785" t="s"/>
      <c r="AP1785" t="n">
        <v>483</v>
      </c>
      <c r="AQ1785" t="s">
        <v>89</v>
      </c>
      <c r="AR1785" t="s"/>
      <c r="AS1785" t="s"/>
      <c r="AT1785" t="s">
        <v>90</v>
      </c>
      <c r="AU1785" t="s"/>
      <c r="AV1785" t="s"/>
      <c r="AW1785" t="s"/>
      <c r="AX1785" t="s"/>
      <c r="AY1785" t="n">
        <v>6796543</v>
      </c>
      <c r="AZ1785" t="s">
        <v>2135</v>
      </c>
      <c r="BA1785" t="s"/>
      <c r="BB1785" t="n">
        <v>552339</v>
      </c>
      <c r="BC1785" t="n">
        <v>13.417036</v>
      </c>
      <c r="BD1785" t="n">
        <v>52.523904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2132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159.6</v>
      </c>
      <c r="L1786" t="s">
        <v>76</v>
      </c>
      <c r="M1786" t="s"/>
      <c r="N1786" t="s">
        <v>2141</v>
      </c>
      <c r="O1786" t="s">
        <v>78</v>
      </c>
      <c r="P1786" t="s">
        <v>2132</v>
      </c>
      <c r="Q1786" t="s"/>
      <c r="R1786" t="s">
        <v>80</v>
      </c>
      <c r="S1786" t="s">
        <v>2149</v>
      </c>
      <c r="T1786" t="s">
        <v>82</v>
      </c>
      <c r="U1786" t="s"/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HYPERLINK("https://hotelmonitor-cachepage.eclerx.com/savepage/tk_15434152501450865_sr_2057.html","info")</f>
        <v/>
      </c>
      <c r="AA1786" t="n">
        <v>-6796543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88</v>
      </c>
      <c r="AO1786" t="s"/>
      <c r="AP1786" t="n">
        <v>483</v>
      </c>
      <c r="AQ1786" t="s">
        <v>89</v>
      </c>
      <c r="AR1786" t="s"/>
      <c r="AS1786" t="s"/>
      <c r="AT1786" t="s">
        <v>90</v>
      </c>
      <c r="AU1786" t="s"/>
      <c r="AV1786" t="s"/>
      <c r="AW1786" t="s"/>
      <c r="AX1786" t="s"/>
      <c r="AY1786" t="n">
        <v>6796543</v>
      </c>
      <c r="AZ1786" t="s">
        <v>2135</v>
      </c>
      <c r="BA1786" t="s"/>
      <c r="BB1786" t="n">
        <v>552339</v>
      </c>
      <c r="BC1786" t="n">
        <v>13.417036</v>
      </c>
      <c r="BD1786" t="n">
        <v>52.523904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2132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175.35</v>
      </c>
      <c r="L1787" t="s">
        <v>76</v>
      </c>
      <c r="M1787" t="s"/>
      <c r="N1787" t="s">
        <v>2143</v>
      </c>
      <c r="O1787" t="s">
        <v>78</v>
      </c>
      <c r="P1787" t="s">
        <v>2132</v>
      </c>
      <c r="Q1787" t="s"/>
      <c r="R1787" t="s">
        <v>80</v>
      </c>
      <c r="S1787" t="s">
        <v>2150</v>
      </c>
      <c r="T1787" t="s">
        <v>82</v>
      </c>
      <c r="U1787" t="s"/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HYPERLINK("https://hotelmonitor-cachepage.eclerx.com/savepage/tk_15434152501450865_sr_2057.html","info")</f>
        <v/>
      </c>
      <c r="AA1787" t="n">
        <v>-6796543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88</v>
      </c>
      <c r="AO1787" t="s"/>
      <c r="AP1787" t="n">
        <v>483</v>
      </c>
      <c r="AQ1787" t="s">
        <v>89</v>
      </c>
      <c r="AR1787" t="s"/>
      <c r="AS1787" t="s"/>
      <c r="AT1787" t="s">
        <v>90</v>
      </c>
      <c r="AU1787" t="s"/>
      <c r="AV1787" t="s"/>
      <c r="AW1787" t="s"/>
      <c r="AX1787" t="s"/>
      <c r="AY1787" t="n">
        <v>6796543</v>
      </c>
      <c r="AZ1787" t="s">
        <v>2135</v>
      </c>
      <c r="BA1787" t="s"/>
      <c r="BB1787" t="n">
        <v>552339</v>
      </c>
      <c r="BC1787" t="n">
        <v>13.417036</v>
      </c>
      <c r="BD1787" t="n">
        <v>52.523904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2132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186.9</v>
      </c>
      <c r="L1788" t="s">
        <v>76</v>
      </c>
      <c r="M1788" t="s"/>
      <c r="N1788" t="s">
        <v>2141</v>
      </c>
      <c r="O1788" t="s">
        <v>78</v>
      </c>
      <c r="P1788" t="s">
        <v>2132</v>
      </c>
      <c r="Q1788" t="s"/>
      <c r="R1788" t="s">
        <v>80</v>
      </c>
      <c r="S1788" t="s">
        <v>2151</v>
      </c>
      <c r="T1788" t="s">
        <v>82</v>
      </c>
      <c r="U1788" t="s"/>
      <c r="V1788" t="s">
        <v>83</v>
      </c>
      <c r="W1788" t="s">
        <v>112</v>
      </c>
      <c r="X1788" t="s"/>
      <c r="Y1788" t="s">
        <v>85</v>
      </c>
      <c r="Z1788">
        <f>HYPERLINK("https://hotelmonitor-cachepage.eclerx.com/savepage/tk_15434152501450865_sr_2057.html","info")</f>
        <v/>
      </c>
      <c r="AA1788" t="n">
        <v>-6796543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88</v>
      </c>
      <c r="AO1788" t="s"/>
      <c r="AP1788" t="n">
        <v>483</v>
      </c>
      <c r="AQ1788" t="s">
        <v>89</v>
      </c>
      <c r="AR1788" t="s"/>
      <c r="AS1788" t="s"/>
      <c r="AT1788" t="s">
        <v>90</v>
      </c>
      <c r="AU1788" t="s"/>
      <c r="AV1788" t="s"/>
      <c r="AW1788" t="s"/>
      <c r="AX1788" t="s"/>
      <c r="AY1788" t="n">
        <v>6796543</v>
      </c>
      <c r="AZ1788" t="s">
        <v>2135</v>
      </c>
      <c r="BA1788" t="s"/>
      <c r="BB1788" t="n">
        <v>552339</v>
      </c>
      <c r="BC1788" t="n">
        <v>13.417036</v>
      </c>
      <c r="BD1788" t="n">
        <v>52.523904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2132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202.65</v>
      </c>
      <c r="L1789" t="s">
        <v>76</v>
      </c>
      <c r="M1789" t="s"/>
      <c r="N1789" t="s">
        <v>2143</v>
      </c>
      <c r="O1789" t="s">
        <v>78</v>
      </c>
      <c r="P1789" t="s">
        <v>2132</v>
      </c>
      <c r="Q1789" t="s"/>
      <c r="R1789" t="s">
        <v>80</v>
      </c>
      <c r="S1789" t="s">
        <v>2152</v>
      </c>
      <c r="T1789" t="s">
        <v>82</v>
      </c>
      <c r="U1789" t="s"/>
      <c r="V1789" t="s">
        <v>83</v>
      </c>
      <c r="W1789" t="s">
        <v>112</v>
      </c>
      <c r="X1789" t="s"/>
      <c r="Y1789" t="s">
        <v>85</v>
      </c>
      <c r="Z1789">
        <f>HYPERLINK("https://hotelmonitor-cachepage.eclerx.com/savepage/tk_15434152501450865_sr_2057.html","info")</f>
        <v/>
      </c>
      <c r="AA1789" t="n">
        <v>-6796543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88</v>
      </c>
      <c r="AO1789" t="s"/>
      <c r="AP1789" t="n">
        <v>483</v>
      </c>
      <c r="AQ1789" t="s">
        <v>89</v>
      </c>
      <c r="AR1789" t="s"/>
      <c r="AS1789" t="s"/>
      <c r="AT1789" t="s">
        <v>90</v>
      </c>
      <c r="AU1789" t="s"/>
      <c r="AV1789" t="s"/>
      <c r="AW1789" t="s"/>
      <c r="AX1789" t="s"/>
      <c r="AY1789" t="n">
        <v>6796543</v>
      </c>
      <c r="AZ1789" t="s">
        <v>2135</v>
      </c>
      <c r="BA1789" t="s"/>
      <c r="BB1789" t="n">
        <v>552339</v>
      </c>
      <c r="BC1789" t="n">
        <v>13.417036</v>
      </c>
      <c r="BD1789" t="n">
        <v>52.523904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2153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76.34</v>
      </c>
      <c r="L1790" t="s">
        <v>76</v>
      </c>
      <c r="M1790" t="s"/>
      <c r="N1790" t="s">
        <v>227</v>
      </c>
      <c r="O1790" t="s">
        <v>78</v>
      </c>
      <c r="P1790" t="s">
        <v>2153</v>
      </c>
      <c r="Q1790" t="s"/>
      <c r="R1790" t="s">
        <v>102</v>
      </c>
      <c r="S1790" t="s">
        <v>2154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HYPERLINK("https://hotelmonitor-cachepage.eclerx.com/savepage/tk_15434145131300216_sr_2057.html","info")</f>
        <v/>
      </c>
      <c r="AA1790" t="n">
        <v>-2071467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88</v>
      </c>
      <c r="AO1790" t="s"/>
      <c r="AP1790" t="n">
        <v>240</v>
      </c>
      <c r="AQ1790" t="s">
        <v>89</v>
      </c>
      <c r="AR1790" t="s"/>
      <c r="AS1790" t="s"/>
      <c r="AT1790" t="s">
        <v>90</v>
      </c>
      <c r="AU1790" t="s"/>
      <c r="AV1790" t="s"/>
      <c r="AW1790" t="s"/>
      <c r="AX1790" t="s"/>
      <c r="AY1790" t="n">
        <v>2071467</v>
      </c>
      <c r="AZ1790" t="s">
        <v>2155</v>
      </c>
      <c r="BA1790" t="s"/>
      <c r="BB1790" t="n">
        <v>421986</v>
      </c>
      <c r="BC1790" t="n">
        <v>13.389879</v>
      </c>
      <c r="BD1790" t="n">
        <v>52.526524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2153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82.01000000000001</v>
      </c>
      <c r="L1791" t="s">
        <v>76</v>
      </c>
      <c r="M1791" t="s"/>
      <c r="N1791" t="s">
        <v>183</v>
      </c>
      <c r="O1791" t="s">
        <v>78</v>
      </c>
      <c r="P1791" t="s">
        <v>2153</v>
      </c>
      <c r="Q1791" t="s"/>
      <c r="R1791" t="s">
        <v>102</v>
      </c>
      <c r="S1791" t="s">
        <v>693</v>
      </c>
      <c r="T1791" t="s">
        <v>82</v>
      </c>
      <c r="U1791" t="s"/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HYPERLINK("https://hotelmonitor-cachepage.eclerx.com/savepage/tk_15434145131300216_sr_2057.html","info")</f>
        <v/>
      </c>
      <c r="AA1791" t="n">
        <v>-2071467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88</v>
      </c>
      <c r="AO1791" t="s"/>
      <c r="AP1791" t="n">
        <v>240</v>
      </c>
      <c r="AQ1791" t="s">
        <v>89</v>
      </c>
      <c r="AR1791" t="s"/>
      <c r="AS1791" t="s"/>
      <c r="AT1791" t="s">
        <v>90</v>
      </c>
      <c r="AU1791" t="s"/>
      <c r="AV1791" t="s"/>
      <c r="AW1791" t="s"/>
      <c r="AX1791" t="s"/>
      <c r="AY1791" t="n">
        <v>2071467</v>
      </c>
      <c r="AZ1791" t="s">
        <v>2155</v>
      </c>
      <c r="BA1791" t="s"/>
      <c r="BB1791" t="n">
        <v>421986</v>
      </c>
      <c r="BC1791" t="n">
        <v>13.389879</v>
      </c>
      <c r="BD1791" t="n">
        <v>52.526524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2153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93.34999999999999</v>
      </c>
      <c r="L1792" t="s">
        <v>76</v>
      </c>
      <c r="M1792" t="s"/>
      <c r="N1792" t="s">
        <v>217</v>
      </c>
      <c r="O1792" t="s">
        <v>78</v>
      </c>
      <c r="P1792" t="s">
        <v>2153</v>
      </c>
      <c r="Q1792" t="s"/>
      <c r="R1792" t="s">
        <v>102</v>
      </c>
      <c r="S1792" t="s">
        <v>695</v>
      </c>
      <c r="T1792" t="s">
        <v>82</v>
      </c>
      <c r="U1792" t="s"/>
      <c r="V1792" t="s">
        <v>83</v>
      </c>
      <c r="W1792" t="s">
        <v>84</v>
      </c>
      <c r="X1792" t="s"/>
      <c r="Y1792" t="s">
        <v>85</v>
      </c>
      <c r="Z1792">
        <f>HYPERLINK("https://hotelmonitor-cachepage.eclerx.com/savepage/tk_15434145131300216_sr_2057.html","info")</f>
        <v/>
      </c>
      <c r="AA1792" t="n">
        <v>-2071467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88</v>
      </c>
      <c r="AO1792" t="s"/>
      <c r="AP1792" t="n">
        <v>240</v>
      </c>
      <c r="AQ1792" t="s">
        <v>89</v>
      </c>
      <c r="AR1792" t="s"/>
      <c r="AS1792" t="s"/>
      <c r="AT1792" t="s">
        <v>90</v>
      </c>
      <c r="AU1792" t="s"/>
      <c r="AV1792" t="s"/>
      <c r="AW1792" t="s"/>
      <c r="AX1792" t="s"/>
      <c r="AY1792" t="n">
        <v>2071467</v>
      </c>
      <c r="AZ1792" t="s">
        <v>2155</v>
      </c>
      <c r="BA1792" t="s"/>
      <c r="BB1792" t="n">
        <v>421986</v>
      </c>
      <c r="BC1792" t="n">
        <v>13.389879</v>
      </c>
      <c r="BD1792" t="n">
        <v>52.526524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2153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119.29</v>
      </c>
      <c r="L1793" t="s">
        <v>76</v>
      </c>
      <c r="M1793" t="s"/>
      <c r="N1793" t="s">
        <v>2156</v>
      </c>
      <c r="O1793" t="s">
        <v>78</v>
      </c>
      <c r="P1793" t="s">
        <v>2153</v>
      </c>
      <c r="Q1793" t="s"/>
      <c r="R1793" t="s">
        <v>102</v>
      </c>
      <c r="S1793" t="s">
        <v>697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HYPERLINK("https://hotelmonitor-cachepage.eclerx.com/savepage/tk_15434145131300216_sr_2057.html","info")</f>
        <v/>
      </c>
      <c r="AA1793" t="n">
        <v>-2071467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88</v>
      </c>
      <c r="AO1793" t="s"/>
      <c r="AP1793" t="n">
        <v>240</v>
      </c>
      <c r="AQ1793" t="s">
        <v>89</v>
      </c>
      <c r="AR1793" t="s"/>
      <c r="AS1793" t="s"/>
      <c r="AT1793" t="s">
        <v>90</v>
      </c>
      <c r="AU1793" t="s"/>
      <c r="AV1793" t="s"/>
      <c r="AW1793" t="s"/>
      <c r="AX1793" t="s"/>
      <c r="AY1793" t="n">
        <v>2071467</v>
      </c>
      <c r="AZ1793" t="s">
        <v>2155</v>
      </c>
      <c r="BA1793" t="s"/>
      <c r="BB1793" t="n">
        <v>421986</v>
      </c>
      <c r="BC1793" t="n">
        <v>13.389879</v>
      </c>
      <c r="BD1793" t="n">
        <v>52.526524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2153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160.99</v>
      </c>
      <c r="L1794" t="s">
        <v>76</v>
      </c>
      <c r="M1794" t="s"/>
      <c r="N1794" t="s">
        <v>2156</v>
      </c>
      <c r="O1794" t="s">
        <v>78</v>
      </c>
      <c r="P1794" t="s">
        <v>2153</v>
      </c>
      <c r="Q1794" t="s"/>
      <c r="R1794" t="s">
        <v>102</v>
      </c>
      <c r="S1794" t="s">
        <v>698</v>
      </c>
      <c r="T1794" t="s">
        <v>82</v>
      </c>
      <c r="U1794" t="s"/>
      <c r="V1794" t="s">
        <v>83</v>
      </c>
      <c r="W1794" t="s">
        <v>112</v>
      </c>
      <c r="X1794" t="s"/>
      <c r="Y1794" t="s">
        <v>85</v>
      </c>
      <c r="Z1794">
        <f>HYPERLINK("https://hotelmonitor-cachepage.eclerx.com/savepage/tk_15434145131300216_sr_2057.html","info")</f>
        <v/>
      </c>
      <c r="AA1794" t="n">
        <v>-2071467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88</v>
      </c>
      <c r="AO1794" t="s"/>
      <c r="AP1794" t="n">
        <v>240</v>
      </c>
      <c r="AQ1794" t="s">
        <v>89</v>
      </c>
      <c r="AR1794" t="s"/>
      <c r="AS1794" t="s"/>
      <c r="AT1794" t="s">
        <v>90</v>
      </c>
      <c r="AU1794" t="s"/>
      <c r="AV1794" t="s"/>
      <c r="AW1794" t="s"/>
      <c r="AX1794" t="s"/>
      <c r="AY1794" t="n">
        <v>2071467</v>
      </c>
      <c r="AZ1794" t="s">
        <v>2155</v>
      </c>
      <c r="BA1794" t="s"/>
      <c r="BB1794" t="n">
        <v>421986</v>
      </c>
      <c r="BC1794" t="n">
        <v>13.389879</v>
      </c>
      <c r="BD1794" t="n">
        <v>52.526524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2157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51</v>
      </c>
      <c r="L1795" t="s">
        <v>76</v>
      </c>
      <c r="M1795" t="s"/>
      <c r="N1795" t="s">
        <v>93</v>
      </c>
      <c r="O1795" t="s">
        <v>78</v>
      </c>
      <c r="P1795" t="s">
        <v>2157</v>
      </c>
      <c r="Q1795" t="s"/>
      <c r="R1795" t="s">
        <v>180</v>
      </c>
      <c r="S1795" t="s">
        <v>494</v>
      </c>
      <c r="T1795" t="s">
        <v>82</v>
      </c>
      <c r="U1795" t="s"/>
      <c r="V1795" t="s">
        <v>83</v>
      </c>
      <c r="W1795" t="s">
        <v>84</v>
      </c>
      <c r="X1795" t="s"/>
      <c r="Y1795" t="s">
        <v>85</v>
      </c>
      <c r="Z1795">
        <f>HYPERLINK("https://hotelmonitor-cachepage.eclerx.com/savepage/tk_15434153637103677_sr_2057.html","info")</f>
        <v/>
      </c>
      <c r="AA1795" t="n">
        <v>-2071498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88</v>
      </c>
      <c r="AO1795" t="s"/>
      <c r="AP1795" t="n">
        <v>515</v>
      </c>
      <c r="AQ1795" t="s">
        <v>89</v>
      </c>
      <c r="AR1795" t="s"/>
      <c r="AS1795" t="s"/>
      <c r="AT1795" t="s">
        <v>90</v>
      </c>
      <c r="AU1795" t="s"/>
      <c r="AV1795" t="s"/>
      <c r="AW1795" t="s"/>
      <c r="AX1795" t="s"/>
      <c r="AY1795" t="n">
        <v>2071498</v>
      </c>
      <c r="AZ1795" t="s">
        <v>2158</v>
      </c>
      <c r="BA1795" t="s"/>
      <c r="BB1795" t="n">
        <v>401792</v>
      </c>
      <c r="BC1795" t="n">
        <v>13.581893</v>
      </c>
      <c r="BD1795" t="n">
        <v>52.503217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2159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89.84</v>
      </c>
      <c r="L1796" t="s">
        <v>76</v>
      </c>
      <c r="M1796" t="s"/>
      <c r="N1796" t="s">
        <v>77</v>
      </c>
      <c r="O1796" t="s">
        <v>78</v>
      </c>
      <c r="P1796" t="s">
        <v>2159</v>
      </c>
      <c r="Q1796" t="s"/>
      <c r="R1796" t="s">
        <v>102</v>
      </c>
      <c r="S1796" t="s">
        <v>2160</v>
      </c>
      <c r="T1796" t="s">
        <v>82</v>
      </c>
      <c r="U1796" t="s"/>
      <c r="V1796" t="s">
        <v>83</v>
      </c>
      <c r="W1796" t="s">
        <v>84</v>
      </c>
      <c r="X1796" t="s"/>
      <c r="Y1796" t="s">
        <v>85</v>
      </c>
      <c r="Z1796">
        <f>HYPERLINK("https://hotelmonitor-cachepage.eclerx.com/savepage/tk_15434145803098974_sr_2057.html","info")</f>
        <v/>
      </c>
      <c r="AA1796" t="n">
        <v>-3423340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88</v>
      </c>
      <c r="AO1796" t="s"/>
      <c r="AP1796" t="n">
        <v>262</v>
      </c>
      <c r="AQ1796" t="s">
        <v>89</v>
      </c>
      <c r="AR1796" t="s"/>
      <c r="AS1796" t="s"/>
      <c r="AT1796" t="s">
        <v>90</v>
      </c>
      <c r="AU1796" t="s"/>
      <c r="AV1796" t="s"/>
      <c r="AW1796" t="s"/>
      <c r="AX1796" t="s"/>
      <c r="AY1796" t="n">
        <v>3423340</v>
      </c>
      <c r="AZ1796" t="s">
        <v>2161</v>
      </c>
      <c r="BA1796" t="s"/>
      <c r="BB1796" t="n">
        <v>62174</v>
      </c>
      <c r="BC1796" t="n">
        <v>13.463684</v>
      </c>
      <c r="BD1796" t="n">
        <v>52.511362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2159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97.65000000000001</v>
      </c>
      <c r="L1797" t="s">
        <v>76</v>
      </c>
      <c r="M1797" t="s"/>
      <c r="N1797" t="s">
        <v>93</v>
      </c>
      <c r="O1797" t="s">
        <v>78</v>
      </c>
      <c r="P1797" t="s">
        <v>2159</v>
      </c>
      <c r="Q1797" t="s"/>
      <c r="R1797" t="s">
        <v>102</v>
      </c>
      <c r="S1797" t="s">
        <v>500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HYPERLINK("https://hotelmonitor-cachepage.eclerx.com/savepage/tk_15434145803098974_sr_2057.html","info")</f>
        <v/>
      </c>
      <c r="AA1797" t="n">
        <v>-3423340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88</v>
      </c>
      <c r="AO1797" t="s"/>
      <c r="AP1797" t="n">
        <v>262</v>
      </c>
      <c r="AQ1797" t="s">
        <v>89</v>
      </c>
      <c r="AR1797" t="s"/>
      <c r="AS1797" t="s"/>
      <c r="AT1797" t="s">
        <v>90</v>
      </c>
      <c r="AU1797" t="s"/>
      <c r="AV1797" t="s"/>
      <c r="AW1797" t="s"/>
      <c r="AX1797" t="s"/>
      <c r="AY1797" t="n">
        <v>3423340</v>
      </c>
      <c r="AZ1797" t="s">
        <v>2161</v>
      </c>
      <c r="BA1797" t="s"/>
      <c r="BB1797" t="n">
        <v>62174</v>
      </c>
      <c r="BC1797" t="n">
        <v>13.463684</v>
      </c>
      <c r="BD1797" t="n">
        <v>52.511362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2162</v>
      </c>
      <c r="F1798" t="n">
        <v>268689</v>
      </c>
      <c r="G1798" t="s">
        <v>74</v>
      </c>
      <c r="H1798" t="s">
        <v>75</v>
      </c>
      <c r="I1798" t="s"/>
      <c r="J1798" t="s">
        <v>74</v>
      </c>
      <c r="K1798" t="n">
        <v>67.5</v>
      </c>
      <c r="L1798" t="s">
        <v>76</v>
      </c>
      <c r="M1798" t="s"/>
      <c r="N1798" t="s">
        <v>77</v>
      </c>
      <c r="O1798" t="s">
        <v>78</v>
      </c>
      <c r="P1798" t="s">
        <v>2163</v>
      </c>
      <c r="Q1798" t="s"/>
      <c r="R1798" t="s">
        <v>80</v>
      </c>
      <c r="S1798" t="s">
        <v>720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HYPERLINK("https://hotelmonitor-cachepage.eclerx.com/savepage/tk_1543414901337729_sr_2057.html","info")</f>
        <v/>
      </c>
      <c r="AA1798" t="n">
        <v>81261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88</v>
      </c>
      <c r="AO1798" t="s"/>
      <c r="AP1798" t="n">
        <v>367</v>
      </c>
      <c r="AQ1798" t="s">
        <v>89</v>
      </c>
      <c r="AR1798" t="s"/>
      <c r="AS1798" t="s"/>
      <c r="AT1798" t="s">
        <v>90</v>
      </c>
      <c r="AU1798" t="s"/>
      <c r="AV1798" t="s"/>
      <c r="AW1798" t="s"/>
      <c r="AX1798" t="s"/>
      <c r="AY1798" t="n">
        <v>955133</v>
      </c>
      <c r="AZ1798" t="s">
        <v>2164</v>
      </c>
      <c r="BA1798" t="s"/>
      <c r="BB1798" t="n">
        <v>6673</v>
      </c>
      <c r="BC1798" t="n">
        <v>13.32376</v>
      </c>
      <c r="BD1798" t="n">
        <v>52.50255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2162</v>
      </c>
      <c r="F1799" t="n">
        <v>268689</v>
      </c>
      <c r="G1799" t="s">
        <v>74</v>
      </c>
      <c r="H1799" t="s">
        <v>75</v>
      </c>
      <c r="I1799" t="s"/>
      <c r="J1799" t="s">
        <v>74</v>
      </c>
      <c r="K1799" t="n">
        <v>72.2</v>
      </c>
      <c r="L1799" t="s">
        <v>76</v>
      </c>
      <c r="M1799" t="s"/>
      <c r="N1799" t="s">
        <v>93</v>
      </c>
      <c r="O1799" t="s">
        <v>78</v>
      </c>
      <c r="P1799" t="s">
        <v>2163</v>
      </c>
      <c r="Q1799" t="s"/>
      <c r="R1799" t="s">
        <v>80</v>
      </c>
      <c r="S1799" t="s">
        <v>2165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HYPERLINK("https://hotelmonitor-cachepage.eclerx.com/savepage/tk_1543414901337729_sr_2057.html","info")</f>
        <v/>
      </c>
      <c r="AA1799" t="n">
        <v>81261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88</v>
      </c>
      <c r="AO1799" t="s"/>
      <c r="AP1799" t="n">
        <v>367</v>
      </c>
      <c r="AQ1799" t="s">
        <v>89</v>
      </c>
      <c r="AR1799" t="s"/>
      <c r="AS1799" t="s"/>
      <c r="AT1799" t="s">
        <v>90</v>
      </c>
      <c r="AU1799" t="s"/>
      <c r="AV1799" t="s"/>
      <c r="AW1799" t="s"/>
      <c r="AX1799" t="s"/>
      <c r="AY1799" t="n">
        <v>955133</v>
      </c>
      <c r="AZ1799" t="s">
        <v>2164</v>
      </c>
      <c r="BA1799" t="s"/>
      <c r="BB1799" t="n">
        <v>6673</v>
      </c>
      <c r="BC1799" t="n">
        <v>13.32376</v>
      </c>
      <c r="BD1799" t="n">
        <v>52.50255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2162</v>
      </c>
      <c r="F1800" t="n">
        <v>268689</v>
      </c>
      <c r="G1800" t="s">
        <v>74</v>
      </c>
      <c r="H1800" t="s">
        <v>75</v>
      </c>
      <c r="I1800" t="s"/>
      <c r="J1800" t="s">
        <v>74</v>
      </c>
      <c r="K1800" t="n">
        <v>81.90000000000001</v>
      </c>
      <c r="L1800" t="s">
        <v>76</v>
      </c>
      <c r="M1800" t="s"/>
      <c r="N1800" t="s">
        <v>95</v>
      </c>
      <c r="O1800" t="s">
        <v>78</v>
      </c>
      <c r="P1800" t="s">
        <v>2163</v>
      </c>
      <c r="Q1800" t="s"/>
      <c r="R1800" t="s">
        <v>80</v>
      </c>
      <c r="S1800" t="s">
        <v>2166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HYPERLINK("https://hotelmonitor-cachepage.eclerx.com/savepage/tk_1543414901337729_sr_2057.html","info")</f>
        <v/>
      </c>
      <c r="AA1800" t="n">
        <v>81261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88</v>
      </c>
      <c r="AO1800" t="s"/>
      <c r="AP1800" t="n">
        <v>367</v>
      </c>
      <c r="AQ1800" t="s">
        <v>89</v>
      </c>
      <c r="AR1800" t="s"/>
      <c r="AS1800" t="s"/>
      <c r="AT1800" t="s">
        <v>90</v>
      </c>
      <c r="AU1800" t="s"/>
      <c r="AV1800" t="s"/>
      <c r="AW1800" t="s"/>
      <c r="AX1800" t="s"/>
      <c r="AY1800" t="n">
        <v>955133</v>
      </c>
      <c r="AZ1800" t="s">
        <v>2164</v>
      </c>
      <c r="BA1800" t="s"/>
      <c r="BB1800" t="n">
        <v>6673</v>
      </c>
      <c r="BC1800" t="n">
        <v>13.32376</v>
      </c>
      <c r="BD1800" t="n">
        <v>52.50255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2162</v>
      </c>
      <c r="F1801" t="n">
        <v>268689</v>
      </c>
      <c r="G1801" t="s">
        <v>74</v>
      </c>
      <c r="H1801" t="s">
        <v>75</v>
      </c>
      <c r="I1801" t="s"/>
      <c r="J1801" t="s">
        <v>74</v>
      </c>
      <c r="K1801" t="n">
        <v>120.7</v>
      </c>
      <c r="L1801" t="s">
        <v>76</v>
      </c>
      <c r="M1801" t="s"/>
      <c r="N1801" t="s">
        <v>99</v>
      </c>
      <c r="O1801" t="s">
        <v>78</v>
      </c>
      <c r="P1801" t="s">
        <v>2163</v>
      </c>
      <c r="Q1801" t="s"/>
      <c r="R1801" t="s">
        <v>80</v>
      </c>
      <c r="S1801" t="s">
        <v>2167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HYPERLINK("https://hotelmonitor-cachepage.eclerx.com/savepage/tk_1543414901337729_sr_2057.html","info")</f>
        <v/>
      </c>
      <c r="AA1801" t="n">
        <v>81261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88</v>
      </c>
      <c r="AO1801" t="s"/>
      <c r="AP1801" t="n">
        <v>367</v>
      </c>
      <c r="AQ1801" t="s">
        <v>89</v>
      </c>
      <c r="AR1801" t="s"/>
      <c r="AS1801" t="s"/>
      <c r="AT1801" t="s">
        <v>90</v>
      </c>
      <c r="AU1801" t="s"/>
      <c r="AV1801" t="s"/>
      <c r="AW1801" t="s"/>
      <c r="AX1801" t="s"/>
      <c r="AY1801" t="n">
        <v>955133</v>
      </c>
      <c r="AZ1801" t="s">
        <v>2164</v>
      </c>
      <c r="BA1801" t="s"/>
      <c r="BB1801" t="n">
        <v>6673</v>
      </c>
      <c r="BC1801" t="n">
        <v>13.32376</v>
      </c>
      <c r="BD1801" t="n">
        <v>52.50255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2168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68.08</v>
      </c>
      <c r="L1802" t="s">
        <v>76</v>
      </c>
      <c r="M1802" t="s"/>
      <c r="N1802" t="s">
        <v>77</v>
      </c>
      <c r="O1802" t="s">
        <v>78</v>
      </c>
      <c r="P1802" t="s">
        <v>2168</v>
      </c>
      <c r="Q1802" t="s"/>
      <c r="R1802" t="s">
        <v>102</v>
      </c>
      <c r="S1802" t="s">
        <v>2169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HYPERLINK("https://hotelmonitor-cachepage.eclerx.com/savepage/tk_15434144980270507_sr_2057.html","info")</f>
        <v/>
      </c>
      <c r="AA1802" t="n">
        <v>-2071707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88</v>
      </c>
      <c r="AO1802" t="s"/>
      <c r="AP1802" t="n">
        <v>235</v>
      </c>
      <c r="AQ1802" t="s">
        <v>89</v>
      </c>
      <c r="AR1802" t="s"/>
      <c r="AS1802" t="s"/>
      <c r="AT1802" t="s">
        <v>90</v>
      </c>
      <c r="AU1802" t="s"/>
      <c r="AV1802" t="s"/>
      <c r="AW1802" t="s"/>
      <c r="AX1802" t="s"/>
      <c r="AY1802" t="n">
        <v>2071707</v>
      </c>
      <c r="AZ1802" t="s">
        <v>2170</v>
      </c>
      <c r="BA1802" t="s"/>
      <c r="BB1802" t="n">
        <v>421658</v>
      </c>
      <c r="BC1802" t="n">
        <v>13.342911</v>
      </c>
      <c r="BD1802" t="n">
        <v>52.498974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2168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72.2</v>
      </c>
      <c r="L1803" t="s">
        <v>76</v>
      </c>
      <c r="M1803" t="s"/>
      <c r="N1803" t="s">
        <v>93</v>
      </c>
      <c r="O1803" t="s">
        <v>78</v>
      </c>
      <c r="P1803" t="s">
        <v>2168</v>
      </c>
      <c r="Q1803" t="s"/>
      <c r="R1803" t="s">
        <v>102</v>
      </c>
      <c r="S1803" t="s">
        <v>2165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HYPERLINK("https://hotelmonitor-cachepage.eclerx.com/savepage/tk_15434144980270507_sr_2057.html","info")</f>
        <v/>
      </c>
      <c r="AA1803" t="n">
        <v>-2071707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88</v>
      </c>
      <c r="AO1803" t="s"/>
      <c r="AP1803" t="n">
        <v>235</v>
      </c>
      <c r="AQ1803" t="s">
        <v>89</v>
      </c>
      <c r="AR1803" t="s"/>
      <c r="AS1803" t="s"/>
      <c r="AT1803" t="s">
        <v>90</v>
      </c>
      <c r="AU1803" t="s"/>
      <c r="AV1803" t="s"/>
      <c r="AW1803" t="s"/>
      <c r="AX1803" t="s"/>
      <c r="AY1803" t="n">
        <v>2071707</v>
      </c>
      <c r="AZ1803" t="s">
        <v>2170</v>
      </c>
      <c r="BA1803" t="s"/>
      <c r="BB1803" t="n">
        <v>421658</v>
      </c>
      <c r="BC1803" t="n">
        <v>13.342911</v>
      </c>
      <c r="BD1803" t="n">
        <v>52.498974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2168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95</v>
      </c>
      <c r="L1804" t="s">
        <v>76</v>
      </c>
      <c r="M1804" t="s"/>
      <c r="N1804" t="s">
        <v>145</v>
      </c>
      <c r="O1804" t="s">
        <v>78</v>
      </c>
      <c r="P1804" t="s">
        <v>2168</v>
      </c>
      <c r="Q1804" t="s"/>
      <c r="R1804" t="s">
        <v>102</v>
      </c>
      <c r="S1804" t="s">
        <v>307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HYPERLINK("https://hotelmonitor-cachepage.eclerx.com/savepage/tk_15434144980270507_sr_2057.html","info")</f>
        <v/>
      </c>
      <c r="AA1804" t="n">
        <v>-2071707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88</v>
      </c>
      <c r="AO1804" t="s"/>
      <c r="AP1804" t="n">
        <v>235</v>
      </c>
      <c r="AQ1804" t="s">
        <v>89</v>
      </c>
      <c r="AR1804" t="s"/>
      <c r="AS1804" t="s"/>
      <c r="AT1804" t="s">
        <v>90</v>
      </c>
      <c r="AU1804" t="s"/>
      <c r="AV1804" t="s"/>
      <c r="AW1804" t="s"/>
      <c r="AX1804" t="s"/>
      <c r="AY1804" t="n">
        <v>2071707</v>
      </c>
      <c r="AZ1804" t="s">
        <v>2170</v>
      </c>
      <c r="BA1804" t="s"/>
      <c r="BB1804" t="n">
        <v>421658</v>
      </c>
      <c r="BC1804" t="n">
        <v>13.342911</v>
      </c>
      <c r="BD1804" t="n">
        <v>52.498974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2168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118</v>
      </c>
      <c r="L1805" t="s">
        <v>76</v>
      </c>
      <c r="M1805" t="s"/>
      <c r="N1805" t="s">
        <v>2171</v>
      </c>
      <c r="O1805" t="s">
        <v>78</v>
      </c>
      <c r="P1805" t="s">
        <v>2168</v>
      </c>
      <c r="Q1805" t="s"/>
      <c r="R1805" t="s">
        <v>102</v>
      </c>
      <c r="S1805" t="s">
        <v>1956</v>
      </c>
      <c r="T1805" t="s">
        <v>82</v>
      </c>
      <c r="U1805" t="s"/>
      <c r="V1805" t="s">
        <v>83</v>
      </c>
      <c r="W1805" t="s">
        <v>84</v>
      </c>
      <c r="X1805" t="s"/>
      <c r="Y1805" t="s">
        <v>85</v>
      </c>
      <c r="Z1805">
        <f>HYPERLINK("https://hotelmonitor-cachepage.eclerx.com/savepage/tk_15434144980270507_sr_2057.html","info")</f>
        <v/>
      </c>
      <c r="AA1805" t="n">
        <v>-2071707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88</v>
      </c>
      <c r="AO1805" t="s"/>
      <c r="AP1805" t="n">
        <v>235</v>
      </c>
      <c r="AQ1805" t="s">
        <v>89</v>
      </c>
      <c r="AR1805" t="s"/>
      <c r="AS1805" t="s"/>
      <c r="AT1805" t="s">
        <v>90</v>
      </c>
      <c r="AU1805" t="s"/>
      <c r="AV1805" t="s"/>
      <c r="AW1805" t="s"/>
      <c r="AX1805" t="s"/>
      <c r="AY1805" t="n">
        <v>2071707</v>
      </c>
      <c r="AZ1805" t="s">
        <v>2170</v>
      </c>
      <c r="BA1805" t="s"/>
      <c r="BB1805" t="n">
        <v>421658</v>
      </c>
      <c r="BC1805" t="n">
        <v>13.342911</v>
      </c>
      <c r="BD1805" t="n">
        <v>52.498974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2172</v>
      </c>
      <c r="F1806" t="n">
        <v>-1</v>
      </c>
      <c r="G1806" t="s">
        <v>74</v>
      </c>
      <c r="H1806" t="s">
        <v>75</v>
      </c>
      <c r="I1806" t="s"/>
      <c r="J1806" t="s">
        <v>74</v>
      </c>
      <c r="K1806" t="n">
        <v>56.05</v>
      </c>
      <c r="L1806" t="s">
        <v>76</v>
      </c>
      <c r="M1806" t="s"/>
      <c r="N1806" t="s">
        <v>77</v>
      </c>
      <c r="O1806" t="s">
        <v>78</v>
      </c>
      <c r="P1806" t="s">
        <v>2172</v>
      </c>
      <c r="Q1806" t="s"/>
      <c r="R1806" t="s">
        <v>102</v>
      </c>
      <c r="S1806" t="s">
        <v>291</v>
      </c>
      <c r="T1806" t="s">
        <v>82</v>
      </c>
      <c r="U1806" t="s"/>
      <c r="V1806" t="s">
        <v>83</v>
      </c>
      <c r="W1806" t="s">
        <v>112</v>
      </c>
      <c r="X1806" t="s"/>
      <c r="Y1806" t="s">
        <v>85</v>
      </c>
      <c r="Z1806">
        <f>HYPERLINK("https://hotelmonitor-cachepage.eclerx.com/savepage/tk_15434148481644905_sr_2057.html","info")</f>
        <v/>
      </c>
      <c r="AA1806" t="n">
        <v>-4880361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88</v>
      </c>
      <c r="AO1806" t="s"/>
      <c r="AP1806" t="n">
        <v>350</v>
      </c>
      <c r="AQ1806" t="s">
        <v>89</v>
      </c>
      <c r="AR1806" t="s"/>
      <c r="AS1806" t="s"/>
      <c r="AT1806" t="s">
        <v>90</v>
      </c>
      <c r="AU1806" t="s"/>
      <c r="AV1806" t="s"/>
      <c r="AW1806" t="s"/>
      <c r="AX1806" t="s"/>
      <c r="AY1806" t="n">
        <v>4880361</v>
      </c>
      <c r="AZ1806" t="s">
        <v>2173</v>
      </c>
      <c r="BA1806" t="s"/>
      <c r="BB1806" t="n">
        <v>76078</v>
      </c>
      <c r="BC1806" t="n">
        <v>13.348016</v>
      </c>
      <c r="BD1806" t="n">
        <v>52.496441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2172</v>
      </c>
      <c r="F1807" t="n">
        <v>-1</v>
      </c>
      <c r="G1807" t="s">
        <v>74</v>
      </c>
      <c r="H1807" t="s">
        <v>75</v>
      </c>
      <c r="I1807" t="s"/>
      <c r="J1807" t="s">
        <v>74</v>
      </c>
      <c r="K1807" t="n">
        <v>59</v>
      </c>
      <c r="L1807" t="s">
        <v>76</v>
      </c>
      <c r="M1807" t="s"/>
      <c r="N1807" t="s">
        <v>183</v>
      </c>
      <c r="O1807" t="s">
        <v>78</v>
      </c>
      <c r="P1807" t="s">
        <v>2172</v>
      </c>
      <c r="Q1807" t="s"/>
      <c r="R1807" t="s">
        <v>102</v>
      </c>
      <c r="S1807" t="s">
        <v>294</v>
      </c>
      <c r="T1807" t="s">
        <v>82</v>
      </c>
      <c r="U1807" t="s"/>
      <c r="V1807" t="s">
        <v>83</v>
      </c>
      <c r="W1807" t="s">
        <v>112</v>
      </c>
      <c r="X1807" t="s"/>
      <c r="Y1807" t="s">
        <v>85</v>
      </c>
      <c r="Z1807">
        <f>HYPERLINK("https://hotelmonitor-cachepage.eclerx.com/savepage/tk_15434148481644905_sr_2057.html","info")</f>
        <v/>
      </c>
      <c r="AA1807" t="n">
        <v>-4880361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88</v>
      </c>
      <c r="AO1807" t="s"/>
      <c r="AP1807" t="n">
        <v>350</v>
      </c>
      <c r="AQ1807" t="s">
        <v>89</v>
      </c>
      <c r="AR1807" t="s"/>
      <c r="AS1807" t="s"/>
      <c r="AT1807" t="s">
        <v>90</v>
      </c>
      <c r="AU1807" t="s"/>
      <c r="AV1807" t="s"/>
      <c r="AW1807" t="s"/>
      <c r="AX1807" t="s"/>
      <c r="AY1807" t="n">
        <v>4880361</v>
      </c>
      <c r="AZ1807" t="s">
        <v>2173</v>
      </c>
      <c r="BA1807" t="s"/>
      <c r="BB1807" t="n">
        <v>76078</v>
      </c>
      <c r="BC1807" t="n">
        <v>13.348016</v>
      </c>
      <c r="BD1807" t="n">
        <v>52.496441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2174</v>
      </c>
      <c r="F1808" t="n">
        <v>1456007</v>
      </c>
      <c r="G1808" t="s">
        <v>74</v>
      </c>
      <c r="H1808" t="s">
        <v>75</v>
      </c>
      <c r="I1808" t="s"/>
      <c r="J1808" t="s">
        <v>74</v>
      </c>
      <c r="K1808" t="n">
        <v>81.48</v>
      </c>
      <c r="L1808" t="s">
        <v>76</v>
      </c>
      <c r="M1808" t="s"/>
      <c r="N1808" t="s">
        <v>530</v>
      </c>
      <c r="O1808" t="s">
        <v>78</v>
      </c>
      <c r="P1808" t="s">
        <v>2175</v>
      </c>
      <c r="Q1808" t="s"/>
      <c r="R1808" t="s">
        <v>102</v>
      </c>
      <c r="S1808" t="s">
        <v>2176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HYPERLINK("https://hotelmonitor-cachepage.eclerx.com/savepage/tk_15434151124532332_sr_2057.html","info")</f>
        <v/>
      </c>
      <c r="AA1808" t="n">
        <v>211071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88</v>
      </c>
      <c r="AO1808" t="s"/>
      <c r="AP1808" t="n">
        <v>438</v>
      </c>
      <c r="AQ1808" t="s">
        <v>89</v>
      </c>
      <c r="AR1808" t="s"/>
      <c r="AS1808" t="s"/>
      <c r="AT1808" t="s">
        <v>90</v>
      </c>
      <c r="AU1808" t="s"/>
      <c r="AV1808" t="s"/>
      <c r="AW1808" t="s"/>
      <c r="AX1808" t="s"/>
      <c r="AY1808" t="n">
        <v>955177</v>
      </c>
      <c r="AZ1808" t="s">
        <v>2177</v>
      </c>
      <c r="BA1808" t="s"/>
      <c r="BB1808" t="n">
        <v>454024</v>
      </c>
      <c r="BC1808" t="n">
        <v>13.387066</v>
      </c>
      <c r="BD1808" t="n">
        <v>52.555346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2174</v>
      </c>
      <c r="F1809" t="n">
        <v>1456007</v>
      </c>
      <c r="G1809" t="s">
        <v>74</v>
      </c>
      <c r="H1809" t="s">
        <v>75</v>
      </c>
      <c r="I1809" t="s"/>
      <c r="J1809" t="s">
        <v>74</v>
      </c>
      <c r="K1809" t="n">
        <v>101.85</v>
      </c>
      <c r="L1809" t="s">
        <v>76</v>
      </c>
      <c r="M1809" t="s"/>
      <c r="N1809" t="s">
        <v>110</v>
      </c>
      <c r="O1809" t="s">
        <v>78</v>
      </c>
      <c r="P1809" t="s">
        <v>2175</v>
      </c>
      <c r="Q1809" t="s"/>
      <c r="R1809" t="s">
        <v>102</v>
      </c>
      <c r="S1809" t="s">
        <v>2140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HYPERLINK("https://hotelmonitor-cachepage.eclerx.com/savepage/tk_15434151124532332_sr_2057.html","info")</f>
        <v/>
      </c>
      <c r="AA1809" t="n">
        <v>211071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88</v>
      </c>
      <c r="AO1809" t="s"/>
      <c r="AP1809" t="n">
        <v>438</v>
      </c>
      <c r="AQ1809" t="s">
        <v>89</v>
      </c>
      <c r="AR1809" t="s"/>
      <c r="AS1809" t="s"/>
      <c r="AT1809" t="s">
        <v>90</v>
      </c>
      <c r="AU1809" t="s"/>
      <c r="AV1809" t="s"/>
      <c r="AW1809" t="s"/>
      <c r="AX1809" t="s"/>
      <c r="AY1809" t="n">
        <v>955177</v>
      </c>
      <c r="AZ1809" t="s">
        <v>2177</v>
      </c>
      <c r="BA1809" t="s"/>
      <c r="BB1809" t="n">
        <v>454024</v>
      </c>
      <c r="BC1809" t="n">
        <v>13.387066</v>
      </c>
      <c r="BD1809" t="n">
        <v>52.555346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2174</v>
      </c>
      <c r="F1810" t="n">
        <v>1456007</v>
      </c>
      <c r="G1810" t="s">
        <v>74</v>
      </c>
      <c r="H1810" t="s">
        <v>75</v>
      </c>
      <c r="I1810" t="s"/>
      <c r="J1810" t="s">
        <v>74</v>
      </c>
      <c r="K1810" t="n">
        <v>86.56999999999999</v>
      </c>
      <c r="L1810" t="s">
        <v>76</v>
      </c>
      <c r="M1810" t="s"/>
      <c r="N1810" t="s">
        <v>110</v>
      </c>
      <c r="O1810" t="s">
        <v>78</v>
      </c>
      <c r="P1810" t="s">
        <v>2175</v>
      </c>
      <c r="Q1810" t="s"/>
      <c r="R1810" t="s">
        <v>102</v>
      </c>
      <c r="S1810" t="s">
        <v>2178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HYPERLINK("https://hotelmonitor-cachepage.eclerx.com/savepage/tk_15434151124532332_sr_2057.html","info")</f>
        <v/>
      </c>
      <c r="AA1810" t="n">
        <v>211071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88</v>
      </c>
      <c r="AO1810" t="s"/>
      <c r="AP1810" t="n">
        <v>438</v>
      </c>
      <c r="AQ1810" t="s">
        <v>89</v>
      </c>
      <c r="AR1810" t="s"/>
      <c r="AS1810" t="s"/>
      <c r="AT1810" t="s">
        <v>90</v>
      </c>
      <c r="AU1810" t="s"/>
      <c r="AV1810" t="s"/>
      <c r="AW1810" t="s"/>
      <c r="AX1810" t="s"/>
      <c r="AY1810" t="n">
        <v>955177</v>
      </c>
      <c r="AZ1810" t="s">
        <v>2177</v>
      </c>
      <c r="BA1810" t="s"/>
      <c r="BB1810" t="n">
        <v>454024</v>
      </c>
      <c r="BC1810" t="n">
        <v>13.387066</v>
      </c>
      <c r="BD1810" t="n">
        <v>52.555346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2174</v>
      </c>
      <c r="F1811" t="n">
        <v>1456007</v>
      </c>
      <c r="G1811" t="s">
        <v>74</v>
      </c>
      <c r="H1811" t="s">
        <v>75</v>
      </c>
      <c r="I1811" t="s"/>
      <c r="J1811" t="s">
        <v>74</v>
      </c>
      <c r="K1811" t="n">
        <v>129.85</v>
      </c>
      <c r="L1811" t="s">
        <v>76</v>
      </c>
      <c r="M1811" t="s"/>
      <c r="N1811" t="s">
        <v>110</v>
      </c>
      <c r="O1811" t="s">
        <v>78</v>
      </c>
      <c r="P1811" t="s">
        <v>2175</v>
      </c>
      <c r="Q1811" t="s"/>
      <c r="R1811" t="s">
        <v>102</v>
      </c>
      <c r="S1811" t="s">
        <v>2179</v>
      </c>
      <c r="T1811" t="s">
        <v>82</v>
      </c>
      <c r="U1811" t="s"/>
      <c r="V1811" t="s">
        <v>83</v>
      </c>
      <c r="W1811" t="s">
        <v>112</v>
      </c>
      <c r="X1811" t="s"/>
      <c r="Y1811" t="s">
        <v>85</v>
      </c>
      <c r="Z1811">
        <f>HYPERLINK("https://hotelmonitor-cachepage.eclerx.com/savepage/tk_15434151124532332_sr_2057.html","info")</f>
        <v/>
      </c>
      <c r="AA1811" t="n">
        <v>211071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88</v>
      </c>
      <c r="AO1811" t="s"/>
      <c r="AP1811" t="n">
        <v>438</v>
      </c>
      <c r="AQ1811" t="s">
        <v>89</v>
      </c>
      <c r="AR1811" t="s"/>
      <c r="AS1811" t="s"/>
      <c r="AT1811" t="s">
        <v>90</v>
      </c>
      <c r="AU1811" t="s"/>
      <c r="AV1811" t="s"/>
      <c r="AW1811" t="s"/>
      <c r="AX1811" t="s"/>
      <c r="AY1811" t="n">
        <v>955177</v>
      </c>
      <c r="AZ1811" t="s">
        <v>2177</v>
      </c>
      <c r="BA1811" t="s"/>
      <c r="BB1811" t="n">
        <v>454024</v>
      </c>
      <c r="BC1811" t="n">
        <v>13.387066</v>
      </c>
      <c r="BD1811" t="n">
        <v>52.555346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2180</v>
      </c>
      <c r="F1812" t="n">
        <v>188056</v>
      </c>
      <c r="G1812" t="s">
        <v>74</v>
      </c>
      <c r="H1812" t="s">
        <v>75</v>
      </c>
      <c r="I1812" t="s"/>
      <c r="J1812" t="s">
        <v>74</v>
      </c>
      <c r="K1812" t="n">
        <v>60.64</v>
      </c>
      <c r="L1812" t="s">
        <v>76</v>
      </c>
      <c r="M1812" t="s"/>
      <c r="N1812" t="s">
        <v>77</v>
      </c>
      <c r="O1812" t="s">
        <v>78</v>
      </c>
      <c r="P1812" t="s">
        <v>2181</v>
      </c>
      <c r="Q1812" t="s"/>
      <c r="R1812" t="s">
        <v>80</v>
      </c>
      <c r="S1812" t="s">
        <v>2182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HYPERLINK("https://hotelmonitor-cachepage.eclerx.com/savepage/tk_15434151541763327_sr_2057.html","info")</f>
        <v/>
      </c>
      <c r="AA1812" t="n">
        <v>83697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88</v>
      </c>
      <c r="AO1812" t="s"/>
      <c r="AP1812" t="n">
        <v>452</v>
      </c>
      <c r="AQ1812" t="s">
        <v>89</v>
      </c>
      <c r="AR1812" t="s"/>
      <c r="AS1812" t="s"/>
      <c r="AT1812" t="s">
        <v>90</v>
      </c>
      <c r="AU1812" t="s"/>
      <c r="AV1812" t="s"/>
      <c r="AW1812" t="s"/>
      <c r="AX1812" t="s"/>
      <c r="AY1812" t="n">
        <v>937729</v>
      </c>
      <c r="AZ1812" t="s">
        <v>2183</v>
      </c>
      <c r="BA1812" t="s"/>
      <c r="BB1812" t="n">
        <v>3203</v>
      </c>
      <c r="BC1812" t="n">
        <v>13.328672</v>
      </c>
      <c r="BD1812" t="n">
        <v>52.500712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2180</v>
      </c>
      <c r="F1813" t="n">
        <v>188056</v>
      </c>
      <c r="G1813" t="s">
        <v>74</v>
      </c>
      <c r="H1813" t="s">
        <v>75</v>
      </c>
      <c r="I1813" t="s"/>
      <c r="J1813" t="s">
        <v>74</v>
      </c>
      <c r="K1813" t="n">
        <v>68.51000000000001</v>
      </c>
      <c r="L1813" t="s">
        <v>76</v>
      </c>
      <c r="M1813" t="s"/>
      <c r="N1813" t="s">
        <v>2184</v>
      </c>
      <c r="O1813" t="s">
        <v>78</v>
      </c>
      <c r="P1813" t="s">
        <v>2181</v>
      </c>
      <c r="Q1813" t="s"/>
      <c r="R1813" t="s">
        <v>80</v>
      </c>
      <c r="S1813" t="s">
        <v>2185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HYPERLINK("https://hotelmonitor-cachepage.eclerx.com/savepage/tk_15434151541763327_sr_2057.html","info")</f>
        <v/>
      </c>
      <c r="AA1813" t="n">
        <v>83697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88</v>
      </c>
      <c r="AO1813" t="s"/>
      <c r="AP1813" t="n">
        <v>452</v>
      </c>
      <c r="AQ1813" t="s">
        <v>89</v>
      </c>
      <c r="AR1813" t="s"/>
      <c r="AS1813" t="s"/>
      <c r="AT1813" t="s">
        <v>90</v>
      </c>
      <c r="AU1813" t="s"/>
      <c r="AV1813" t="s"/>
      <c r="AW1813" t="s"/>
      <c r="AX1813" t="s"/>
      <c r="AY1813" t="n">
        <v>937729</v>
      </c>
      <c r="AZ1813" t="s">
        <v>2183</v>
      </c>
      <c r="BA1813" t="s"/>
      <c r="BB1813" t="n">
        <v>3203</v>
      </c>
      <c r="BC1813" t="n">
        <v>13.328672</v>
      </c>
      <c r="BD1813" t="n">
        <v>52.500712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2180</v>
      </c>
      <c r="F1814" t="n">
        <v>188056</v>
      </c>
      <c r="G1814" t="s">
        <v>74</v>
      </c>
      <c r="H1814" t="s">
        <v>75</v>
      </c>
      <c r="I1814" t="s"/>
      <c r="J1814" t="s">
        <v>74</v>
      </c>
      <c r="K1814" t="n">
        <v>76.39</v>
      </c>
      <c r="L1814" t="s">
        <v>76</v>
      </c>
      <c r="M1814" t="s"/>
      <c r="N1814" t="s">
        <v>305</v>
      </c>
      <c r="O1814" t="s">
        <v>78</v>
      </c>
      <c r="P1814" t="s">
        <v>2181</v>
      </c>
      <c r="Q1814" t="s"/>
      <c r="R1814" t="s">
        <v>80</v>
      </c>
      <c r="S1814" t="s">
        <v>2186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HYPERLINK("https://hotelmonitor-cachepage.eclerx.com/savepage/tk_15434151541763327_sr_2057.html","info")</f>
        <v/>
      </c>
      <c r="AA1814" t="n">
        <v>83697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88</v>
      </c>
      <c r="AO1814" t="s"/>
      <c r="AP1814" t="n">
        <v>452</v>
      </c>
      <c r="AQ1814" t="s">
        <v>89</v>
      </c>
      <c r="AR1814" t="s"/>
      <c r="AS1814" t="s"/>
      <c r="AT1814" t="s">
        <v>90</v>
      </c>
      <c r="AU1814" t="s"/>
      <c r="AV1814" t="s"/>
      <c r="AW1814" t="s"/>
      <c r="AX1814" t="s"/>
      <c r="AY1814" t="n">
        <v>937729</v>
      </c>
      <c r="AZ1814" t="s">
        <v>2183</v>
      </c>
      <c r="BA1814" t="s"/>
      <c r="BB1814" t="n">
        <v>3203</v>
      </c>
      <c r="BC1814" t="n">
        <v>13.328672</v>
      </c>
      <c r="BD1814" t="n">
        <v>52.500712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2180</v>
      </c>
      <c r="F1815" t="n">
        <v>188056</v>
      </c>
      <c r="G1815" t="s">
        <v>74</v>
      </c>
      <c r="H1815" t="s">
        <v>75</v>
      </c>
      <c r="I1815" t="s"/>
      <c r="J1815" t="s">
        <v>74</v>
      </c>
      <c r="K1815" t="n">
        <v>100.01</v>
      </c>
      <c r="L1815" t="s">
        <v>76</v>
      </c>
      <c r="M1815" t="s"/>
      <c r="N1815" t="s">
        <v>219</v>
      </c>
      <c r="O1815" t="s">
        <v>78</v>
      </c>
      <c r="P1815" t="s">
        <v>2181</v>
      </c>
      <c r="Q1815" t="s"/>
      <c r="R1815" t="s">
        <v>80</v>
      </c>
      <c r="S1815" t="s">
        <v>2187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HYPERLINK("https://hotelmonitor-cachepage.eclerx.com/savepage/tk_15434151541763327_sr_2057.html","info")</f>
        <v/>
      </c>
      <c r="AA1815" t="n">
        <v>83697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88</v>
      </c>
      <c r="AO1815" t="s"/>
      <c r="AP1815" t="n">
        <v>452</v>
      </c>
      <c r="AQ1815" t="s">
        <v>89</v>
      </c>
      <c r="AR1815" t="s"/>
      <c r="AS1815" t="s"/>
      <c r="AT1815" t="s">
        <v>90</v>
      </c>
      <c r="AU1815" t="s"/>
      <c r="AV1815" t="s"/>
      <c r="AW1815" t="s"/>
      <c r="AX1815" t="s"/>
      <c r="AY1815" t="n">
        <v>937729</v>
      </c>
      <c r="AZ1815" t="s">
        <v>2183</v>
      </c>
      <c r="BA1815" t="s"/>
      <c r="BB1815" t="n">
        <v>3203</v>
      </c>
      <c r="BC1815" t="n">
        <v>13.328672</v>
      </c>
      <c r="BD1815" t="n">
        <v>52.500712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2180</v>
      </c>
      <c r="F1816" t="n">
        <v>188056</v>
      </c>
      <c r="G1816" t="s">
        <v>74</v>
      </c>
      <c r="H1816" t="s">
        <v>75</v>
      </c>
      <c r="I1816" t="s"/>
      <c r="J1816" t="s">
        <v>74</v>
      </c>
      <c r="K1816" t="n">
        <v>100.68</v>
      </c>
      <c r="L1816" t="s">
        <v>76</v>
      </c>
      <c r="M1816" t="s"/>
      <c r="N1816" t="s">
        <v>305</v>
      </c>
      <c r="O1816" t="s">
        <v>78</v>
      </c>
      <c r="P1816" t="s">
        <v>2181</v>
      </c>
      <c r="Q1816" t="s"/>
      <c r="R1816" t="s">
        <v>80</v>
      </c>
      <c r="S1816" t="s">
        <v>2188</v>
      </c>
      <c r="T1816" t="s">
        <v>82</v>
      </c>
      <c r="U1816" t="s"/>
      <c r="V1816" t="s">
        <v>83</v>
      </c>
      <c r="W1816" t="s">
        <v>112</v>
      </c>
      <c r="X1816" t="s"/>
      <c r="Y1816" t="s">
        <v>85</v>
      </c>
      <c r="Z1816">
        <f>HYPERLINK("https://hotelmonitor-cachepage.eclerx.com/savepage/tk_15434151541763327_sr_2057.html","info")</f>
        <v/>
      </c>
      <c r="AA1816" t="n">
        <v>83697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88</v>
      </c>
      <c r="AO1816" t="s"/>
      <c r="AP1816" t="n">
        <v>452</v>
      </c>
      <c r="AQ1816" t="s">
        <v>89</v>
      </c>
      <c r="AR1816" t="s"/>
      <c r="AS1816" t="s"/>
      <c r="AT1816" t="s">
        <v>90</v>
      </c>
      <c r="AU1816" t="s"/>
      <c r="AV1816" t="s"/>
      <c r="AW1816" t="s"/>
      <c r="AX1816" t="s"/>
      <c r="AY1816" t="n">
        <v>937729</v>
      </c>
      <c r="AZ1816" t="s">
        <v>2183</v>
      </c>
      <c r="BA1816" t="s"/>
      <c r="BB1816" t="n">
        <v>3203</v>
      </c>
      <c r="BC1816" t="n">
        <v>13.328672</v>
      </c>
      <c r="BD1816" t="n">
        <v>52.500712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2180</v>
      </c>
      <c r="F1817" t="n">
        <v>188056</v>
      </c>
      <c r="G1817" t="s">
        <v>74</v>
      </c>
      <c r="H1817" t="s">
        <v>75</v>
      </c>
      <c r="I1817" t="s"/>
      <c r="J1817" t="s">
        <v>74</v>
      </c>
      <c r="K1817" t="n">
        <v>100.85</v>
      </c>
      <c r="L1817" t="s">
        <v>76</v>
      </c>
      <c r="M1817" t="s"/>
      <c r="N1817" t="s">
        <v>95</v>
      </c>
      <c r="O1817" t="s">
        <v>78</v>
      </c>
      <c r="P1817" t="s">
        <v>2181</v>
      </c>
      <c r="Q1817" t="s"/>
      <c r="R1817" t="s">
        <v>80</v>
      </c>
      <c r="S1817" t="s">
        <v>2189</v>
      </c>
      <c r="T1817" t="s">
        <v>82</v>
      </c>
      <c r="U1817" t="s"/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HYPERLINK("https://hotelmonitor-cachepage.eclerx.com/savepage/tk_15434151541763327_sr_2057.html","info")</f>
        <v/>
      </c>
      <c r="AA1817" t="n">
        <v>83697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88</v>
      </c>
      <c r="AO1817" t="s"/>
      <c r="AP1817" t="n">
        <v>452</v>
      </c>
      <c r="AQ1817" t="s">
        <v>89</v>
      </c>
      <c r="AR1817" t="s"/>
      <c r="AS1817" t="s"/>
      <c r="AT1817" t="s">
        <v>90</v>
      </c>
      <c r="AU1817" t="s"/>
      <c r="AV1817" t="s"/>
      <c r="AW1817" t="s"/>
      <c r="AX1817" t="s"/>
      <c r="AY1817" t="n">
        <v>937729</v>
      </c>
      <c r="AZ1817" t="s">
        <v>2183</v>
      </c>
      <c r="BA1817" t="s"/>
      <c r="BB1817" t="n">
        <v>3203</v>
      </c>
      <c r="BC1817" t="n">
        <v>13.328672</v>
      </c>
      <c r="BD1817" t="n">
        <v>52.500712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2180</v>
      </c>
      <c r="F1818" t="n">
        <v>188056</v>
      </c>
      <c r="G1818" t="s">
        <v>74</v>
      </c>
      <c r="H1818" t="s">
        <v>75</v>
      </c>
      <c r="I1818" t="s"/>
      <c r="J1818" t="s">
        <v>74</v>
      </c>
      <c r="K1818" t="n">
        <v>125.85</v>
      </c>
      <c r="L1818" t="s">
        <v>76</v>
      </c>
      <c r="M1818" t="s"/>
      <c r="N1818" t="s">
        <v>305</v>
      </c>
      <c r="O1818" t="s">
        <v>78</v>
      </c>
      <c r="P1818" t="s">
        <v>2181</v>
      </c>
      <c r="Q1818" t="s"/>
      <c r="R1818" t="s">
        <v>80</v>
      </c>
      <c r="S1818" t="s">
        <v>2190</v>
      </c>
      <c r="T1818" t="s">
        <v>82</v>
      </c>
      <c r="U1818" t="s"/>
      <c r="V1818" t="s">
        <v>83</v>
      </c>
      <c r="W1818" t="s">
        <v>112</v>
      </c>
      <c r="X1818" t="s"/>
      <c r="Y1818" t="s">
        <v>85</v>
      </c>
      <c r="Z1818">
        <f>HYPERLINK("https://hotelmonitor-cachepage.eclerx.com/savepage/tk_15434151541763327_sr_2057.html","info")</f>
        <v/>
      </c>
      <c r="AA1818" t="n">
        <v>83697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88</v>
      </c>
      <c r="AO1818" t="s"/>
      <c r="AP1818" t="n">
        <v>452</v>
      </c>
      <c r="AQ1818" t="s">
        <v>89</v>
      </c>
      <c r="AR1818" t="s"/>
      <c r="AS1818" t="s"/>
      <c r="AT1818" t="s">
        <v>90</v>
      </c>
      <c r="AU1818" t="s"/>
      <c r="AV1818" t="s"/>
      <c r="AW1818" t="s"/>
      <c r="AX1818" t="s"/>
      <c r="AY1818" t="n">
        <v>937729</v>
      </c>
      <c r="AZ1818" t="s">
        <v>2183</v>
      </c>
      <c r="BA1818" t="s"/>
      <c r="BB1818" t="n">
        <v>3203</v>
      </c>
      <c r="BC1818" t="n">
        <v>13.328672</v>
      </c>
      <c r="BD1818" t="n">
        <v>52.500712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2180</v>
      </c>
      <c r="F1819" t="n">
        <v>188056</v>
      </c>
      <c r="G1819" t="s">
        <v>74</v>
      </c>
      <c r="H1819" t="s">
        <v>75</v>
      </c>
      <c r="I1819" t="s"/>
      <c r="J1819" t="s">
        <v>74</v>
      </c>
      <c r="K1819" t="n">
        <v>130.85</v>
      </c>
      <c r="L1819" t="s">
        <v>76</v>
      </c>
      <c r="M1819" t="s"/>
      <c r="N1819" t="s">
        <v>321</v>
      </c>
      <c r="O1819" t="s">
        <v>78</v>
      </c>
      <c r="P1819" t="s">
        <v>2181</v>
      </c>
      <c r="Q1819" t="s"/>
      <c r="R1819" t="s">
        <v>80</v>
      </c>
      <c r="S1819" t="s">
        <v>2191</v>
      </c>
      <c r="T1819" t="s">
        <v>82</v>
      </c>
      <c r="U1819" t="s"/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HYPERLINK("https://hotelmonitor-cachepage.eclerx.com/savepage/tk_15434151541763327_sr_2057.html","info")</f>
        <v/>
      </c>
      <c r="AA1819" t="n">
        <v>83697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88</v>
      </c>
      <c r="AO1819" t="s"/>
      <c r="AP1819" t="n">
        <v>452</v>
      </c>
      <c r="AQ1819" t="s">
        <v>89</v>
      </c>
      <c r="AR1819" t="s"/>
      <c r="AS1819" t="s"/>
      <c r="AT1819" t="s">
        <v>90</v>
      </c>
      <c r="AU1819" t="s"/>
      <c r="AV1819" t="s"/>
      <c r="AW1819" t="s"/>
      <c r="AX1819" t="s"/>
      <c r="AY1819" t="n">
        <v>937729</v>
      </c>
      <c r="AZ1819" t="s">
        <v>2183</v>
      </c>
      <c r="BA1819" t="s"/>
      <c r="BB1819" t="n">
        <v>3203</v>
      </c>
      <c r="BC1819" t="n">
        <v>13.328672</v>
      </c>
      <c r="BD1819" t="n">
        <v>52.500712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2180</v>
      </c>
      <c r="F1820" t="n">
        <v>188056</v>
      </c>
      <c r="G1820" t="s">
        <v>74</v>
      </c>
      <c r="H1820" t="s">
        <v>75</v>
      </c>
      <c r="I1820" t="s"/>
      <c r="J1820" t="s">
        <v>74</v>
      </c>
      <c r="K1820" t="n">
        <v>157.35</v>
      </c>
      <c r="L1820" t="s">
        <v>76</v>
      </c>
      <c r="M1820" t="s"/>
      <c r="N1820" t="s">
        <v>219</v>
      </c>
      <c r="O1820" t="s">
        <v>78</v>
      </c>
      <c r="P1820" t="s">
        <v>2181</v>
      </c>
      <c r="Q1820" t="s"/>
      <c r="R1820" t="s">
        <v>80</v>
      </c>
      <c r="S1820" t="s">
        <v>2192</v>
      </c>
      <c r="T1820" t="s">
        <v>82</v>
      </c>
      <c r="U1820" t="s"/>
      <c r="V1820" t="s">
        <v>83</v>
      </c>
      <c r="W1820" t="s">
        <v>112</v>
      </c>
      <c r="X1820" t="s"/>
      <c r="Y1820" t="s">
        <v>85</v>
      </c>
      <c r="Z1820">
        <f>HYPERLINK("https://hotelmonitor-cachepage.eclerx.com/savepage/tk_15434151541763327_sr_2057.html","info")</f>
        <v/>
      </c>
      <c r="AA1820" t="n">
        <v>83697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88</v>
      </c>
      <c r="AO1820" t="s"/>
      <c r="AP1820" t="n">
        <v>452</v>
      </c>
      <c r="AQ1820" t="s">
        <v>89</v>
      </c>
      <c r="AR1820" t="s"/>
      <c r="AS1820" t="s"/>
      <c r="AT1820" t="s">
        <v>90</v>
      </c>
      <c r="AU1820" t="s"/>
      <c r="AV1820" t="s"/>
      <c r="AW1820" t="s"/>
      <c r="AX1820" t="s"/>
      <c r="AY1820" t="n">
        <v>937729</v>
      </c>
      <c r="AZ1820" t="s">
        <v>2183</v>
      </c>
      <c r="BA1820" t="s"/>
      <c r="BB1820" t="n">
        <v>3203</v>
      </c>
      <c r="BC1820" t="n">
        <v>13.328672</v>
      </c>
      <c r="BD1820" t="n">
        <v>52.500712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2193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97</v>
      </c>
      <c r="L1821" t="s">
        <v>76</v>
      </c>
      <c r="M1821" t="s"/>
      <c r="N1821" t="s">
        <v>183</v>
      </c>
      <c r="O1821" t="s">
        <v>78</v>
      </c>
      <c r="P1821" t="s">
        <v>2193</v>
      </c>
      <c r="Q1821" t="s"/>
      <c r="R1821" t="s">
        <v>102</v>
      </c>
      <c r="S1821" t="s">
        <v>1556</v>
      </c>
      <c r="T1821" t="s">
        <v>82</v>
      </c>
      <c r="U1821" t="s"/>
      <c r="V1821" t="s">
        <v>83</v>
      </c>
      <c r="W1821" t="s">
        <v>112</v>
      </c>
      <c r="X1821" t="s"/>
      <c r="Y1821" t="s">
        <v>85</v>
      </c>
      <c r="Z1821">
        <f>HYPERLINK("https://hotelmonitor-cachepage.eclerx.com/savepage/tk_15434147405521445_sr_2057.html","info")</f>
        <v/>
      </c>
      <c r="AA1821" t="n">
        <v>-6796935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88</v>
      </c>
      <c r="AO1821" t="s"/>
      <c r="AP1821" t="n">
        <v>315</v>
      </c>
      <c r="AQ1821" t="s">
        <v>89</v>
      </c>
      <c r="AR1821" t="s"/>
      <c r="AS1821" t="s"/>
      <c r="AT1821" t="s">
        <v>90</v>
      </c>
      <c r="AU1821" t="s"/>
      <c r="AV1821" t="s"/>
      <c r="AW1821" t="s"/>
      <c r="AX1821" t="s"/>
      <c r="AY1821" t="n">
        <v>6796935</v>
      </c>
      <c r="AZ1821" t="s">
        <v>2194</v>
      </c>
      <c r="BA1821" t="s"/>
      <c r="BB1821" t="n">
        <v>11528</v>
      </c>
      <c r="BC1821" t="n">
        <v>13.386115</v>
      </c>
      <c r="BD1821" t="n">
        <v>52.457015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2195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58.5</v>
      </c>
      <c r="L1822" t="s">
        <v>76</v>
      </c>
      <c r="M1822" t="s"/>
      <c r="N1822" t="s">
        <v>77</v>
      </c>
      <c r="O1822" t="s">
        <v>78</v>
      </c>
      <c r="P1822" t="s">
        <v>2195</v>
      </c>
      <c r="Q1822" t="s"/>
      <c r="R1822" t="s">
        <v>180</v>
      </c>
      <c r="S1822" t="s">
        <v>772</v>
      </c>
      <c r="T1822" t="s">
        <v>82</v>
      </c>
      <c r="U1822" t="s"/>
      <c r="V1822" t="s">
        <v>83</v>
      </c>
      <c r="W1822" t="s">
        <v>112</v>
      </c>
      <c r="X1822" t="s"/>
      <c r="Y1822" t="s">
        <v>85</v>
      </c>
      <c r="Z1822">
        <f>HYPERLINK("https://hotelmonitor-cachepage.eclerx.com/savepage/tk_15434147198153694_sr_2057.html","info")</f>
        <v/>
      </c>
      <c r="AA1822" t="n">
        <v>-6796493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88</v>
      </c>
      <c r="AO1822" t="s"/>
      <c r="AP1822" t="n">
        <v>308</v>
      </c>
      <c r="AQ1822" t="s">
        <v>89</v>
      </c>
      <c r="AR1822" t="s"/>
      <c r="AS1822" t="s"/>
      <c r="AT1822" t="s">
        <v>90</v>
      </c>
      <c r="AU1822" t="s"/>
      <c r="AV1822" t="s"/>
      <c r="AW1822" t="s"/>
      <c r="AX1822" t="s"/>
      <c r="AY1822" t="n">
        <v>6796493</v>
      </c>
      <c r="AZ1822" t="s">
        <v>2196</v>
      </c>
      <c r="BA1822" t="s"/>
      <c r="BB1822" t="n">
        <v>171415</v>
      </c>
      <c r="BC1822" t="n">
        <v>13.30446</v>
      </c>
      <c r="BD1822" t="n">
        <v>52.50573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2195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59</v>
      </c>
      <c r="L1823" t="s">
        <v>76</v>
      </c>
      <c r="M1823" t="s"/>
      <c r="N1823" t="s">
        <v>2022</v>
      </c>
      <c r="O1823" t="s">
        <v>78</v>
      </c>
      <c r="P1823" t="s">
        <v>2195</v>
      </c>
      <c r="Q1823" t="s"/>
      <c r="R1823" t="s">
        <v>180</v>
      </c>
      <c r="S1823" t="s">
        <v>294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HYPERLINK("https://hotelmonitor-cachepage.eclerx.com/savepage/tk_15434147198153694_sr_2057.html","info")</f>
        <v/>
      </c>
      <c r="AA1823" t="n">
        <v>-6796493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88</v>
      </c>
      <c r="AO1823" t="s"/>
      <c r="AP1823" t="n">
        <v>308</v>
      </c>
      <c r="AQ1823" t="s">
        <v>89</v>
      </c>
      <c r="AR1823" t="s"/>
      <c r="AS1823" t="s"/>
      <c r="AT1823" t="s">
        <v>90</v>
      </c>
      <c r="AU1823" t="s"/>
      <c r="AV1823" t="s"/>
      <c r="AW1823" t="s"/>
      <c r="AX1823" t="s"/>
      <c r="AY1823" t="n">
        <v>6796493</v>
      </c>
      <c r="AZ1823" t="s">
        <v>2196</v>
      </c>
      <c r="BA1823" t="s"/>
      <c r="BB1823" t="n">
        <v>171415</v>
      </c>
      <c r="BC1823" t="n">
        <v>13.30446</v>
      </c>
      <c r="BD1823" t="n">
        <v>52.50573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2195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59</v>
      </c>
      <c r="L1824" t="s">
        <v>76</v>
      </c>
      <c r="M1824" t="s"/>
      <c r="N1824" t="s">
        <v>118</v>
      </c>
      <c r="O1824" t="s">
        <v>78</v>
      </c>
      <c r="P1824" t="s">
        <v>2195</v>
      </c>
      <c r="Q1824" t="s"/>
      <c r="R1824" t="s">
        <v>180</v>
      </c>
      <c r="S1824" t="s">
        <v>294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HYPERLINK("https://hotelmonitor-cachepage.eclerx.com/savepage/tk_15434147198153694_sr_2057.html","info")</f>
        <v/>
      </c>
      <c r="AA1824" t="n">
        <v>-6796493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88</v>
      </c>
      <c r="AO1824" t="s"/>
      <c r="AP1824" t="n">
        <v>308</v>
      </c>
      <c r="AQ1824" t="s">
        <v>89</v>
      </c>
      <c r="AR1824" t="s"/>
      <c r="AS1824" t="s"/>
      <c r="AT1824" t="s">
        <v>90</v>
      </c>
      <c r="AU1824" t="s"/>
      <c r="AV1824" t="s"/>
      <c r="AW1824" t="s"/>
      <c r="AX1824" t="s"/>
      <c r="AY1824" t="n">
        <v>6796493</v>
      </c>
      <c r="AZ1824" t="s">
        <v>2196</v>
      </c>
      <c r="BA1824" t="s"/>
      <c r="BB1824" t="n">
        <v>171415</v>
      </c>
      <c r="BC1824" t="n">
        <v>13.30446</v>
      </c>
      <c r="BD1824" t="n">
        <v>52.50573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2195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65</v>
      </c>
      <c r="L1825" t="s">
        <v>76</v>
      </c>
      <c r="M1825" t="s"/>
      <c r="N1825" t="s">
        <v>2022</v>
      </c>
      <c r="O1825" t="s">
        <v>78</v>
      </c>
      <c r="P1825" t="s">
        <v>2195</v>
      </c>
      <c r="Q1825" t="s"/>
      <c r="R1825" t="s">
        <v>180</v>
      </c>
      <c r="S1825" t="s">
        <v>774</v>
      </c>
      <c r="T1825" t="s">
        <v>82</v>
      </c>
      <c r="U1825" t="s"/>
      <c r="V1825" t="s">
        <v>83</v>
      </c>
      <c r="W1825" t="s">
        <v>112</v>
      </c>
      <c r="X1825" t="s"/>
      <c r="Y1825" t="s">
        <v>85</v>
      </c>
      <c r="Z1825">
        <f>HYPERLINK("https://hotelmonitor-cachepage.eclerx.com/savepage/tk_15434147198153694_sr_2057.html","info")</f>
        <v/>
      </c>
      <c r="AA1825" t="n">
        <v>-6796493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88</v>
      </c>
      <c r="AO1825" t="s"/>
      <c r="AP1825" t="n">
        <v>308</v>
      </c>
      <c r="AQ1825" t="s">
        <v>89</v>
      </c>
      <c r="AR1825" t="s"/>
      <c r="AS1825" t="s"/>
      <c r="AT1825" t="s">
        <v>90</v>
      </c>
      <c r="AU1825" t="s"/>
      <c r="AV1825" t="s"/>
      <c r="AW1825" t="s"/>
      <c r="AX1825" t="s"/>
      <c r="AY1825" t="n">
        <v>6796493</v>
      </c>
      <c r="AZ1825" t="s">
        <v>2196</v>
      </c>
      <c r="BA1825" t="s"/>
      <c r="BB1825" t="n">
        <v>171415</v>
      </c>
      <c r="BC1825" t="n">
        <v>13.30446</v>
      </c>
      <c r="BD1825" t="n">
        <v>52.50573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2195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65</v>
      </c>
      <c r="L1826" t="s">
        <v>76</v>
      </c>
      <c r="M1826" t="s"/>
      <c r="N1826" t="s">
        <v>118</v>
      </c>
      <c r="O1826" t="s">
        <v>78</v>
      </c>
      <c r="P1826" t="s">
        <v>2195</v>
      </c>
      <c r="Q1826" t="s"/>
      <c r="R1826" t="s">
        <v>180</v>
      </c>
      <c r="S1826" t="s">
        <v>774</v>
      </c>
      <c r="T1826" t="s">
        <v>82</v>
      </c>
      <c r="U1826" t="s"/>
      <c r="V1826" t="s">
        <v>83</v>
      </c>
      <c r="W1826" t="s">
        <v>112</v>
      </c>
      <c r="X1826" t="s"/>
      <c r="Y1826" t="s">
        <v>85</v>
      </c>
      <c r="Z1826">
        <f>HYPERLINK("https://hotelmonitor-cachepage.eclerx.com/savepage/tk_15434147198153694_sr_2057.html","info")</f>
        <v/>
      </c>
      <c r="AA1826" t="n">
        <v>-6796493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88</v>
      </c>
      <c r="AO1826" t="s"/>
      <c r="AP1826" t="n">
        <v>308</v>
      </c>
      <c r="AQ1826" t="s">
        <v>89</v>
      </c>
      <c r="AR1826" t="s"/>
      <c r="AS1826" t="s"/>
      <c r="AT1826" t="s">
        <v>90</v>
      </c>
      <c r="AU1826" t="s"/>
      <c r="AV1826" t="s"/>
      <c r="AW1826" t="s"/>
      <c r="AX1826" t="s"/>
      <c r="AY1826" t="n">
        <v>6796493</v>
      </c>
      <c r="AZ1826" t="s">
        <v>2196</v>
      </c>
      <c r="BA1826" t="s"/>
      <c r="BB1826" t="n">
        <v>171415</v>
      </c>
      <c r="BC1826" t="n">
        <v>13.30446</v>
      </c>
      <c r="BD1826" t="n">
        <v>52.50573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2197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89</v>
      </c>
      <c r="L1827" t="s">
        <v>76</v>
      </c>
      <c r="M1827" t="s"/>
      <c r="N1827" t="s">
        <v>183</v>
      </c>
      <c r="O1827" t="s">
        <v>78</v>
      </c>
      <c r="P1827" t="s">
        <v>2197</v>
      </c>
      <c r="Q1827" t="s"/>
      <c r="R1827" t="s">
        <v>102</v>
      </c>
      <c r="S1827" t="s">
        <v>351</v>
      </c>
      <c r="T1827" t="s">
        <v>82</v>
      </c>
      <c r="U1827" t="s"/>
      <c r="V1827" t="s">
        <v>83</v>
      </c>
      <c r="W1827" t="s">
        <v>112</v>
      </c>
      <c r="X1827" t="s"/>
      <c r="Y1827" t="s">
        <v>85</v>
      </c>
      <c r="Z1827">
        <f>HYPERLINK("https://hotelmonitor-cachepage.eclerx.com/savepage/tk_1543414207042782_sr_2057.html","info")</f>
        <v/>
      </c>
      <c r="AA1827" t="n">
        <v>-6628437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88</v>
      </c>
      <c r="AO1827" t="s"/>
      <c r="AP1827" t="n">
        <v>138</v>
      </c>
      <c r="AQ1827" t="s">
        <v>89</v>
      </c>
      <c r="AR1827" t="s"/>
      <c r="AS1827" t="s"/>
      <c r="AT1827" t="s">
        <v>90</v>
      </c>
      <c r="AU1827" t="s"/>
      <c r="AV1827" t="s"/>
      <c r="AW1827" t="s"/>
      <c r="AX1827" t="s"/>
      <c r="AY1827" t="n">
        <v>6628437</v>
      </c>
      <c r="AZ1827" t="s">
        <v>2198</v>
      </c>
      <c r="BA1827" t="s"/>
      <c r="BB1827" t="n">
        <v>70973</v>
      </c>
      <c r="BC1827" t="n">
        <v>13.324888</v>
      </c>
      <c r="BD1827" t="n">
        <v>52.507724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2199</v>
      </c>
      <c r="F1828" t="n">
        <v>-1</v>
      </c>
      <c r="G1828" t="s">
        <v>74</v>
      </c>
      <c r="H1828" t="s">
        <v>75</v>
      </c>
      <c r="I1828" t="s"/>
      <c r="J1828" t="s">
        <v>74</v>
      </c>
      <c r="K1828" t="n">
        <v>88.2</v>
      </c>
      <c r="L1828" t="s">
        <v>76</v>
      </c>
      <c r="M1828" t="s"/>
      <c r="N1828" t="s">
        <v>93</v>
      </c>
      <c r="O1828" t="s">
        <v>78</v>
      </c>
      <c r="P1828" t="s">
        <v>2199</v>
      </c>
      <c r="Q1828" t="s"/>
      <c r="R1828" t="s">
        <v>102</v>
      </c>
      <c r="S1828" t="s">
        <v>709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HYPERLINK("https://hotelmonitor-cachepage.eclerx.com/savepage/tk_1543413804547686_sr_2057.html","info")</f>
        <v/>
      </c>
      <c r="AA1828" t="n">
        <v>-2071555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88</v>
      </c>
      <c r="AO1828" t="s"/>
      <c r="AP1828" t="n">
        <v>4</v>
      </c>
      <c r="AQ1828" t="s">
        <v>89</v>
      </c>
      <c r="AR1828" t="s"/>
      <c r="AS1828" t="s"/>
      <c r="AT1828" t="s">
        <v>90</v>
      </c>
      <c r="AU1828" t="s"/>
      <c r="AV1828" t="s"/>
      <c r="AW1828" t="s"/>
      <c r="AX1828" t="s"/>
      <c r="AY1828" t="n">
        <v>2071555</v>
      </c>
      <c r="AZ1828" t="s">
        <v>2200</v>
      </c>
      <c r="BA1828" t="s"/>
      <c r="BB1828" t="n">
        <v>439260</v>
      </c>
      <c r="BC1828" t="n">
        <v>13.34805</v>
      </c>
      <c r="BD1828" t="n">
        <v>52.50278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2201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68</v>
      </c>
      <c r="L1829" t="s">
        <v>76</v>
      </c>
      <c r="M1829" t="s"/>
      <c r="N1829" t="s">
        <v>612</v>
      </c>
      <c r="O1829" t="s">
        <v>78</v>
      </c>
      <c r="P1829" t="s">
        <v>2201</v>
      </c>
      <c r="Q1829" t="s"/>
      <c r="R1829" t="s">
        <v>180</v>
      </c>
      <c r="S1829" t="s">
        <v>1033</v>
      </c>
      <c r="T1829" t="s">
        <v>82</v>
      </c>
      <c r="U1829" t="s"/>
      <c r="V1829" t="s">
        <v>83</v>
      </c>
      <c r="W1829" t="s">
        <v>84</v>
      </c>
      <c r="X1829" t="s"/>
      <c r="Y1829" t="s">
        <v>85</v>
      </c>
      <c r="Z1829">
        <f>HYPERLINK("https://hotelmonitor-cachepage.eclerx.com/savepage/tk_1543415074702085_sr_2057.html","info")</f>
        <v/>
      </c>
      <c r="AA1829" t="n">
        <v>-2071469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88</v>
      </c>
      <c r="AO1829" t="s"/>
      <c r="AP1829" t="n">
        <v>425</v>
      </c>
      <c r="AQ1829" t="s">
        <v>89</v>
      </c>
      <c r="AR1829" t="s"/>
      <c r="AS1829" t="s"/>
      <c r="AT1829" t="s">
        <v>90</v>
      </c>
      <c r="AU1829" t="s"/>
      <c r="AV1829" t="s"/>
      <c r="AW1829" t="s"/>
      <c r="AX1829" t="s"/>
      <c r="AY1829" t="n">
        <v>2071469</v>
      </c>
      <c r="AZ1829" t="s">
        <v>2202</v>
      </c>
      <c r="BA1829" t="s"/>
      <c r="BB1829" t="n">
        <v>250305</v>
      </c>
      <c r="BC1829" t="n">
        <v>13.450533</v>
      </c>
      <c r="BD1829" t="n">
        <v>52.51265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2201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74</v>
      </c>
      <c r="L1830" t="s">
        <v>76</v>
      </c>
      <c r="M1830" t="s"/>
      <c r="N1830" t="s">
        <v>2203</v>
      </c>
      <c r="O1830" t="s">
        <v>78</v>
      </c>
      <c r="P1830" t="s">
        <v>2201</v>
      </c>
      <c r="Q1830" t="s"/>
      <c r="R1830" t="s">
        <v>180</v>
      </c>
      <c r="S1830" t="s">
        <v>564</v>
      </c>
      <c r="T1830" t="s">
        <v>82</v>
      </c>
      <c r="U1830" t="s"/>
      <c r="V1830" t="s">
        <v>83</v>
      </c>
      <c r="W1830" t="s">
        <v>84</v>
      </c>
      <c r="X1830" t="s"/>
      <c r="Y1830" t="s">
        <v>85</v>
      </c>
      <c r="Z1830">
        <f>HYPERLINK("https://hotelmonitor-cachepage.eclerx.com/savepage/tk_1543415074702085_sr_2057.html","info")</f>
        <v/>
      </c>
      <c r="AA1830" t="n">
        <v>-2071469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88</v>
      </c>
      <c r="AO1830" t="s"/>
      <c r="AP1830" t="n">
        <v>425</v>
      </c>
      <c r="AQ1830" t="s">
        <v>89</v>
      </c>
      <c r="AR1830" t="s"/>
      <c r="AS1830" t="s"/>
      <c r="AT1830" t="s">
        <v>90</v>
      </c>
      <c r="AU1830" t="s"/>
      <c r="AV1830" t="s"/>
      <c r="AW1830" t="s"/>
      <c r="AX1830" t="s"/>
      <c r="AY1830" t="n">
        <v>2071469</v>
      </c>
      <c r="AZ1830" t="s">
        <v>2202</v>
      </c>
      <c r="BA1830" t="s"/>
      <c r="BB1830" t="n">
        <v>250305</v>
      </c>
      <c r="BC1830" t="n">
        <v>13.450533</v>
      </c>
      <c r="BD1830" t="n">
        <v>52.51265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2201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85</v>
      </c>
      <c r="L1831" t="s">
        <v>76</v>
      </c>
      <c r="M1831" t="s"/>
      <c r="N1831" t="s">
        <v>2203</v>
      </c>
      <c r="O1831" t="s">
        <v>78</v>
      </c>
      <c r="P1831" t="s">
        <v>2201</v>
      </c>
      <c r="Q1831" t="s"/>
      <c r="R1831" t="s">
        <v>180</v>
      </c>
      <c r="S1831" t="s">
        <v>181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HYPERLINK("https://hotelmonitor-cachepage.eclerx.com/savepage/tk_1543415074702085_sr_2057.html","info")</f>
        <v/>
      </c>
      <c r="AA1831" t="n">
        <v>-2071469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88</v>
      </c>
      <c r="AO1831" t="s"/>
      <c r="AP1831" t="n">
        <v>425</v>
      </c>
      <c r="AQ1831" t="s">
        <v>89</v>
      </c>
      <c r="AR1831" t="s"/>
      <c r="AS1831" t="s"/>
      <c r="AT1831" t="s">
        <v>90</v>
      </c>
      <c r="AU1831" t="s"/>
      <c r="AV1831" t="s"/>
      <c r="AW1831" t="s"/>
      <c r="AX1831" t="s"/>
      <c r="AY1831" t="n">
        <v>2071469</v>
      </c>
      <c r="AZ1831" t="s">
        <v>2202</v>
      </c>
      <c r="BA1831" t="s"/>
      <c r="BB1831" t="n">
        <v>250305</v>
      </c>
      <c r="BC1831" t="n">
        <v>13.450533</v>
      </c>
      <c r="BD1831" t="n">
        <v>52.51265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2201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85.98</v>
      </c>
      <c r="L1832" t="s">
        <v>76</v>
      </c>
      <c r="M1832" t="s"/>
      <c r="N1832" t="s">
        <v>2203</v>
      </c>
      <c r="O1832" t="s">
        <v>78</v>
      </c>
      <c r="P1832" t="s">
        <v>2201</v>
      </c>
      <c r="Q1832" t="s"/>
      <c r="R1832" t="s">
        <v>180</v>
      </c>
      <c r="S1832" t="s">
        <v>2204</v>
      </c>
      <c r="T1832" t="s">
        <v>82</v>
      </c>
      <c r="U1832" t="s"/>
      <c r="V1832" t="s">
        <v>83</v>
      </c>
      <c r="W1832" t="s">
        <v>112</v>
      </c>
      <c r="X1832" t="s"/>
      <c r="Y1832" t="s">
        <v>85</v>
      </c>
      <c r="Z1832">
        <f>HYPERLINK("https://hotelmonitor-cachepage.eclerx.com/savepage/tk_1543415074702085_sr_2057.html","info")</f>
        <v/>
      </c>
      <c r="AA1832" t="n">
        <v>-2071469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88</v>
      </c>
      <c r="AO1832" t="s"/>
      <c r="AP1832" t="n">
        <v>425</v>
      </c>
      <c r="AQ1832" t="s">
        <v>89</v>
      </c>
      <c r="AR1832" t="s"/>
      <c r="AS1832" t="s"/>
      <c r="AT1832" t="s">
        <v>90</v>
      </c>
      <c r="AU1832" t="s"/>
      <c r="AV1832" t="s"/>
      <c r="AW1832" t="s"/>
      <c r="AX1832" t="s"/>
      <c r="AY1832" t="n">
        <v>2071469</v>
      </c>
      <c r="AZ1832" t="s">
        <v>2202</v>
      </c>
      <c r="BA1832" t="s"/>
      <c r="BB1832" t="n">
        <v>250305</v>
      </c>
      <c r="BC1832" t="n">
        <v>13.450533</v>
      </c>
      <c r="BD1832" t="n">
        <v>52.51265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2201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89</v>
      </c>
      <c r="L1833" t="s">
        <v>76</v>
      </c>
      <c r="M1833" t="s"/>
      <c r="N1833" t="s">
        <v>1805</v>
      </c>
      <c r="O1833" t="s">
        <v>78</v>
      </c>
      <c r="P1833" t="s">
        <v>2201</v>
      </c>
      <c r="Q1833" t="s"/>
      <c r="R1833" t="s">
        <v>180</v>
      </c>
      <c r="S1833" t="s">
        <v>351</v>
      </c>
      <c r="T1833" t="s">
        <v>82</v>
      </c>
      <c r="U1833" t="s"/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HYPERLINK("https://hotelmonitor-cachepage.eclerx.com/savepage/tk_1543415074702085_sr_2057.html","info")</f>
        <v/>
      </c>
      <c r="AA1833" t="n">
        <v>-2071469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88</v>
      </c>
      <c r="AO1833" t="s"/>
      <c r="AP1833" t="n">
        <v>425</v>
      </c>
      <c r="AQ1833" t="s">
        <v>89</v>
      </c>
      <c r="AR1833" t="s"/>
      <c r="AS1833" t="s"/>
      <c r="AT1833" t="s">
        <v>90</v>
      </c>
      <c r="AU1833" t="s"/>
      <c r="AV1833" t="s"/>
      <c r="AW1833" t="s"/>
      <c r="AX1833" t="s"/>
      <c r="AY1833" t="n">
        <v>2071469</v>
      </c>
      <c r="AZ1833" t="s">
        <v>2202</v>
      </c>
      <c r="BA1833" t="s"/>
      <c r="BB1833" t="n">
        <v>250305</v>
      </c>
      <c r="BC1833" t="n">
        <v>13.450533</v>
      </c>
      <c r="BD1833" t="n">
        <v>52.51265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2201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96</v>
      </c>
      <c r="L1834" t="s">
        <v>76</v>
      </c>
      <c r="M1834" t="s"/>
      <c r="N1834" t="s">
        <v>1805</v>
      </c>
      <c r="O1834" t="s">
        <v>78</v>
      </c>
      <c r="P1834" t="s">
        <v>2201</v>
      </c>
      <c r="Q1834" t="s"/>
      <c r="R1834" t="s">
        <v>180</v>
      </c>
      <c r="S1834" t="s">
        <v>638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HYPERLINK("https://hotelmonitor-cachepage.eclerx.com/savepage/tk_1543415074702085_sr_2057.html","info")</f>
        <v/>
      </c>
      <c r="AA1834" t="n">
        <v>-2071469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88</v>
      </c>
      <c r="AO1834" t="s"/>
      <c r="AP1834" t="n">
        <v>425</v>
      </c>
      <c r="AQ1834" t="s">
        <v>89</v>
      </c>
      <c r="AR1834" t="s"/>
      <c r="AS1834" t="s"/>
      <c r="AT1834" t="s">
        <v>90</v>
      </c>
      <c r="AU1834" t="s"/>
      <c r="AV1834" t="s"/>
      <c r="AW1834" t="s"/>
      <c r="AX1834" t="s"/>
      <c r="AY1834" t="n">
        <v>2071469</v>
      </c>
      <c r="AZ1834" t="s">
        <v>2202</v>
      </c>
      <c r="BA1834" t="s"/>
      <c r="BB1834" t="n">
        <v>250305</v>
      </c>
      <c r="BC1834" t="n">
        <v>13.450533</v>
      </c>
      <c r="BD1834" t="n">
        <v>52.51265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2201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98</v>
      </c>
      <c r="L1835" t="s">
        <v>76</v>
      </c>
      <c r="M1835" t="s"/>
      <c r="N1835" t="s">
        <v>605</v>
      </c>
      <c r="O1835" t="s">
        <v>78</v>
      </c>
      <c r="P1835" t="s">
        <v>2201</v>
      </c>
      <c r="Q1835" t="s"/>
      <c r="R1835" t="s">
        <v>180</v>
      </c>
      <c r="S1835" t="s">
        <v>467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HYPERLINK("https://hotelmonitor-cachepage.eclerx.com/savepage/tk_1543415074702085_sr_2057.html","info")</f>
        <v/>
      </c>
      <c r="AA1835" t="n">
        <v>-2071469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88</v>
      </c>
      <c r="AO1835" t="s"/>
      <c r="AP1835" t="n">
        <v>425</v>
      </c>
      <c r="AQ1835" t="s">
        <v>89</v>
      </c>
      <c r="AR1835" t="s"/>
      <c r="AS1835" t="s"/>
      <c r="AT1835" t="s">
        <v>90</v>
      </c>
      <c r="AU1835" t="s"/>
      <c r="AV1835" t="s"/>
      <c r="AW1835" t="s"/>
      <c r="AX1835" t="s"/>
      <c r="AY1835" t="n">
        <v>2071469</v>
      </c>
      <c r="AZ1835" t="s">
        <v>2202</v>
      </c>
      <c r="BA1835" t="s"/>
      <c r="BB1835" t="n">
        <v>250305</v>
      </c>
      <c r="BC1835" t="n">
        <v>13.450533</v>
      </c>
      <c r="BD1835" t="n">
        <v>52.51265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2201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106</v>
      </c>
      <c r="L1836" t="s">
        <v>76</v>
      </c>
      <c r="M1836" t="s"/>
      <c r="N1836" t="s">
        <v>605</v>
      </c>
      <c r="O1836" t="s">
        <v>78</v>
      </c>
      <c r="P1836" t="s">
        <v>2201</v>
      </c>
      <c r="Q1836" t="s"/>
      <c r="R1836" t="s">
        <v>180</v>
      </c>
      <c r="S1836" t="s">
        <v>312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HYPERLINK("https://hotelmonitor-cachepage.eclerx.com/savepage/tk_1543415074702085_sr_2057.html","info")</f>
        <v/>
      </c>
      <c r="AA1836" t="n">
        <v>-2071469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88</v>
      </c>
      <c r="AO1836" t="s"/>
      <c r="AP1836" t="n">
        <v>425</v>
      </c>
      <c r="AQ1836" t="s">
        <v>89</v>
      </c>
      <c r="AR1836" t="s"/>
      <c r="AS1836" t="s"/>
      <c r="AT1836" t="s">
        <v>90</v>
      </c>
      <c r="AU1836" t="s"/>
      <c r="AV1836" t="s"/>
      <c r="AW1836" t="s"/>
      <c r="AX1836" t="s"/>
      <c r="AY1836" t="n">
        <v>2071469</v>
      </c>
      <c r="AZ1836" t="s">
        <v>2202</v>
      </c>
      <c r="BA1836" t="s"/>
      <c r="BB1836" t="n">
        <v>250305</v>
      </c>
      <c r="BC1836" t="n">
        <v>13.450533</v>
      </c>
      <c r="BD1836" t="n">
        <v>52.51265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2201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110</v>
      </c>
      <c r="L1837" t="s">
        <v>76</v>
      </c>
      <c r="M1837" t="s"/>
      <c r="N1837" t="s">
        <v>1805</v>
      </c>
      <c r="O1837" t="s">
        <v>78</v>
      </c>
      <c r="P1837" t="s">
        <v>2201</v>
      </c>
      <c r="Q1837" t="s"/>
      <c r="R1837" t="s">
        <v>180</v>
      </c>
      <c r="S1837" t="s">
        <v>372</v>
      </c>
      <c r="T1837" t="s">
        <v>82</v>
      </c>
      <c r="U1837" t="s"/>
      <c r="V1837" t="s">
        <v>83</v>
      </c>
      <c r="W1837" t="s">
        <v>84</v>
      </c>
      <c r="X1837" t="s"/>
      <c r="Y1837" t="s">
        <v>85</v>
      </c>
      <c r="Z1837">
        <f>HYPERLINK("https://hotelmonitor-cachepage.eclerx.com/savepage/tk_1543415074702085_sr_2057.html","info")</f>
        <v/>
      </c>
      <c r="AA1837" t="n">
        <v>-2071469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88</v>
      </c>
      <c r="AO1837" t="s"/>
      <c r="AP1837" t="n">
        <v>425</v>
      </c>
      <c r="AQ1837" t="s">
        <v>89</v>
      </c>
      <c r="AR1837" t="s"/>
      <c r="AS1837" t="s"/>
      <c r="AT1837" t="s">
        <v>90</v>
      </c>
      <c r="AU1837" t="s"/>
      <c r="AV1837" t="s"/>
      <c r="AW1837" t="s"/>
      <c r="AX1837" t="s"/>
      <c r="AY1837" t="n">
        <v>2071469</v>
      </c>
      <c r="AZ1837" t="s">
        <v>2202</v>
      </c>
      <c r="BA1837" t="s"/>
      <c r="BB1837" t="n">
        <v>250305</v>
      </c>
      <c r="BC1837" t="n">
        <v>13.450533</v>
      </c>
      <c r="BD1837" t="n">
        <v>52.51265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2201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113.97</v>
      </c>
      <c r="L1838" t="s">
        <v>76</v>
      </c>
      <c r="M1838" t="s"/>
      <c r="N1838" t="s">
        <v>1805</v>
      </c>
      <c r="O1838" t="s">
        <v>78</v>
      </c>
      <c r="P1838" t="s">
        <v>2201</v>
      </c>
      <c r="Q1838" t="s"/>
      <c r="R1838" t="s">
        <v>180</v>
      </c>
      <c r="S1838" t="s">
        <v>2205</v>
      </c>
      <c r="T1838" t="s">
        <v>82</v>
      </c>
      <c r="U1838" t="s"/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HYPERLINK("https://hotelmonitor-cachepage.eclerx.com/savepage/tk_1543415074702085_sr_2057.html","info")</f>
        <v/>
      </c>
      <c r="AA1838" t="n">
        <v>-2071469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88</v>
      </c>
      <c r="AO1838" t="s"/>
      <c r="AP1838" t="n">
        <v>425</v>
      </c>
      <c r="AQ1838" t="s">
        <v>89</v>
      </c>
      <c r="AR1838" t="s"/>
      <c r="AS1838" t="s"/>
      <c r="AT1838" t="s">
        <v>90</v>
      </c>
      <c r="AU1838" t="s"/>
      <c r="AV1838" t="s"/>
      <c r="AW1838" t="s"/>
      <c r="AX1838" t="s"/>
      <c r="AY1838" t="n">
        <v>2071469</v>
      </c>
      <c r="AZ1838" t="s">
        <v>2202</v>
      </c>
      <c r="BA1838" t="s"/>
      <c r="BB1838" t="n">
        <v>250305</v>
      </c>
      <c r="BC1838" t="n">
        <v>13.450533</v>
      </c>
      <c r="BD1838" t="n">
        <v>52.51265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2201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120</v>
      </c>
      <c r="L1839" t="s">
        <v>76</v>
      </c>
      <c r="M1839" t="s"/>
      <c r="N1839" t="s">
        <v>605</v>
      </c>
      <c r="O1839" t="s">
        <v>78</v>
      </c>
      <c r="P1839" t="s">
        <v>2201</v>
      </c>
      <c r="Q1839" t="s"/>
      <c r="R1839" t="s">
        <v>180</v>
      </c>
      <c r="S1839" t="s">
        <v>469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HYPERLINK("https://hotelmonitor-cachepage.eclerx.com/savepage/tk_1543415074702085_sr_2057.html","info")</f>
        <v/>
      </c>
      <c r="AA1839" t="n">
        <v>-2071469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88</v>
      </c>
      <c r="AO1839" t="s"/>
      <c r="AP1839" t="n">
        <v>425</v>
      </c>
      <c r="AQ1839" t="s">
        <v>89</v>
      </c>
      <c r="AR1839" t="s"/>
      <c r="AS1839" t="s"/>
      <c r="AT1839" t="s">
        <v>90</v>
      </c>
      <c r="AU1839" t="s"/>
      <c r="AV1839" t="s"/>
      <c r="AW1839" t="s"/>
      <c r="AX1839" t="s"/>
      <c r="AY1839" t="n">
        <v>2071469</v>
      </c>
      <c r="AZ1839" t="s">
        <v>2202</v>
      </c>
      <c r="BA1839" t="s"/>
      <c r="BB1839" t="n">
        <v>250305</v>
      </c>
      <c r="BC1839" t="n">
        <v>13.450533</v>
      </c>
      <c r="BD1839" t="n">
        <v>52.51265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2201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129.96</v>
      </c>
      <c r="L1840" t="s">
        <v>76</v>
      </c>
      <c r="M1840" t="s"/>
      <c r="N1840" t="s">
        <v>605</v>
      </c>
      <c r="O1840" t="s">
        <v>78</v>
      </c>
      <c r="P1840" t="s">
        <v>2201</v>
      </c>
      <c r="Q1840" t="s"/>
      <c r="R1840" t="s">
        <v>180</v>
      </c>
      <c r="S1840" t="s">
        <v>2206</v>
      </c>
      <c r="T1840" t="s">
        <v>82</v>
      </c>
      <c r="U1840" t="s"/>
      <c r="V1840" t="s">
        <v>83</v>
      </c>
      <c r="W1840" t="s">
        <v>112</v>
      </c>
      <c r="X1840" t="s"/>
      <c r="Y1840" t="s">
        <v>85</v>
      </c>
      <c r="Z1840">
        <f>HYPERLINK("https://hotelmonitor-cachepage.eclerx.com/savepage/tk_1543415074702085_sr_2057.html","info")</f>
        <v/>
      </c>
      <c r="AA1840" t="n">
        <v>-2071469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88</v>
      </c>
      <c r="AO1840" t="s"/>
      <c r="AP1840" t="n">
        <v>425</v>
      </c>
      <c r="AQ1840" t="s">
        <v>89</v>
      </c>
      <c r="AR1840" t="s"/>
      <c r="AS1840" t="s"/>
      <c r="AT1840" t="s">
        <v>90</v>
      </c>
      <c r="AU1840" t="s"/>
      <c r="AV1840" t="s"/>
      <c r="AW1840" t="s"/>
      <c r="AX1840" t="s"/>
      <c r="AY1840" t="n">
        <v>2071469</v>
      </c>
      <c r="AZ1840" t="s">
        <v>2202</v>
      </c>
      <c r="BA1840" t="s"/>
      <c r="BB1840" t="n">
        <v>250305</v>
      </c>
      <c r="BC1840" t="n">
        <v>13.450533</v>
      </c>
      <c r="BD1840" t="n">
        <v>52.51265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2207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93</v>
      </c>
      <c r="L1841" t="s">
        <v>76</v>
      </c>
      <c r="M1841" t="s"/>
      <c r="N1841" t="s">
        <v>77</v>
      </c>
      <c r="O1841" t="s">
        <v>78</v>
      </c>
      <c r="P1841" t="s">
        <v>2207</v>
      </c>
      <c r="Q1841" t="s"/>
      <c r="R1841" t="s">
        <v>102</v>
      </c>
      <c r="S1841" t="s">
        <v>762</v>
      </c>
      <c r="T1841" t="s">
        <v>82</v>
      </c>
      <c r="U1841" t="s"/>
      <c r="V1841" t="s">
        <v>83</v>
      </c>
      <c r="W1841" t="s">
        <v>112</v>
      </c>
      <c r="X1841" t="s"/>
      <c r="Y1841" t="s">
        <v>85</v>
      </c>
      <c r="Z1841">
        <f>HYPERLINK("https://hotelmonitor-cachepage.eclerx.com/savepage/tk_15434143854585838_sr_2057.html","info")</f>
        <v/>
      </c>
      <c r="AA1841" t="n">
        <v>-2071606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88</v>
      </c>
      <c r="AO1841" t="s"/>
      <c r="AP1841" t="n">
        <v>199</v>
      </c>
      <c r="AQ1841" t="s">
        <v>89</v>
      </c>
      <c r="AR1841" t="s"/>
      <c r="AS1841" t="s"/>
      <c r="AT1841" t="s">
        <v>90</v>
      </c>
      <c r="AU1841" t="s"/>
      <c r="AV1841" t="s"/>
      <c r="AW1841" t="s"/>
      <c r="AX1841" t="s"/>
      <c r="AY1841" t="n">
        <v>2071606</v>
      </c>
      <c r="AZ1841" t="s">
        <v>2208</v>
      </c>
      <c r="BA1841" t="s"/>
      <c r="BB1841" t="n">
        <v>69142</v>
      </c>
      <c r="BC1841" t="n">
        <v>13.42098</v>
      </c>
      <c r="BD1841" t="n">
        <v>52.4876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2207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114</v>
      </c>
      <c r="L1842" t="s">
        <v>76</v>
      </c>
      <c r="M1842" t="s"/>
      <c r="N1842" t="s">
        <v>183</v>
      </c>
      <c r="O1842" t="s">
        <v>78</v>
      </c>
      <c r="P1842" t="s">
        <v>2207</v>
      </c>
      <c r="Q1842" t="s"/>
      <c r="R1842" t="s">
        <v>102</v>
      </c>
      <c r="S1842" t="s">
        <v>910</v>
      </c>
      <c r="T1842" t="s">
        <v>82</v>
      </c>
      <c r="U1842" t="s"/>
      <c r="V1842" t="s">
        <v>83</v>
      </c>
      <c r="W1842" t="s">
        <v>112</v>
      </c>
      <c r="X1842" t="s"/>
      <c r="Y1842" t="s">
        <v>85</v>
      </c>
      <c r="Z1842">
        <f>HYPERLINK("https://hotelmonitor-cachepage.eclerx.com/savepage/tk_15434143854585838_sr_2057.html","info")</f>
        <v/>
      </c>
      <c r="AA1842" t="n">
        <v>-2071606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88</v>
      </c>
      <c r="AO1842" t="s"/>
      <c r="AP1842" t="n">
        <v>199</v>
      </c>
      <c r="AQ1842" t="s">
        <v>89</v>
      </c>
      <c r="AR1842" t="s"/>
      <c r="AS1842" t="s"/>
      <c r="AT1842" t="s">
        <v>90</v>
      </c>
      <c r="AU1842" t="s"/>
      <c r="AV1842" t="s"/>
      <c r="AW1842" t="s"/>
      <c r="AX1842" t="s"/>
      <c r="AY1842" t="n">
        <v>2071606</v>
      </c>
      <c r="AZ1842" t="s">
        <v>2208</v>
      </c>
      <c r="BA1842" t="s"/>
      <c r="BB1842" t="n">
        <v>69142</v>
      </c>
      <c r="BC1842" t="n">
        <v>13.42098</v>
      </c>
      <c r="BD1842" t="n">
        <v>52.4876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2209</v>
      </c>
      <c r="F1843" t="n">
        <v>5956248</v>
      </c>
      <c r="G1843" t="s">
        <v>74</v>
      </c>
      <c r="H1843" t="s">
        <v>75</v>
      </c>
      <c r="I1843" t="s"/>
      <c r="J1843" t="s">
        <v>74</v>
      </c>
      <c r="K1843" t="n">
        <v>69</v>
      </c>
      <c r="L1843" t="s">
        <v>76</v>
      </c>
      <c r="M1843" t="s"/>
      <c r="N1843" t="s">
        <v>77</v>
      </c>
      <c r="O1843" t="s">
        <v>78</v>
      </c>
      <c r="P1843" t="s">
        <v>2210</v>
      </c>
      <c r="Q1843" t="s"/>
      <c r="R1843" t="s">
        <v>102</v>
      </c>
      <c r="S1843" t="s">
        <v>967</v>
      </c>
      <c r="T1843" t="s">
        <v>82</v>
      </c>
      <c r="U1843" t="s"/>
      <c r="V1843" t="s">
        <v>83</v>
      </c>
      <c r="W1843" t="s">
        <v>84</v>
      </c>
      <c r="X1843" t="s"/>
      <c r="Y1843" t="s">
        <v>85</v>
      </c>
      <c r="Z1843">
        <f>HYPERLINK("https://hotelmonitor-cachepage.eclerx.com/savepage/tk_15434151419138396_sr_2057.html","info")</f>
        <v/>
      </c>
      <c r="AA1843" t="n">
        <v>273070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88</v>
      </c>
      <c r="AO1843" t="s"/>
      <c r="AP1843" t="n">
        <v>448</v>
      </c>
      <c r="AQ1843" t="s">
        <v>89</v>
      </c>
      <c r="AR1843" t="s"/>
      <c r="AS1843" t="s"/>
      <c r="AT1843" t="s">
        <v>90</v>
      </c>
      <c r="AU1843" t="s"/>
      <c r="AV1843" t="s"/>
      <c r="AW1843" t="s"/>
      <c r="AX1843" t="s"/>
      <c r="AY1843" t="n">
        <v>2071823</v>
      </c>
      <c r="AZ1843" t="s">
        <v>2211</v>
      </c>
      <c r="BA1843" t="s"/>
      <c r="BB1843" t="n">
        <v>26568</v>
      </c>
      <c r="BC1843" t="n">
        <v>13.3513</v>
      </c>
      <c r="BD1843" t="n">
        <v>52.4986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2209</v>
      </c>
      <c r="F1844" t="n">
        <v>5956248</v>
      </c>
      <c r="G1844" t="s">
        <v>74</v>
      </c>
      <c r="H1844" t="s">
        <v>75</v>
      </c>
      <c r="I1844" t="s"/>
      <c r="J1844" t="s">
        <v>74</v>
      </c>
      <c r="K1844" t="n">
        <v>74</v>
      </c>
      <c r="L1844" t="s">
        <v>76</v>
      </c>
      <c r="M1844" t="s"/>
      <c r="N1844" t="s">
        <v>93</v>
      </c>
      <c r="O1844" t="s">
        <v>78</v>
      </c>
      <c r="P1844" t="s">
        <v>2210</v>
      </c>
      <c r="Q1844" t="s"/>
      <c r="R1844" t="s">
        <v>102</v>
      </c>
      <c r="S1844" t="s">
        <v>564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HYPERLINK("https://hotelmonitor-cachepage.eclerx.com/savepage/tk_15434151419138396_sr_2057.html","info")</f>
        <v/>
      </c>
      <c r="AA1844" t="n">
        <v>273070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88</v>
      </c>
      <c r="AO1844" t="s"/>
      <c r="AP1844" t="n">
        <v>448</v>
      </c>
      <c r="AQ1844" t="s">
        <v>89</v>
      </c>
      <c r="AR1844" t="s"/>
      <c r="AS1844" t="s"/>
      <c r="AT1844" t="s">
        <v>90</v>
      </c>
      <c r="AU1844" t="s"/>
      <c r="AV1844" t="s"/>
      <c r="AW1844" t="s"/>
      <c r="AX1844" t="s"/>
      <c r="AY1844" t="n">
        <v>2071823</v>
      </c>
      <c r="AZ1844" t="s">
        <v>2211</v>
      </c>
      <c r="BA1844" t="s"/>
      <c r="BB1844" t="n">
        <v>26568</v>
      </c>
      <c r="BC1844" t="n">
        <v>13.3513</v>
      </c>
      <c r="BD1844" t="n">
        <v>52.4986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2209</v>
      </c>
      <c r="F1845" t="n">
        <v>5956248</v>
      </c>
      <c r="G1845" t="s">
        <v>74</v>
      </c>
      <c r="H1845" t="s">
        <v>75</v>
      </c>
      <c r="I1845" t="s"/>
      <c r="J1845" t="s">
        <v>74</v>
      </c>
      <c r="K1845" t="n">
        <v>89</v>
      </c>
      <c r="L1845" t="s">
        <v>76</v>
      </c>
      <c r="M1845" t="s"/>
      <c r="N1845" t="s">
        <v>1114</v>
      </c>
      <c r="O1845" t="s">
        <v>78</v>
      </c>
      <c r="P1845" t="s">
        <v>2210</v>
      </c>
      <c r="Q1845" t="s"/>
      <c r="R1845" t="s">
        <v>102</v>
      </c>
      <c r="S1845" t="s">
        <v>351</v>
      </c>
      <c r="T1845" t="s">
        <v>82</v>
      </c>
      <c r="U1845" t="s"/>
      <c r="V1845" t="s">
        <v>83</v>
      </c>
      <c r="W1845" t="s">
        <v>112</v>
      </c>
      <c r="X1845" t="s"/>
      <c r="Y1845" t="s">
        <v>85</v>
      </c>
      <c r="Z1845">
        <f>HYPERLINK("https://hotelmonitor-cachepage.eclerx.com/savepage/tk_15434151419138396_sr_2057.html","info")</f>
        <v/>
      </c>
      <c r="AA1845" t="n">
        <v>273070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88</v>
      </c>
      <c r="AO1845" t="s"/>
      <c r="AP1845" t="n">
        <v>448</v>
      </c>
      <c r="AQ1845" t="s">
        <v>89</v>
      </c>
      <c r="AR1845" t="s"/>
      <c r="AS1845" t="s"/>
      <c r="AT1845" t="s">
        <v>90</v>
      </c>
      <c r="AU1845" t="s"/>
      <c r="AV1845" t="s"/>
      <c r="AW1845" t="s"/>
      <c r="AX1845" t="s"/>
      <c r="AY1845" t="n">
        <v>2071823</v>
      </c>
      <c r="AZ1845" t="s">
        <v>2211</v>
      </c>
      <c r="BA1845" t="s"/>
      <c r="BB1845" t="n">
        <v>26568</v>
      </c>
      <c r="BC1845" t="n">
        <v>13.3513</v>
      </c>
      <c r="BD1845" t="n">
        <v>52.4986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2209</v>
      </c>
      <c r="F1846" t="n">
        <v>5956248</v>
      </c>
      <c r="G1846" t="s">
        <v>74</v>
      </c>
      <c r="H1846" t="s">
        <v>75</v>
      </c>
      <c r="I1846" t="s"/>
      <c r="J1846" t="s">
        <v>74</v>
      </c>
      <c r="K1846" t="n">
        <v>89</v>
      </c>
      <c r="L1846" t="s">
        <v>76</v>
      </c>
      <c r="M1846" t="s"/>
      <c r="N1846" t="s">
        <v>118</v>
      </c>
      <c r="O1846" t="s">
        <v>78</v>
      </c>
      <c r="P1846" t="s">
        <v>2210</v>
      </c>
      <c r="Q1846" t="s"/>
      <c r="R1846" t="s">
        <v>102</v>
      </c>
      <c r="S1846" t="s">
        <v>351</v>
      </c>
      <c r="T1846" t="s">
        <v>82</v>
      </c>
      <c r="U1846" t="s"/>
      <c r="V1846" t="s">
        <v>83</v>
      </c>
      <c r="W1846" t="s">
        <v>112</v>
      </c>
      <c r="X1846" t="s"/>
      <c r="Y1846" t="s">
        <v>85</v>
      </c>
      <c r="Z1846">
        <f>HYPERLINK("https://hotelmonitor-cachepage.eclerx.com/savepage/tk_15434151419138396_sr_2057.html","info")</f>
        <v/>
      </c>
      <c r="AA1846" t="n">
        <v>273070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88</v>
      </c>
      <c r="AO1846" t="s"/>
      <c r="AP1846" t="n">
        <v>448</v>
      </c>
      <c r="AQ1846" t="s">
        <v>89</v>
      </c>
      <c r="AR1846" t="s"/>
      <c r="AS1846" t="s"/>
      <c r="AT1846" t="s">
        <v>90</v>
      </c>
      <c r="AU1846" t="s"/>
      <c r="AV1846" t="s"/>
      <c r="AW1846" t="s"/>
      <c r="AX1846" t="s"/>
      <c r="AY1846" t="n">
        <v>2071823</v>
      </c>
      <c r="AZ1846" t="s">
        <v>2211</v>
      </c>
      <c r="BA1846" t="s"/>
      <c r="BB1846" t="n">
        <v>26568</v>
      </c>
      <c r="BC1846" t="n">
        <v>13.3513</v>
      </c>
      <c r="BD1846" t="n">
        <v>52.4986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2212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98.7</v>
      </c>
      <c r="L1847" t="s">
        <v>76</v>
      </c>
      <c r="M1847" t="s"/>
      <c r="N1847" t="s">
        <v>93</v>
      </c>
      <c r="O1847" t="s">
        <v>78</v>
      </c>
      <c r="P1847" t="s">
        <v>2212</v>
      </c>
      <c r="Q1847" t="s"/>
      <c r="R1847" t="s">
        <v>102</v>
      </c>
      <c r="S1847" t="s">
        <v>103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HYPERLINK("https://hotelmonitor-cachepage.eclerx.com/savepage/tk_15434139088202202_sr_2057.html","info")</f>
        <v/>
      </c>
      <c r="AA1847" t="n">
        <v>-6796566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88</v>
      </c>
      <c r="AO1847" t="s"/>
      <c r="AP1847" t="n">
        <v>39</v>
      </c>
      <c r="AQ1847" t="s">
        <v>89</v>
      </c>
      <c r="AR1847" t="s"/>
      <c r="AS1847" t="s"/>
      <c r="AT1847" t="s">
        <v>90</v>
      </c>
      <c r="AU1847" t="s"/>
      <c r="AV1847" t="s"/>
      <c r="AW1847" t="s"/>
      <c r="AX1847" t="s"/>
      <c r="AY1847" t="n">
        <v>6796566</v>
      </c>
      <c r="AZ1847" t="s">
        <v>2213</v>
      </c>
      <c r="BA1847" t="s"/>
      <c r="BB1847" t="n">
        <v>391039</v>
      </c>
      <c r="BC1847" t="n">
        <v>13.330269</v>
      </c>
      <c r="BD1847" t="n">
        <v>52.505538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2212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119.7</v>
      </c>
      <c r="L1848" t="s">
        <v>76</v>
      </c>
      <c r="M1848" t="s"/>
      <c r="N1848" t="s">
        <v>2214</v>
      </c>
      <c r="O1848" t="s">
        <v>78</v>
      </c>
      <c r="P1848" t="s">
        <v>2212</v>
      </c>
      <c r="Q1848" t="s"/>
      <c r="R1848" t="s">
        <v>102</v>
      </c>
      <c r="S1848" t="s">
        <v>96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HYPERLINK("https://hotelmonitor-cachepage.eclerx.com/savepage/tk_15434139088202202_sr_2057.html","info")</f>
        <v/>
      </c>
      <c r="AA1848" t="n">
        <v>-6796566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88</v>
      </c>
      <c r="AO1848" t="s"/>
      <c r="AP1848" t="n">
        <v>39</v>
      </c>
      <c r="AQ1848" t="s">
        <v>89</v>
      </c>
      <c r="AR1848" t="s"/>
      <c r="AS1848" t="s"/>
      <c r="AT1848" t="s">
        <v>90</v>
      </c>
      <c r="AU1848" t="s"/>
      <c r="AV1848" t="s"/>
      <c r="AW1848" t="s"/>
      <c r="AX1848" t="s"/>
      <c r="AY1848" t="n">
        <v>6796566</v>
      </c>
      <c r="AZ1848" t="s">
        <v>2213</v>
      </c>
      <c r="BA1848" t="s"/>
      <c r="BB1848" t="n">
        <v>391039</v>
      </c>
      <c r="BC1848" t="n">
        <v>13.330269</v>
      </c>
      <c r="BD1848" t="n">
        <v>52.505538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2215</v>
      </c>
      <c r="F1849" t="n">
        <v>293222</v>
      </c>
      <c r="G1849" t="s">
        <v>74</v>
      </c>
      <c r="H1849" t="s">
        <v>75</v>
      </c>
      <c r="I1849" t="s"/>
      <c r="J1849" t="s">
        <v>74</v>
      </c>
      <c r="K1849" t="n">
        <v>63</v>
      </c>
      <c r="L1849" t="s">
        <v>76</v>
      </c>
      <c r="M1849" t="s"/>
      <c r="N1849" t="s">
        <v>243</v>
      </c>
      <c r="O1849" t="s">
        <v>78</v>
      </c>
      <c r="P1849" t="s">
        <v>2216</v>
      </c>
      <c r="Q1849" t="s"/>
      <c r="R1849" t="s">
        <v>180</v>
      </c>
      <c r="S1849" t="s">
        <v>107</v>
      </c>
      <c r="T1849" t="s">
        <v>82</v>
      </c>
      <c r="U1849" t="s"/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HYPERLINK("https://hotelmonitor-cachepage.eclerx.com/savepage/tk_15434138639930682_sr_2057.html","info")</f>
        <v/>
      </c>
      <c r="AA1849" t="n">
        <v>94253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88</v>
      </c>
      <c r="AO1849" t="s"/>
      <c r="AP1849" t="n">
        <v>24</v>
      </c>
      <c r="AQ1849" t="s">
        <v>89</v>
      </c>
      <c r="AR1849" t="s"/>
      <c r="AS1849" t="s"/>
      <c r="AT1849" t="s">
        <v>90</v>
      </c>
      <c r="AU1849" t="s"/>
      <c r="AV1849" t="s"/>
      <c r="AW1849" t="s"/>
      <c r="AX1849" t="s"/>
      <c r="AY1849" t="n">
        <v>231088</v>
      </c>
      <c r="AZ1849" t="s">
        <v>2217</v>
      </c>
      <c r="BA1849" t="s"/>
      <c r="BB1849" t="n">
        <v>35117</v>
      </c>
      <c r="BC1849" t="n">
        <v>13.357916</v>
      </c>
      <c r="BD1849" t="n">
        <v>52.574433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2215</v>
      </c>
      <c r="F1850" t="n">
        <v>293222</v>
      </c>
      <c r="G1850" t="s">
        <v>74</v>
      </c>
      <c r="H1850" t="s">
        <v>75</v>
      </c>
      <c r="I1850" t="s"/>
      <c r="J1850" t="s">
        <v>74</v>
      </c>
      <c r="K1850" t="n">
        <v>63</v>
      </c>
      <c r="L1850" t="s">
        <v>76</v>
      </c>
      <c r="M1850" t="s"/>
      <c r="N1850" t="s">
        <v>2218</v>
      </c>
      <c r="O1850" t="s">
        <v>78</v>
      </c>
      <c r="P1850" t="s">
        <v>2216</v>
      </c>
      <c r="Q1850" t="s"/>
      <c r="R1850" t="s">
        <v>180</v>
      </c>
      <c r="S1850" t="s">
        <v>107</v>
      </c>
      <c r="T1850" t="s">
        <v>82</v>
      </c>
      <c r="U1850" t="s"/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HYPERLINK("https://hotelmonitor-cachepage.eclerx.com/savepage/tk_15434138639930682_sr_2057.html","info")</f>
        <v/>
      </c>
      <c r="AA1850" t="n">
        <v>94253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88</v>
      </c>
      <c r="AO1850" t="s"/>
      <c r="AP1850" t="n">
        <v>24</v>
      </c>
      <c r="AQ1850" t="s">
        <v>89</v>
      </c>
      <c r="AR1850" t="s"/>
      <c r="AS1850" t="s"/>
      <c r="AT1850" t="s">
        <v>90</v>
      </c>
      <c r="AU1850" t="s"/>
      <c r="AV1850" t="s"/>
      <c r="AW1850" t="s"/>
      <c r="AX1850" t="s"/>
      <c r="AY1850" t="n">
        <v>231088</v>
      </c>
      <c r="AZ1850" t="s">
        <v>2217</v>
      </c>
      <c r="BA1850" t="s"/>
      <c r="BB1850" t="n">
        <v>35117</v>
      </c>
      <c r="BC1850" t="n">
        <v>13.357916</v>
      </c>
      <c r="BD1850" t="n">
        <v>52.574433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2215</v>
      </c>
      <c r="F1851" t="n">
        <v>293222</v>
      </c>
      <c r="G1851" t="s">
        <v>74</v>
      </c>
      <c r="H1851" t="s">
        <v>75</v>
      </c>
      <c r="I1851" t="s"/>
      <c r="J1851" t="s">
        <v>74</v>
      </c>
      <c r="K1851" t="n">
        <v>85</v>
      </c>
      <c r="L1851" t="s">
        <v>76</v>
      </c>
      <c r="M1851" t="s"/>
      <c r="N1851" t="s">
        <v>243</v>
      </c>
      <c r="O1851" t="s">
        <v>78</v>
      </c>
      <c r="P1851" t="s">
        <v>2216</v>
      </c>
      <c r="Q1851" t="s"/>
      <c r="R1851" t="s">
        <v>180</v>
      </c>
      <c r="S1851" t="s">
        <v>181</v>
      </c>
      <c r="T1851" t="s">
        <v>82</v>
      </c>
      <c r="U1851" t="s"/>
      <c r="V1851" t="s">
        <v>83</v>
      </c>
      <c r="W1851" t="s">
        <v>112</v>
      </c>
      <c r="X1851" t="s"/>
      <c r="Y1851" t="s">
        <v>85</v>
      </c>
      <c r="Z1851">
        <f>HYPERLINK("https://hotelmonitor-cachepage.eclerx.com/savepage/tk_15434138639930682_sr_2057.html","info")</f>
        <v/>
      </c>
      <c r="AA1851" t="n">
        <v>94253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88</v>
      </c>
      <c r="AO1851" t="s"/>
      <c r="AP1851" t="n">
        <v>24</v>
      </c>
      <c r="AQ1851" t="s">
        <v>89</v>
      </c>
      <c r="AR1851" t="s"/>
      <c r="AS1851" t="s"/>
      <c r="AT1851" t="s">
        <v>90</v>
      </c>
      <c r="AU1851" t="s"/>
      <c r="AV1851" t="s"/>
      <c r="AW1851" t="s"/>
      <c r="AX1851" t="s"/>
      <c r="AY1851" t="n">
        <v>231088</v>
      </c>
      <c r="AZ1851" t="s">
        <v>2217</v>
      </c>
      <c r="BA1851" t="s"/>
      <c r="BB1851" t="n">
        <v>35117</v>
      </c>
      <c r="BC1851" t="n">
        <v>13.357916</v>
      </c>
      <c r="BD1851" t="n">
        <v>52.574433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2215</v>
      </c>
      <c r="F1852" t="n">
        <v>293222</v>
      </c>
      <c r="G1852" t="s">
        <v>74</v>
      </c>
      <c r="H1852" t="s">
        <v>75</v>
      </c>
      <c r="I1852" t="s"/>
      <c r="J1852" t="s">
        <v>74</v>
      </c>
      <c r="K1852" t="n">
        <v>85</v>
      </c>
      <c r="L1852" t="s">
        <v>76</v>
      </c>
      <c r="M1852" t="s"/>
      <c r="N1852" t="s">
        <v>2218</v>
      </c>
      <c r="O1852" t="s">
        <v>78</v>
      </c>
      <c r="P1852" t="s">
        <v>2216</v>
      </c>
      <c r="Q1852" t="s"/>
      <c r="R1852" t="s">
        <v>180</v>
      </c>
      <c r="S1852" t="s">
        <v>181</v>
      </c>
      <c r="T1852" t="s">
        <v>82</v>
      </c>
      <c r="U1852" t="s"/>
      <c r="V1852" t="s">
        <v>83</v>
      </c>
      <c r="W1852" t="s">
        <v>112</v>
      </c>
      <c r="X1852" t="s"/>
      <c r="Y1852" t="s">
        <v>85</v>
      </c>
      <c r="Z1852">
        <f>HYPERLINK("https://hotelmonitor-cachepage.eclerx.com/savepage/tk_15434138639930682_sr_2057.html","info")</f>
        <v/>
      </c>
      <c r="AA1852" t="n">
        <v>94253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88</v>
      </c>
      <c r="AO1852" t="s"/>
      <c r="AP1852" t="n">
        <v>24</v>
      </c>
      <c r="AQ1852" t="s">
        <v>89</v>
      </c>
      <c r="AR1852" t="s"/>
      <c r="AS1852" t="s"/>
      <c r="AT1852" t="s">
        <v>90</v>
      </c>
      <c r="AU1852" t="s"/>
      <c r="AV1852" t="s"/>
      <c r="AW1852" t="s"/>
      <c r="AX1852" t="s"/>
      <c r="AY1852" t="n">
        <v>231088</v>
      </c>
      <c r="AZ1852" t="s">
        <v>2217</v>
      </c>
      <c r="BA1852" t="s"/>
      <c r="BB1852" t="n">
        <v>35117</v>
      </c>
      <c r="BC1852" t="n">
        <v>13.357916</v>
      </c>
      <c r="BD1852" t="n">
        <v>52.574433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2219</v>
      </c>
      <c r="F1853" t="n">
        <v>297116</v>
      </c>
      <c r="G1853" t="s">
        <v>74</v>
      </c>
      <c r="H1853" t="s">
        <v>75</v>
      </c>
      <c r="I1853" t="s"/>
      <c r="J1853" t="s">
        <v>74</v>
      </c>
      <c r="K1853" t="n">
        <v>112.56</v>
      </c>
      <c r="L1853" t="s">
        <v>76</v>
      </c>
      <c r="M1853" t="s"/>
      <c r="N1853" t="s">
        <v>77</v>
      </c>
      <c r="O1853" t="s">
        <v>78</v>
      </c>
      <c r="P1853" t="s">
        <v>2220</v>
      </c>
      <c r="Q1853" t="s"/>
      <c r="R1853" t="s">
        <v>80</v>
      </c>
      <c r="S1853" t="s">
        <v>2221</v>
      </c>
      <c r="T1853" t="s">
        <v>82</v>
      </c>
      <c r="U1853" t="s"/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HYPERLINK("https://hotelmonitor-cachepage.eclerx.com/savepage/tk_15434146989430878_sr_2057.html","info")</f>
        <v/>
      </c>
      <c r="AA1853" t="n">
        <v>5848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88</v>
      </c>
      <c r="AO1853" t="s"/>
      <c r="AP1853" t="n">
        <v>301</v>
      </c>
      <c r="AQ1853" t="s">
        <v>89</v>
      </c>
      <c r="AR1853" t="s"/>
      <c r="AS1853" t="s"/>
      <c r="AT1853" t="s">
        <v>90</v>
      </c>
      <c r="AU1853" t="s"/>
      <c r="AV1853" t="s"/>
      <c r="AW1853" t="s"/>
      <c r="AX1853" t="s"/>
      <c r="AY1853" t="n">
        <v>163244</v>
      </c>
      <c r="AZ1853" t="s">
        <v>2222</v>
      </c>
      <c r="BA1853" t="s"/>
      <c r="BB1853" t="n">
        <v>1600</v>
      </c>
      <c r="BC1853" t="n">
        <v>13.334441</v>
      </c>
      <c r="BD1853" t="n">
        <v>52.502926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2219</v>
      </c>
      <c r="F1854" t="n">
        <v>297116</v>
      </c>
      <c r="G1854" t="s">
        <v>74</v>
      </c>
      <c r="H1854" t="s">
        <v>75</v>
      </c>
      <c r="I1854" t="s"/>
      <c r="J1854" t="s">
        <v>74</v>
      </c>
      <c r="K1854" t="n">
        <v>140.7</v>
      </c>
      <c r="L1854" t="s">
        <v>76</v>
      </c>
      <c r="M1854" t="s"/>
      <c r="N1854" t="s">
        <v>93</v>
      </c>
      <c r="O1854" t="s">
        <v>78</v>
      </c>
      <c r="P1854" t="s">
        <v>2220</v>
      </c>
      <c r="Q1854" t="s"/>
      <c r="R1854" t="s">
        <v>80</v>
      </c>
      <c r="S1854" t="s">
        <v>1927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HYPERLINK("https://hotelmonitor-cachepage.eclerx.com/savepage/tk_15434146989430878_sr_2057.html","info")</f>
        <v/>
      </c>
      <c r="AA1854" t="n">
        <v>5848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88</v>
      </c>
      <c r="AO1854" t="s"/>
      <c r="AP1854" t="n">
        <v>301</v>
      </c>
      <c r="AQ1854" t="s">
        <v>89</v>
      </c>
      <c r="AR1854" t="s"/>
      <c r="AS1854" t="s"/>
      <c r="AT1854" t="s">
        <v>90</v>
      </c>
      <c r="AU1854" t="s"/>
      <c r="AV1854" t="s"/>
      <c r="AW1854" t="s"/>
      <c r="AX1854" t="s"/>
      <c r="AY1854" t="n">
        <v>163244</v>
      </c>
      <c r="AZ1854" t="s">
        <v>2222</v>
      </c>
      <c r="BA1854" t="s"/>
      <c r="BB1854" t="n">
        <v>1600</v>
      </c>
      <c r="BC1854" t="n">
        <v>13.334441</v>
      </c>
      <c r="BD1854" t="n">
        <v>52.502926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2219</v>
      </c>
      <c r="F1855" t="n">
        <v>297116</v>
      </c>
      <c r="G1855" t="s">
        <v>74</v>
      </c>
      <c r="H1855" t="s">
        <v>75</v>
      </c>
      <c r="I1855" t="s"/>
      <c r="J1855" t="s">
        <v>74</v>
      </c>
      <c r="K1855" t="n">
        <v>172.2</v>
      </c>
      <c r="L1855" t="s">
        <v>76</v>
      </c>
      <c r="M1855" t="s"/>
      <c r="N1855" t="s">
        <v>97</v>
      </c>
      <c r="O1855" t="s">
        <v>78</v>
      </c>
      <c r="P1855" t="s">
        <v>2220</v>
      </c>
      <c r="Q1855" t="s"/>
      <c r="R1855" t="s">
        <v>80</v>
      </c>
      <c r="S1855" t="s">
        <v>514</v>
      </c>
      <c r="T1855" t="s">
        <v>82</v>
      </c>
      <c r="U1855" t="s"/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HYPERLINK("https://hotelmonitor-cachepage.eclerx.com/savepage/tk_15434146989430878_sr_2057.html","info")</f>
        <v/>
      </c>
      <c r="AA1855" t="n">
        <v>5848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88</v>
      </c>
      <c r="AO1855" t="s"/>
      <c r="AP1855" t="n">
        <v>301</v>
      </c>
      <c r="AQ1855" t="s">
        <v>89</v>
      </c>
      <c r="AR1855" t="s"/>
      <c r="AS1855" t="s"/>
      <c r="AT1855" t="s">
        <v>90</v>
      </c>
      <c r="AU1855" t="s"/>
      <c r="AV1855" t="s"/>
      <c r="AW1855" t="s"/>
      <c r="AX1855" t="s"/>
      <c r="AY1855" t="n">
        <v>163244</v>
      </c>
      <c r="AZ1855" t="s">
        <v>2222</v>
      </c>
      <c r="BA1855" t="s"/>
      <c r="BB1855" t="n">
        <v>1600</v>
      </c>
      <c r="BC1855" t="n">
        <v>13.334441</v>
      </c>
      <c r="BD1855" t="n">
        <v>52.502926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2223</v>
      </c>
      <c r="F1856" t="n">
        <v>1429213</v>
      </c>
      <c r="G1856" t="s">
        <v>74</v>
      </c>
      <c r="H1856" t="s">
        <v>75</v>
      </c>
      <c r="I1856" t="s"/>
      <c r="J1856" t="s">
        <v>74</v>
      </c>
      <c r="K1856" t="n">
        <v>74.81999999999999</v>
      </c>
      <c r="L1856" t="s">
        <v>76</v>
      </c>
      <c r="M1856" t="s"/>
      <c r="N1856" t="s">
        <v>2224</v>
      </c>
      <c r="O1856" t="s">
        <v>78</v>
      </c>
      <c r="P1856" t="s">
        <v>2225</v>
      </c>
      <c r="Q1856" t="s"/>
      <c r="R1856" t="s">
        <v>80</v>
      </c>
      <c r="S1856" t="s">
        <v>2226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HYPERLINK("https://hotelmonitor-cachepage.eclerx.com/savepage/tk_15434147807960856_sr_2057.html","info")</f>
        <v/>
      </c>
      <c r="AA1856" t="n">
        <v>216608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88</v>
      </c>
      <c r="AO1856" t="s"/>
      <c r="AP1856" t="n">
        <v>328</v>
      </c>
      <c r="AQ1856" t="s">
        <v>89</v>
      </c>
      <c r="AR1856" t="s"/>
      <c r="AS1856" t="s"/>
      <c r="AT1856" t="s">
        <v>90</v>
      </c>
      <c r="AU1856" t="s"/>
      <c r="AV1856" t="s"/>
      <c r="AW1856" t="s"/>
      <c r="AX1856" t="s"/>
      <c r="AY1856" t="n">
        <v>1054995</v>
      </c>
      <c r="AZ1856" t="s">
        <v>2227</v>
      </c>
      <c r="BA1856" t="s"/>
      <c r="BB1856" t="n">
        <v>552204</v>
      </c>
      <c r="BC1856" t="n">
        <v>13.4171</v>
      </c>
      <c r="BD1856" t="n">
        <v>52.52354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2223</v>
      </c>
      <c r="F1857" t="n">
        <v>1429213</v>
      </c>
      <c r="G1857" t="s">
        <v>74</v>
      </c>
      <c r="H1857" t="s">
        <v>75</v>
      </c>
      <c r="I1857" t="s"/>
      <c r="J1857" t="s">
        <v>74</v>
      </c>
      <c r="K1857" t="n">
        <v>99.75</v>
      </c>
      <c r="L1857" t="s">
        <v>76</v>
      </c>
      <c r="M1857" t="s"/>
      <c r="N1857" t="s">
        <v>2228</v>
      </c>
      <c r="O1857" t="s">
        <v>78</v>
      </c>
      <c r="P1857" t="s">
        <v>2225</v>
      </c>
      <c r="Q1857" t="s"/>
      <c r="R1857" t="s">
        <v>80</v>
      </c>
      <c r="S1857" t="s">
        <v>1021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HYPERLINK("https://hotelmonitor-cachepage.eclerx.com/savepage/tk_15434147807960856_sr_2057.html","info")</f>
        <v/>
      </c>
      <c r="AA1857" t="n">
        <v>216608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88</v>
      </c>
      <c r="AO1857" t="s"/>
      <c r="AP1857" t="n">
        <v>328</v>
      </c>
      <c r="AQ1857" t="s">
        <v>89</v>
      </c>
      <c r="AR1857" t="s"/>
      <c r="AS1857" t="s"/>
      <c r="AT1857" t="s">
        <v>90</v>
      </c>
      <c r="AU1857" t="s"/>
      <c r="AV1857" t="s"/>
      <c r="AW1857" t="s"/>
      <c r="AX1857" t="s"/>
      <c r="AY1857" t="n">
        <v>1054995</v>
      </c>
      <c r="AZ1857" t="s">
        <v>2227</v>
      </c>
      <c r="BA1857" t="s"/>
      <c r="BB1857" t="n">
        <v>552204</v>
      </c>
      <c r="BC1857" t="n">
        <v>13.4171</v>
      </c>
      <c r="BD1857" t="n">
        <v>52.52354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2223</v>
      </c>
      <c r="F1858" t="n">
        <v>1429213</v>
      </c>
      <c r="G1858" t="s">
        <v>74</v>
      </c>
      <c r="H1858" t="s">
        <v>75</v>
      </c>
      <c r="I1858" t="s"/>
      <c r="J1858" t="s">
        <v>74</v>
      </c>
      <c r="K1858" t="n">
        <v>86.63</v>
      </c>
      <c r="L1858" t="s">
        <v>76</v>
      </c>
      <c r="M1858" t="s"/>
      <c r="N1858" t="s">
        <v>2229</v>
      </c>
      <c r="O1858" t="s">
        <v>78</v>
      </c>
      <c r="P1858" t="s">
        <v>2225</v>
      </c>
      <c r="Q1858" t="s"/>
      <c r="R1858" t="s">
        <v>80</v>
      </c>
      <c r="S1858" t="s">
        <v>729</v>
      </c>
      <c r="T1858" t="s">
        <v>82</v>
      </c>
      <c r="U1858" t="s"/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HYPERLINK("https://hotelmonitor-cachepage.eclerx.com/savepage/tk_15434147807960856_sr_2057.html","info")</f>
        <v/>
      </c>
      <c r="AA1858" t="n">
        <v>216608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88</v>
      </c>
      <c r="AO1858" t="s"/>
      <c r="AP1858" t="n">
        <v>328</v>
      </c>
      <c r="AQ1858" t="s">
        <v>89</v>
      </c>
      <c r="AR1858" t="s"/>
      <c r="AS1858" t="s"/>
      <c r="AT1858" t="s">
        <v>90</v>
      </c>
      <c r="AU1858" t="s"/>
      <c r="AV1858" t="s"/>
      <c r="AW1858" t="s"/>
      <c r="AX1858" t="s"/>
      <c r="AY1858" t="n">
        <v>1054995</v>
      </c>
      <c r="AZ1858" t="s">
        <v>2227</v>
      </c>
      <c r="BA1858" t="s"/>
      <c r="BB1858" t="n">
        <v>552204</v>
      </c>
      <c r="BC1858" t="n">
        <v>13.4171</v>
      </c>
      <c r="BD1858" t="n">
        <v>52.52354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2223</v>
      </c>
      <c r="F1859" t="n">
        <v>1429213</v>
      </c>
      <c r="G1859" t="s">
        <v>74</v>
      </c>
      <c r="H1859" t="s">
        <v>75</v>
      </c>
      <c r="I1859" t="s"/>
      <c r="J1859" t="s">
        <v>74</v>
      </c>
      <c r="K1859" t="n">
        <v>90.3</v>
      </c>
      <c r="L1859" t="s">
        <v>76</v>
      </c>
      <c r="M1859" t="s"/>
      <c r="N1859" t="s">
        <v>2228</v>
      </c>
      <c r="O1859" t="s">
        <v>78</v>
      </c>
      <c r="P1859" t="s">
        <v>2225</v>
      </c>
      <c r="Q1859" t="s"/>
      <c r="R1859" t="s">
        <v>80</v>
      </c>
      <c r="S1859" t="s">
        <v>2230</v>
      </c>
      <c r="T1859" t="s">
        <v>82</v>
      </c>
      <c r="U1859" t="s"/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HYPERLINK("https://hotelmonitor-cachepage.eclerx.com/savepage/tk_15434147807960856_sr_2057.html","info")</f>
        <v/>
      </c>
      <c r="AA1859" t="n">
        <v>216608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88</v>
      </c>
      <c r="AO1859" t="s"/>
      <c r="AP1859" t="n">
        <v>328</v>
      </c>
      <c r="AQ1859" t="s">
        <v>89</v>
      </c>
      <c r="AR1859" t="s"/>
      <c r="AS1859" t="s"/>
      <c r="AT1859" t="s">
        <v>90</v>
      </c>
      <c r="AU1859" t="s"/>
      <c r="AV1859" t="s"/>
      <c r="AW1859" t="s"/>
      <c r="AX1859" t="s"/>
      <c r="AY1859" t="n">
        <v>1054995</v>
      </c>
      <c r="AZ1859" t="s">
        <v>2227</v>
      </c>
      <c r="BA1859" t="s"/>
      <c r="BB1859" t="n">
        <v>552204</v>
      </c>
      <c r="BC1859" t="n">
        <v>13.4171</v>
      </c>
      <c r="BD1859" t="n">
        <v>52.52354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2223</v>
      </c>
      <c r="F1860" t="n">
        <v>1429213</v>
      </c>
      <c r="G1860" t="s">
        <v>74</v>
      </c>
      <c r="H1860" t="s">
        <v>75</v>
      </c>
      <c r="I1860" t="s"/>
      <c r="J1860" t="s">
        <v>74</v>
      </c>
      <c r="K1860" t="n">
        <v>94.5</v>
      </c>
      <c r="L1860" t="s">
        <v>76</v>
      </c>
      <c r="M1860" t="s"/>
      <c r="N1860" t="s">
        <v>2231</v>
      </c>
      <c r="O1860" t="s">
        <v>78</v>
      </c>
      <c r="P1860" t="s">
        <v>2225</v>
      </c>
      <c r="Q1860" t="s"/>
      <c r="R1860" t="s">
        <v>80</v>
      </c>
      <c r="S1860" t="s">
        <v>132</v>
      </c>
      <c r="T1860" t="s">
        <v>82</v>
      </c>
      <c r="U1860" t="s"/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HYPERLINK("https://hotelmonitor-cachepage.eclerx.com/savepage/tk_15434147807960856_sr_2057.html","info")</f>
        <v/>
      </c>
      <c r="AA1860" t="n">
        <v>216608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88</v>
      </c>
      <c r="AO1860" t="s"/>
      <c r="AP1860" t="n">
        <v>328</v>
      </c>
      <c r="AQ1860" t="s">
        <v>89</v>
      </c>
      <c r="AR1860" t="s"/>
      <c r="AS1860" t="s"/>
      <c r="AT1860" t="s">
        <v>90</v>
      </c>
      <c r="AU1860" t="s"/>
      <c r="AV1860" t="s"/>
      <c r="AW1860" t="s"/>
      <c r="AX1860" t="s"/>
      <c r="AY1860" t="n">
        <v>1054995</v>
      </c>
      <c r="AZ1860" t="s">
        <v>2227</v>
      </c>
      <c r="BA1860" t="s"/>
      <c r="BB1860" t="n">
        <v>552204</v>
      </c>
      <c r="BC1860" t="n">
        <v>13.4171</v>
      </c>
      <c r="BD1860" t="n">
        <v>52.52354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2223</v>
      </c>
      <c r="F1861" t="n">
        <v>1429213</v>
      </c>
      <c r="G1861" t="s">
        <v>74</v>
      </c>
      <c r="H1861" t="s">
        <v>75</v>
      </c>
      <c r="I1861" t="s"/>
      <c r="J1861" t="s">
        <v>74</v>
      </c>
      <c r="K1861" t="n">
        <v>103.95</v>
      </c>
      <c r="L1861" t="s">
        <v>76</v>
      </c>
      <c r="M1861" t="s"/>
      <c r="N1861" t="s">
        <v>2229</v>
      </c>
      <c r="O1861" t="s">
        <v>78</v>
      </c>
      <c r="P1861" t="s">
        <v>2225</v>
      </c>
      <c r="Q1861" t="s"/>
      <c r="R1861" t="s">
        <v>80</v>
      </c>
      <c r="S1861" t="s">
        <v>94</v>
      </c>
      <c r="T1861" t="s">
        <v>82</v>
      </c>
      <c r="U1861" t="s"/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HYPERLINK("https://hotelmonitor-cachepage.eclerx.com/savepage/tk_15434147807960856_sr_2057.html","info")</f>
        <v/>
      </c>
      <c r="AA1861" t="n">
        <v>216608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88</v>
      </c>
      <c r="AO1861" t="s"/>
      <c r="AP1861" t="n">
        <v>328</v>
      </c>
      <c r="AQ1861" t="s">
        <v>89</v>
      </c>
      <c r="AR1861" t="s"/>
      <c r="AS1861" t="s"/>
      <c r="AT1861" t="s">
        <v>90</v>
      </c>
      <c r="AU1861" t="s"/>
      <c r="AV1861" t="s"/>
      <c r="AW1861" t="s"/>
      <c r="AX1861" t="s"/>
      <c r="AY1861" t="n">
        <v>1054995</v>
      </c>
      <c r="AZ1861" t="s">
        <v>2227</v>
      </c>
      <c r="BA1861" t="s"/>
      <c r="BB1861" t="n">
        <v>552204</v>
      </c>
      <c r="BC1861" t="n">
        <v>13.4171</v>
      </c>
      <c r="BD1861" t="n">
        <v>52.52354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2223</v>
      </c>
      <c r="F1862" t="n">
        <v>1429213</v>
      </c>
      <c r="G1862" t="s">
        <v>74</v>
      </c>
      <c r="H1862" t="s">
        <v>75</v>
      </c>
      <c r="I1862" t="s"/>
      <c r="J1862" t="s">
        <v>74</v>
      </c>
      <c r="K1862" t="n">
        <v>113.4</v>
      </c>
      <c r="L1862" t="s">
        <v>76</v>
      </c>
      <c r="M1862" t="s"/>
      <c r="N1862" t="s">
        <v>2231</v>
      </c>
      <c r="O1862" t="s">
        <v>78</v>
      </c>
      <c r="P1862" t="s">
        <v>2225</v>
      </c>
      <c r="Q1862" t="s"/>
      <c r="R1862" t="s">
        <v>80</v>
      </c>
      <c r="S1862" t="s">
        <v>1027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HYPERLINK("https://hotelmonitor-cachepage.eclerx.com/savepage/tk_15434147807960856_sr_2057.html","info")</f>
        <v/>
      </c>
      <c r="AA1862" t="n">
        <v>216608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88</v>
      </c>
      <c r="AO1862" t="s"/>
      <c r="AP1862" t="n">
        <v>328</v>
      </c>
      <c r="AQ1862" t="s">
        <v>89</v>
      </c>
      <c r="AR1862" t="s"/>
      <c r="AS1862" t="s"/>
      <c r="AT1862" t="s">
        <v>90</v>
      </c>
      <c r="AU1862" t="s"/>
      <c r="AV1862" t="s"/>
      <c r="AW1862" t="s"/>
      <c r="AX1862" t="s"/>
      <c r="AY1862" t="n">
        <v>1054995</v>
      </c>
      <c r="AZ1862" t="s">
        <v>2227</v>
      </c>
      <c r="BA1862" t="s"/>
      <c r="BB1862" t="n">
        <v>552204</v>
      </c>
      <c r="BC1862" t="n">
        <v>13.4171</v>
      </c>
      <c r="BD1862" t="n">
        <v>52.52354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2223</v>
      </c>
      <c r="F1863" t="n">
        <v>1429213</v>
      </c>
      <c r="G1863" t="s">
        <v>74</v>
      </c>
      <c r="H1863" t="s">
        <v>75</v>
      </c>
      <c r="I1863" t="s"/>
      <c r="J1863" t="s">
        <v>74</v>
      </c>
      <c r="K1863" t="n">
        <v>114.19</v>
      </c>
      <c r="L1863" t="s">
        <v>76</v>
      </c>
      <c r="M1863" t="s"/>
      <c r="N1863" t="s">
        <v>2232</v>
      </c>
      <c r="O1863" t="s">
        <v>78</v>
      </c>
      <c r="P1863" t="s">
        <v>2225</v>
      </c>
      <c r="Q1863" t="s"/>
      <c r="R1863" t="s">
        <v>80</v>
      </c>
      <c r="S1863" t="s">
        <v>2233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HYPERLINK("https://hotelmonitor-cachepage.eclerx.com/savepage/tk_15434147807960856_sr_2057.html","info")</f>
        <v/>
      </c>
      <c r="AA1863" t="n">
        <v>216608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88</v>
      </c>
      <c r="AO1863" t="s"/>
      <c r="AP1863" t="n">
        <v>328</v>
      </c>
      <c r="AQ1863" t="s">
        <v>89</v>
      </c>
      <c r="AR1863" t="s"/>
      <c r="AS1863" t="s"/>
      <c r="AT1863" t="s">
        <v>90</v>
      </c>
      <c r="AU1863" t="s"/>
      <c r="AV1863" t="s"/>
      <c r="AW1863" t="s"/>
      <c r="AX1863" t="s"/>
      <c r="AY1863" t="n">
        <v>1054995</v>
      </c>
      <c r="AZ1863" t="s">
        <v>2227</v>
      </c>
      <c r="BA1863" t="s"/>
      <c r="BB1863" t="n">
        <v>552204</v>
      </c>
      <c r="BC1863" t="n">
        <v>13.4171</v>
      </c>
      <c r="BD1863" t="n">
        <v>52.52354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2223</v>
      </c>
      <c r="F1864" t="n">
        <v>1429213</v>
      </c>
      <c r="G1864" t="s">
        <v>74</v>
      </c>
      <c r="H1864" t="s">
        <v>75</v>
      </c>
      <c r="I1864" t="s"/>
      <c r="J1864" t="s">
        <v>74</v>
      </c>
      <c r="K1864" t="n">
        <v>115.5</v>
      </c>
      <c r="L1864" t="s">
        <v>76</v>
      </c>
      <c r="M1864" t="s"/>
      <c r="N1864" t="s">
        <v>2229</v>
      </c>
      <c r="O1864" t="s">
        <v>78</v>
      </c>
      <c r="P1864" t="s">
        <v>2225</v>
      </c>
      <c r="Q1864" t="s"/>
      <c r="R1864" t="s">
        <v>80</v>
      </c>
      <c r="S1864" t="s">
        <v>1046</v>
      </c>
      <c r="T1864" t="s">
        <v>82</v>
      </c>
      <c r="U1864" t="s"/>
      <c r="V1864" t="s">
        <v>83</v>
      </c>
      <c r="W1864" t="s">
        <v>84</v>
      </c>
      <c r="X1864" t="s"/>
      <c r="Y1864" t="s">
        <v>85</v>
      </c>
      <c r="Z1864">
        <f>HYPERLINK("https://hotelmonitor-cachepage.eclerx.com/savepage/tk_15434147807960856_sr_2057.html","info")</f>
        <v/>
      </c>
      <c r="AA1864" t="n">
        <v>216608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88</v>
      </c>
      <c r="AO1864" t="s"/>
      <c r="AP1864" t="n">
        <v>328</v>
      </c>
      <c r="AQ1864" t="s">
        <v>89</v>
      </c>
      <c r="AR1864" t="s"/>
      <c r="AS1864" t="s"/>
      <c r="AT1864" t="s">
        <v>90</v>
      </c>
      <c r="AU1864" t="s"/>
      <c r="AV1864" t="s"/>
      <c r="AW1864" t="s"/>
      <c r="AX1864" t="s"/>
      <c r="AY1864" t="n">
        <v>1054995</v>
      </c>
      <c r="AZ1864" t="s">
        <v>2227</v>
      </c>
      <c r="BA1864" t="s"/>
      <c r="BB1864" t="n">
        <v>552204</v>
      </c>
      <c r="BC1864" t="n">
        <v>13.4171</v>
      </c>
      <c r="BD1864" t="n">
        <v>52.52354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2223</v>
      </c>
      <c r="F1865" t="n">
        <v>1429213</v>
      </c>
      <c r="G1865" t="s">
        <v>74</v>
      </c>
      <c r="H1865" t="s">
        <v>75</v>
      </c>
      <c r="I1865" t="s"/>
      <c r="J1865" t="s">
        <v>74</v>
      </c>
      <c r="K1865" t="n">
        <v>124.95</v>
      </c>
      <c r="L1865" t="s">
        <v>76</v>
      </c>
      <c r="M1865" t="s"/>
      <c r="N1865" t="s">
        <v>2228</v>
      </c>
      <c r="O1865" t="s">
        <v>78</v>
      </c>
      <c r="P1865" t="s">
        <v>2225</v>
      </c>
      <c r="Q1865" t="s"/>
      <c r="R1865" t="s">
        <v>80</v>
      </c>
      <c r="S1865" t="s">
        <v>151</v>
      </c>
      <c r="T1865" t="s">
        <v>82</v>
      </c>
      <c r="U1865" t="s"/>
      <c r="V1865" t="s">
        <v>83</v>
      </c>
      <c r="W1865" t="s">
        <v>112</v>
      </c>
      <c r="X1865" t="s"/>
      <c r="Y1865" t="s">
        <v>85</v>
      </c>
      <c r="Z1865">
        <f>HYPERLINK("https://hotelmonitor-cachepage.eclerx.com/savepage/tk_15434147807960856_sr_2057.html","info")</f>
        <v/>
      </c>
      <c r="AA1865" t="n">
        <v>216608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88</v>
      </c>
      <c r="AO1865" t="s"/>
      <c r="AP1865" t="n">
        <v>328</v>
      </c>
      <c r="AQ1865" t="s">
        <v>89</v>
      </c>
      <c r="AR1865" t="s"/>
      <c r="AS1865" t="s"/>
      <c r="AT1865" t="s">
        <v>90</v>
      </c>
      <c r="AU1865" t="s"/>
      <c r="AV1865" t="s"/>
      <c r="AW1865" t="s"/>
      <c r="AX1865" t="s"/>
      <c r="AY1865" t="n">
        <v>1054995</v>
      </c>
      <c r="AZ1865" t="s">
        <v>2227</v>
      </c>
      <c r="BA1865" t="s"/>
      <c r="BB1865" t="n">
        <v>552204</v>
      </c>
      <c r="BC1865" t="n">
        <v>13.4171</v>
      </c>
      <c r="BD1865" t="n">
        <v>52.52354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2223</v>
      </c>
      <c r="F1866" t="n">
        <v>1429213</v>
      </c>
      <c r="G1866" t="s">
        <v>74</v>
      </c>
      <c r="H1866" t="s">
        <v>75</v>
      </c>
      <c r="I1866" t="s"/>
      <c r="J1866" t="s">
        <v>74</v>
      </c>
      <c r="K1866" t="n">
        <v>126</v>
      </c>
      <c r="L1866" t="s">
        <v>76</v>
      </c>
      <c r="M1866" t="s"/>
      <c r="N1866" t="s">
        <v>2231</v>
      </c>
      <c r="O1866" t="s">
        <v>78</v>
      </c>
      <c r="P1866" t="s">
        <v>2225</v>
      </c>
      <c r="Q1866" t="s"/>
      <c r="R1866" t="s">
        <v>80</v>
      </c>
      <c r="S1866" t="s">
        <v>314</v>
      </c>
      <c r="T1866" t="s">
        <v>82</v>
      </c>
      <c r="U1866" t="s"/>
      <c r="V1866" t="s">
        <v>83</v>
      </c>
      <c r="W1866" t="s">
        <v>84</v>
      </c>
      <c r="X1866" t="s"/>
      <c r="Y1866" t="s">
        <v>85</v>
      </c>
      <c r="Z1866">
        <f>HYPERLINK("https://hotelmonitor-cachepage.eclerx.com/savepage/tk_15434147807960856_sr_2057.html","info")</f>
        <v/>
      </c>
      <c r="AA1866" t="n">
        <v>216608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88</v>
      </c>
      <c r="AO1866" t="s"/>
      <c r="AP1866" t="n">
        <v>328</v>
      </c>
      <c r="AQ1866" t="s">
        <v>89</v>
      </c>
      <c r="AR1866" t="s"/>
      <c r="AS1866" t="s"/>
      <c r="AT1866" t="s">
        <v>90</v>
      </c>
      <c r="AU1866" t="s"/>
      <c r="AV1866" t="s"/>
      <c r="AW1866" t="s"/>
      <c r="AX1866" t="s"/>
      <c r="AY1866" t="n">
        <v>1054995</v>
      </c>
      <c r="AZ1866" t="s">
        <v>2227</v>
      </c>
      <c r="BA1866" t="s"/>
      <c r="BB1866" t="n">
        <v>552204</v>
      </c>
      <c r="BC1866" t="n">
        <v>13.4171</v>
      </c>
      <c r="BD1866" t="n">
        <v>52.52354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2223</v>
      </c>
      <c r="F1867" t="n">
        <v>1429213</v>
      </c>
      <c r="G1867" t="s">
        <v>74</v>
      </c>
      <c r="H1867" t="s">
        <v>75</v>
      </c>
      <c r="I1867" t="s"/>
      <c r="J1867" t="s">
        <v>74</v>
      </c>
      <c r="K1867" t="n">
        <v>137.55</v>
      </c>
      <c r="L1867" t="s">
        <v>76</v>
      </c>
      <c r="M1867" t="s"/>
      <c r="N1867" t="s">
        <v>2232</v>
      </c>
      <c r="O1867" t="s">
        <v>78</v>
      </c>
      <c r="P1867" t="s">
        <v>2225</v>
      </c>
      <c r="Q1867" t="s"/>
      <c r="R1867" t="s">
        <v>80</v>
      </c>
      <c r="S1867" t="s">
        <v>801</v>
      </c>
      <c r="T1867" t="s">
        <v>82</v>
      </c>
      <c r="U1867" t="s"/>
      <c r="V1867" t="s">
        <v>83</v>
      </c>
      <c r="W1867" t="s">
        <v>84</v>
      </c>
      <c r="X1867" t="s"/>
      <c r="Y1867" t="s">
        <v>85</v>
      </c>
      <c r="Z1867">
        <f>HYPERLINK("https://hotelmonitor-cachepage.eclerx.com/savepage/tk_15434147807960856_sr_2057.html","info")</f>
        <v/>
      </c>
      <c r="AA1867" t="n">
        <v>216608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88</v>
      </c>
      <c r="AO1867" t="s"/>
      <c r="AP1867" t="n">
        <v>328</v>
      </c>
      <c r="AQ1867" t="s">
        <v>89</v>
      </c>
      <c r="AR1867" t="s"/>
      <c r="AS1867" t="s"/>
      <c r="AT1867" t="s">
        <v>90</v>
      </c>
      <c r="AU1867" t="s"/>
      <c r="AV1867" t="s"/>
      <c r="AW1867" t="s"/>
      <c r="AX1867" t="s"/>
      <c r="AY1867" t="n">
        <v>1054995</v>
      </c>
      <c r="AZ1867" t="s">
        <v>2227</v>
      </c>
      <c r="BA1867" t="s"/>
      <c r="BB1867" t="n">
        <v>552204</v>
      </c>
      <c r="BC1867" t="n">
        <v>13.4171</v>
      </c>
      <c r="BD1867" t="n">
        <v>52.52354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2223</v>
      </c>
      <c r="F1868" t="n">
        <v>1429213</v>
      </c>
      <c r="G1868" t="s">
        <v>74</v>
      </c>
      <c r="H1868" t="s">
        <v>75</v>
      </c>
      <c r="I1868" t="s"/>
      <c r="J1868" t="s">
        <v>74</v>
      </c>
      <c r="K1868" t="n">
        <v>140.7</v>
      </c>
      <c r="L1868" t="s">
        <v>76</v>
      </c>
      <c r="M1868" t="s"/>
      <c r="N1868" t="s">
        <v>2229</v>
      </c>
      <c r="O1868" t="s">
        <v>78</v>
      </c>
      <c r="P1868" t="s">
        <v>2225</v>
      </c>
      <c r="Q1868" t="s"/>
      <c r="R1868" t="s">
        <v>80</v>
      </c>
      <c r="S1868" t="s">
        <v>1927</v>
      </c>
      <c r="T1868" t="s">
        <v>82</v>
      </c>
      <c r="U1868" t="s"/>
      <c r="V1868" t="s">
        <v>83</v>
      </c>
      <c r="W1868" t="s">
        <v>112</v>
      </c>
      <c r="X1868" t="s"/>
      <c r="Y1868" t="s">
        <v>85</v>
      </c>
      <c r="Z1868">
        <f>HYPERLINK("https://hotelmonitor-cachepage.eclerx.com/savepage/tk_15434147807960856_sr_2057.html","info")</f>
        <v/>
      </c>
      <c r="AA1868" t="n">
        <v>216608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88</v>
      </c>
      <c r="AO1868" t="s"/>
      <c r="AP1868" t="n">
        <v>328</v>
      </c>
      <c r="AQ1868" t="s">
        <v>89</v>
      </c>
      <c r="AR1868" t="s"/>
      <c r="AS1868" t="s"/>
      <c r="AT1868" t="s">
        <v>90</v>
      </c>
      <c r="AU1868" t="s"/>
      <c r="AV1868" t="s"/>
      <c r="AW1868" t="s"/>
      <c r="AX1868" t="s"/>
      <c r="AY1868" t="n">
        <v>1054995</v>
      </c>
      <c r="AZ1868" t="s">
        <v>2227</v>
      </c>
      <c r="BA1868" t="s"/>
      <c r="BB1868" t="n">
        <v>552204</v>
      </c>
      <c r="BC1868" t="n">
        <v>13.4171</v>
      </c>
      <c r="BD1868" t="n">
        <v>52.52354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2223</v>
      </c>
      <c r="F1869" t="n">
        <v>1429213</v>
      </c>
      <c r="G1869" t="s">
        <v>74</v>
      </c>
      <c r="H1869" t="s">
        <v>75</v>
      </c>
      <c r="I1869" t="s"/>
      <c r="J1869" t="s">
        <v>74</v>
      </c>
      <c r="K1869" t="n">
        <v>151.2</v>
      </c>
      <c r="L1869" t="s">
        <v>76</v>
      </c>
      <c r="M1869" t="s"/>
      <c r="N1869" t="s">
        <v>2231</v>
      </c>
      <c r="O1869" t="s">
        <v>78</v>
      </c>
      <c r="P1869" t="s">
        <v>2225</v>
      </c>
      <c r="Q1869" t="s"/>
      <c r="R1869" t="s">
        <v>80</v>
      </c>
      <c r="S1869" t="s">
        <v>777</v>
      </c>
      <c r="T1869" t="s">
        <v>82</v>
      </c>
      <c r="U1869" t="s"/>
      <c r="V1869" t="s">
        <v>83</v>
      </c>
      <c r="W1869" t="s">
        <v>112</v>
      </c>
      <c r="X1869" t="s"/>
      <c r="Y1869" t="s">
        <v>85</v>
      </c>
      <c r="Z1869">
        <f>HYPERLINK("https://hotelmonitor-cachepage.eclerx.com/savepage/tk_15434147807960856_sr_2057.html","info")</f>
        <v/>
      </c>
      <c r="AA1869" t="n">
        <v>216608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88</v>
      </c>
      <c r="AO1869" t="s"/>
      <c r="AP1869" t="n">
        <v>328</v>
      </c>
      <c r="AQ1869" t="s">
        <v>89</v>
      </c>
      <c r="AR1869" t="s"/>
      <c r="AS1869" t="s"/>
      <c r="AT1869" t="s">
        <v>90</v>
      </c>
      <c r="AU1869" t="s"/>
      <c r="AV1869" t="s"/>
      <c r="AW1869" t="s"/>
      <c r="AX1869" t="s"/>
      <c r="AY1869" t="n">
        <v>1054995</v>
      </c>
      <c r="AZ1869" t="s">
        <v>2227</v>
      </c>
      <c r="BA1869" t="s"/>
      <c r="BB1869" t="n">
        <v>552204</v>
      </c>
      <c r="BC1869" t="n">
        <v>13.4171</v>
      </c>
      <c r="BD1869" t="n">
        <v>52.52354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2223</v>
      </c>
      <c r="F1870" t="n">
        <v>1429213</v>
      </c>
      <c r="G1870" t="s">
        <v>74</v>
      </c>
      <c r="H1870" t="s">
        <v>75</v>
      </c>
      <c r="I1870" t="s"/>
      <c r="J1870" t="s">
        <v>74</v>
      </c>
      <c r="K1870" t="n">
        <v>152.25</v>
      </c>
      <c r="L1870" t="s">
        <v>76</v>
      </c>
      <c r="M1870" t="s"/>
      <c r="N1870" t="s">
        <v>2232</v>
      </c>
      <c r="O1870" t="s">
        <v>78</v>
      </c>
      <c r="P1870" t="s">
        <v>2225</v>
      </c>
      <c r="Q1870" t="s"/>
      <c r="R1870" t="s">
        <v>80</v>
      </c>
      <c r="S1870" t="s">
        <v>2234</v>
      </c>
      <c r="T1870" t="s">
        <v>82</v>
      </c>
      <c r="U1870" t="s"/>
      <c r="V1870" t="s">
        <v>83</v>
      </c>
      <c r="W1870" t="s">
        <v>84</v>
      </c>
      <c r="X1870" t="s"/>
      <c r="Y1870" t="s">
        <v>85</v>
      </c>
      <c r="Z1870">
        <f>HYPERLINK("https://hotelmonitor-cachepage.eclerx.com/savepage/tk_15434147807960856_sr_2057.html","info")</f>
        <v/>
      </c>
      <c r="AA1870" t="n">
        <v>216608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88</v>
      </c>
      <c r="AO1870" t="s"/>
      <c r="AP1870" t="n">
        <v>328</v>
      </c>
      <c r="AQ1870" t="s">
        <v>89</v>
      </c>
      <c r="AR1870" t="s"/>
      <c r="AS1870" t="s"/>
      <c r="AT1870" t="s">
        <v>90</v>
      </c>
      <c r="AU1870" t="s"/>
      <c r="AV1870" t="s"/>
      <c r="AW1870" t="s"/>
      <c r="AX1870" t="s"/>
      <c r="AY1870" t="n">
        <v>1054995</v>
      </c>
      <c r="AZ1870" t="s">
        <v>2227</v>
      </c>
      <c r="BA1870" t="s"/>
      <c r="BB1870" t="n">
        <v>552204</v>
      </c>
      <c r="BC1870" t="n">
        <v>13.4171</v>
      </c>
      <c r="BD1870" t="n">
        <v>52.52354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2223</v>
      </c>
      <c r="F1871" t="n">
        <v>1429213</v>
      </c>
      <c r="G1871" t="s">
        <v>74</v>
      </c>
      <c r="H1871" t="s">
        <v>75</v>
      </c>
      <c r="I1871" t="s"/>
      <c r="J1871" t="s">
        <v>74</v>
      </c>
      <c r="K1871" t="n">
        <v>177.45</v>
      </c>
      <c r="L1871" t="s">
        <v>76</v>
      </c>
      <c r="M1871" t="s"/>
      <c r="N1871" t="s">
        <v>2232</v>
      </c>
      <c r="O1871" t="s">
        <v>78</v>
      </c>
      <c r="P1871" t="s">
        <v>2225</v>
      </c>
      <c r="Q1871" t="s"/>
      <c r="R1871" t="s">
        <v>80</v>
      </c>
      <c r="S1871" t="s">
        <v>2235</v>
      </c>
      <c r="T1871" t="s">
        <v>82</v>
      </c>
      <c r="U1871" t="s"/>
      <c r="V1871" t="s">
        <v>83</v>
      </c>
      <c r="W1871" t="s">
        <v>112</v>
      </c>
      <c r="X1871" t="s"/>
      <c r="Y1871" t="s">
        <v>85</v>
      </c>
      <c r="Z1871">
        <f>HYPERLINK("https://hotelmonitor-cachepage.eclerx.com/savepage/tk_15434147807960856_sr_2057.html","info")</f>
        <v/>
      </c>
      <c r="AA1871" t="n">
        <v>216608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88</v>
      </c>
      <c r="AO1871" t="s"/>
      <c r="AP1871" t="n">
        <v>328</v>
      </c>
      <c r="AQ1871" t="s">
        <v>89</v>
      </c>
      <c r="AR1871" t="s"/>
      <c r="AS1871" t="s"/>
      <c r="AT1871" t="s">
        <v>90</v>
      </c>
      <c r="AU1871" t="s"/>
      <c r="AV1871" t="s"/>
      <c r="AW1871" t="s"/>
      <c r="AX1871" t="s"/>
      <c r="AY1871" t="n">
        <v>1054995</v>
      </c>
      <c r="AZ1871" t="s">
        <v>2227</v>
      </c>
      <c r="BA1871" t="s"/>
      <c r="BB1871" t="n">
        <v>552204</v>
      </c>
      <c r="BC1871" t="n">
        <v>13.4171</v>
      </c>
      <c r="BD1871" t="n">
        <v>52.52354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2236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68.40000000000001</v>
      </c>
      <c r="L1872" t="s">
        <v>76</v>
      </c>
      <c r="M1872" t="s"/>
      <c r="N1872" t="s">
        <v>227</v>
      </c>
      <c r="O1872" t="s">
        <v>78</v>
      </c>
      <c r="P1872" t="s">
        <v>2236</v>
      </c>
      <c r="Q1872" t="s"/>
      <c r="R1872" t="s">
        <v>180</v>
      </c>
      <c r="S1872" t="s">
        <v>2237</v>
      </c>
      <c r="T1872" t="s">
        <v>82</v>
      </c>
      <c r="U1872" t="s"/>
      <c r="V1872" t="s">
        <v>83</v>
      </c>
      <c r="W1872" t="s">
        <v>112</v>
      </c>
      <c r="X1872" t="s"/>
      <c r="Y1872" t="s">
        <v>85</v>
      </c>
      <c r="Z1872">
        <f>HYPERLINK("https://hotelmonitor-cachepage.eclerx.com/savepage/tk_15434144799594686_sr_2057.html","info")</f>
        <v/>
      </c>
      <c r="AA1872" t="n">
        <v>-6796499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88</v>
      </c>
      <c r="AO1872" t="s"/>
      <c r="AP1872" t="n">
        <v>229</v>
      </c>
      <c r="AQ1872" t="s">
        <v>89</v>
      </c>
      <c r="AR1872" t="s"/>
      <c r="AS1872" t="s"/>
      <c r="AT1872" t="s">
        <v>90</v>
      </c>
      <c r="AU1872" t="s"/>
      <c r="AV1872" t="s"/>
      <c r="AW1872" t="s"/>
      <c r="AX1872" t="s"/>
      <c r="AY1872" t="n">
        <v>6796499</v>
      </c>
      <c r="AZ1872" t="s">
        <v>2238</v>
      </c>
      <c r="BA1872" t="s"/>
      <c r="BB1872" t="n">
        <v>460744</v>
      </c>
      <c r="BC1872" t="n">
        <v>13.321425</v>
      </c>
      <c r="BD1872" t="n">
        <v>52.506139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2236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64.8</v>
      </c>
      <c r="L1873" t="s">
        <v>76</v>
      </c>
      <c r="M1873" t="s"/>
      <c r="N1873" t="s">
        <v>77</v>
      </c>
      <c r="O1873" t="s">
        <v>78</v>
      </c>
      <c r="P1873" t="s">
        <v>2236</v>
      </c>
      <c r="Q1873" t="s"/>
      <c r="R1873" t="s">
        <v>180</v>
      </c>
      <c r="S1873" t="s">
        <v>1973</v>
      </c>
      <c r="T1873" t="s">
        <v>82</v>
      </c>
      <c r="U1873" t="s"/>
      <c r="V1873" t="s">
        <v>83</v>
      </c>
      <c r="W1873" t="s">
        <v>112</v>
      </c>
      <c r="X1873" t="s"/>
      <c r="Y1873" t="s">
        <v>85</v>
      </c>
      <c r="Z1873">
        <f>HYPERLINK("https://hotelmonitor-cachepage.eclerx.com/savepage/tk_15434144799594686_sr_2057.html","info")</f>
        <v/>
      </c>
      <c r="AA1873" t="n">
        <v>-6796499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88</v>
      </c>
      <c r="AO1873" t="s"/>
      <c r="AP1873" t="n">
        <v>229</v>
      </c>
      <c r="AQ1873" t="s">
        <v>89</v>
      </c>
      <c r="AR1873" t="s"/>
      <c r="AS1873" t="s"/>
      <c r="AT1873" t="s">
        <v>90</v>
      </c>
      <c r="AU1873" t="s"/>
      <c r="AV1873" t="s"/>
      <c r="AW1873" t="s"/>
      <c r="AX1873" t="s"/>
      <c r="AY1873" t="n">
        <v>6796499</v>
      </c>
      <c r="AZ1873" t="s">
        <v>2238</v>
      </c>
      <c r="BA1873" t="s"/>
      <c r="BB1873" t="n">
        <v>460744</v>
      </c>
      <c r="BC1873" t="n">
        <v>13.321425</v>
      </c>
      <c r="BD1873" t="n">
        <v>52.506139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2236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72</v>
      </c>
      <c r="L1874" t="s">
        <v>76</v>
      </c>
      <c r="M1874" t="s"/>
      <c r="N1874" t="s">
        <v>183</v>
      </c>
      <c r="O1874" t="s">
        <v>78</v>
      </c>
      <c r="P1874" t="s">
        <v>2236</v>
      </c>
      <c r="Q1874" t="s"/>
      <c r="R1874" t="s">
        <v>180</v>
      </c>
      <c r="S1874" t="s">
        <v>604</v>
      </c>
      <c r="T1874" t="s">
        <v>82</v>
      </c>
      <c r="U1874" t="s"/>
      <c r="V1874" t="s">
        <v>83</v>
      </c>
      <c r="W1874" t="s">
        <v>112</v>
      </c>
      <c r="X1874" t="s"/>
      <c r="Y1874" t="s">
        <v>85</v>
      </c>
      <c r="Z1874">
        <f>HYPERLINK("https://hotelmonitor-cachepage.eclerx.com/savepage/tk_15434144799594686_sr_2057.html","info")</f>
        <v/>
      </c>
      <c r="AA1874" t="n">
        <v>-6796499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88</v>
      </c>
      <c r="AO1874" t="s"/>
      <c r="AP1874" t="n">
        <v>229</v>
      </c>
      <c r="AQ1874" t="s">
        <v>89</v>
      </c>
      <c r="AR1874" t="s"/>
      <c r="AS1874" t="s"/>
      <c r="AT1874" t="s">
        <v>90</v>
      </c>
      <c r="AU1874" t="s"/>
      <c r="AV1874" t="s"/>
      <c r="AW1874" t="s"/>
      <c r="AX1874" t="s"/>
      <c r="AY1874" t="n">
        <v>6796499</v>
      </c>
      <c r="AZ1874" t="s">
        <v>2238</v>
      </c>
      <c r="BA1874" t="s"/>
      <c r="BB1874" t="n">
        <v>460744</v>
      </c>
      <c r="BC1874" t="n">
        <v>13.321425</v>
      </c>
      <c r="BD1874" t="n">
        <v>52.506139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2239</v>
      </c>
      <c r="F1875" t="n">
        <v>-1</v>
      </c>
      <c r="G1875" t="s">
        <v>74</v>
      </c>
      <c r="H1875" t="s">
        <v>75</v>
      </c>
      <c r="I1875" t="s"/>
      <c r="J1875" t="s">
        <v>74</v>
      </c>
      <c r="K1875" t="n">
        <v>65</v>
      </c>
      <c r="L1875" t="s">
        <v>76</v>
      </c>
      <c r="M1875" t="s"/>
      <c r="N1875" t="s">
        <v>183</v>
      </c>
      <c r="O1875" t="s">
        <v>78</v>
      </c>
      <c r="P1875" t="s">
        <v>2239</v>
      </c>
      <c r="Q1875" t="s"/>
      <c r="R1875" t="s">
        <v>80</v>
      </c>
      <c r="S1875" t="s">
        <v>774</v>
      </c>
      <c r="T1875" t="s">
        <v>82</v>
      </c>
      <c r="U1875" t="s"/>
      <c r="V1875" t="s">
        <v>83</v>
      </c>
      <c r="W1875" t="s">
        <v>112</v>
      </c>
      <c r="X1875" t="s"/>
      <c r="Y1875" t="s">
        <v>85</v>
      </c>
      <c r="Z1875">
        <f>HYPERLINK("https://hotelmonitor-cachepage.eclerx.com/savepage/tk_15434141097738717_sr_2057.html","info")</f>
        <v/>
      </c>
      <c r="AA1875" t="n">
        <v>-2667993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88</v>
      </c>
      <c r="AO1875" t="s"/>
      <c r="AP1875" t="n">
        <v>107</v>
      </c>
      <c r="AQ1875" t="s">
        <v>89</v>
      </c>
      <c r="AR1875" t="s"/>
      <c r="AS1875" t="s"/>
      <c r="AT1875" t="s">
        <v>90</v>
      </c>
      <c r="AU1875" t="s"/>
      <c r="AV1875" t="s"/>
      <c r="AW1875" t="s"/>
      <c r="AX1875" t="s"/>
      <c r="AY1875" t="n">
        <v>2667993</v>
      </c>
      <c r="AZ1875" t="s">
        <v>2240</v>
      </c>
      <c r="BA1875" t="s"/>
      <c r="BB1875" t="n">
        <v>82271</v>
      </c>
      <c r="BC1875" t="n">
        <v>13.329313</v>
      </c>
      <c r="BD1875" t="n">
        <v>52.52335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2239</v>
      </c>
      <c r="F1876" t="n">
        <v>-1</v>
      </c>
      <c r="G1876" t="s">
        <v>74</v>
      </c>
      <c r="H1876" t="s">
        <v>75</v>
      </c>
      <c r="I1876" t="s"/>
      <c r="J1876" t="s">
        <v>74</v>
      </c>
      <c r="K1876" t="n">
        <v>152</v>
      </c>
      <c r="L1876" t="s">
        <v>76</v>
      </c>
      <c r="M1876" t="s"/>
      <c r="N1876" t="s">
        <v>428</v>
      </c>
      <c r="O1876" t="s">
        <v>78</v>
      </c>
      <c r="P1876" t="s">
        <v>2239</v>
      </c>
      <c r="Q1876" t="s"/>
      <c r="R1876" t="s">
        <v>80</v>
      </c>
      <c r="S1876" t="s">
        <v>1406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HYPERLINK("https://hotelmonitor-cachepage.eclerx.com/savepage/tk_15434141097738717_sr_2057.html","info")</f>
        <v/>
      </c>
      <c r="AA1876" t="n">
        <v>-2667993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88</v>
      </c>
      <c r="AO1876" t="s"/>
      <c r="AP1876" t="n">
        <v>107</v>
      </c>
      <c r="AQ1876" t="s">
        <v>89</v>
      </c>
      <c r="AR1876" t="s"/>
      <c r="AS1876" t="s"/>
      <c r="AT1876" t="s">
        <v>90</v>
      </c>
      <c r="AU1876" t="s"/>
      <c r="AV1876" t="s"/>
      <c r="AW1876" t="s"/>
      <c r="AX1876" t="s"/>
      <c r="AY1876" t="n">
        <v>2667993</v>
      </c>
      <c r="AZ1876" t="s">
        <v>2240</v>
      </c>
      <c r="BA1876" t="s"/>
      <c r="BB1876" t="n">
        <v>82271</v>
      </c>
      <c r="BC1876" t="n">
        <v>13.329313</v>
      </c>
      <c r="BD1876" t="n">
        <v>52.52335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2239</v>
      </c>
      <c r="F1877" t="n">
        <v>-1</v>
      </c>
      <c r="G1877" t="s">
        <v>74</v>
      </c>
      <c r="H1877" t="s">
        <v>75</v>
      </c>
      <c r="I1877" t="s"/>
      <c r="J1877" t="s">
        <v>74</v>
      </c>
      <c r="K1877" t="n">
        <v>178</v>
      </c>
      <c r="L1877" t="s">
        <v>76</v>
      </c>
      <c r="M1877" t="s"/>
      <c r="N1877" t="s">
        <v>428</v>
      </c>
      <c r="O1877" t="s">
        <v>78</v>
      </c>
      <c r="P1877" t="s">
        <v>2239</v>
      </c>
      <c r="Q1877" t="s"/>
      <c r="R1877" t="s">
        <v>80</v>
      </c>
      <c r="S1877" t="s">
        <v>1474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HYPERLINK("https://hotelmonitor-cachepage.eclerx.com/savepage/tk_15434141097738717_sr_2057.html","info")</f>
        <v/>
      </c>
      <c r="AA1877" t="n">
        <v>-2667993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88</v>
      </c>
      <c r="AO1877" t="s"/>
      <c r="AP1877" t="n">
        <v>107</v>
      </c>
      <c r="AQ1877" t="s">
        <v>89</v>
      </c>
      <c r="AR1877" t="s"/>
      <c r="AS1877" t="s"/>
      <c r="AT1877" t="s">
        <v>90</v>
      </c>
      <c r="AU1877" t="s"/>
      <c r="AV1877" t="s"/>
      <c r="AW1877" t="s"/>
      <c r="AX1877" t="s"/>
      <c r="AY1877" t="n">
        <v>2667993</v>
      </c>
      <c r="AZ1877" t="s">
        <v>2240</v>
      </c>
      <c r="BA1877" t="s"/>
      <c r="BB1877" t="n">
        <v>82271</v>
      </c>
      <c r="BC1877" t="n">
        <v>13.329313</v>
      </c>
      <c r="BD1877" t="n">
        <v>52.52335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2239</v>
      </c>
      <c r="F1878" t="n">
        <v>-1</v>
      </c>
      <c r="G1878" t="s">
        <v>74</v>
      </c>
      <c r="H1878" t="s">
        <v>75</v>
      </c>
      <c r="I1878" t="s"/>
      <c r="J1878" t="s">
        <v>74</v>
      </c>
      <c r="K1878" t="n">
        <v>200</v>
      </c>
      <c r="L1878" t="s">
        <v>76</v>
      </c>
      <c r="M1878" t="s"/>
      <c r="N1878" t="s">
        <v>219</v>
      </c>
      <c r="O1878" t="s">
        <v>78</v>
      </c>
      <c r="P1878" t="s">
        <v>2239</v>
      </c>
      <c r="Q1878" t="s"/>
      <c r="R1878" t="s">
        <v>80</v>
      </c>
      <c r="S1878" t="s">
        <v>2241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HYPERLINK("https://hotelmonitor-cachepage.eclerx.com/savepage/tk_15434141097738717_sr_2057.html","info")</f>
        <v/>
      </c>
      <c r="AA1878" t="n">
        <v>-2667993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88</v>
      </c>
      <c r="AO1878" t="s"/>
      <c r="AP1878" t="n">
        <v>107</v>
      </c>
      <c r="AQ1878" t="s">
        <v>89</v>
      </c>
      <c r="AR1878" t="s"/>
      <c r="AS1878" t="s"/>
      <c r="AT1878" t="s">
        <v>90</v>
      </c>
      <c r="AU1878" t="s"/>
      <c r="AV1878" t="s"/>
      <c r="AW1878" t="s"/>
      <c r="AX1878" t="s"/>
      <c r="AY1878" t="n">
        <v>2667993</v>
      </c>
      <c r="AZ1878" t="s">
        <v>2240</v>
      </c>
      <c r="BA1878" t="s"/>
      <c r="BB1878" t="n">
        <v>82271</v>
      </c>
      <c r="BC1878" t="n">
        <v>13.329313</v>
      </c>
      <c r="BD1878" t="n">
        <v>52.52335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2239</v>
      </c>
      <c r="F1879" t="n">
        <v>-1</v>
      </c>
      <c r="G1879" t="s">
        <v>74</v>
      </c>
      <c r="H1879" t="s">
        <v>75</v>
      </c>
      <c r="I1879" t="s"/>
      <c r="J1879" t="s">
        <v>74</v>
      </c>
      <c r="K1879" t="n">
        <v>201</v>
      </c>
      <c r="L1879" t="s">
        <v>76</v>
      </c>
      <c r="M1879" t="s"/>
      <c r="N1879" t="s">
        <v>428</v>
      </c>
      <c r="O1879" t="s">
        <v>78</v>
      </c>
      <c r="P1879" t="s">
        <v>2239</v>
      </c>
      <c r="Q1879" t="s"/>
      <c r="R1879" t="s">
        <v>80</v>
      </c>
      <c r="S1879" t="s">
        <v>2242</v>
      </c>
      <c r="T1879" t="s">
        <v>82</v>
      </c>
      <c r="U1879" t="s"/>
      <c r="V1879" t="s">
        <v>83</v>
      </c>
      <c r="W1879" t="s">
        <v>112</v>
      </c>
      <c r="X1879" t="s"/>
      <c r="Y1879" t="s">
        <v>85</v>
      </c>
      <c r="Z1879">
        <f>HYPERLINK("https://hotelmonitor-cachepage.eclerx.com/savepage/tk_15434141097738717_sr_2057.html","info")</f>
        <v/>
      </c>
      <c r="AA1879" t="n">
        <v>-2667993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88</v>
      </c>
      <c r="AO1879" t="s"/>
      <c r="AP1879" t="n">
        <v>107</v>
      </c>
      <c r="AQ1879" t="s">
        <v>89</v>
      </c>
      <c r="AR1879" t="s"/>
      <c r="AS1879" t="s"/>
      <c r="AT1879" t="s">
        <v>90</v>
      </c>
      <c r="AU1879" t="s"/>
      <c r="AV1879" t="s"/>
      <c r="AW1879" t="s"/>
      <c r="AX1879" t="s"/>
      <c r="AY1879" t="n">
        <v>2667993</v>
      </c>
      <c r="AZ1879" t="s">
        <v>2240</v>
      </c>
      <c r="BA1879" t="s"/>
      <c r="BB1879" t="n">
        <v>82271</v>
      </c>
      <c r="BC1879" t="n">
        <v>13.329313</v>
      </c>
      <c r="BD1879" t="n">
        <v>52.52335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2239</v>
      </c>
      <c r="F1880" t="n">
        <v>-1</v>
      </c>
      <c r="G1880" t="s">
        <v>74</v>
      </c>
      <c r="H1880" t="s">
        <v>75</v>
      </c>
      <c r="I1880" t="s"/>
      <c r="J1880" t="s">
        <v>74</v>
      </c>
      <c r="K1880" t="n">
        <v>236</v>
      </c>
      <c r="L1880" t="s">
        <v>76</v>
      </c>
      <c r="M1880" t="s"/>
      <c r="N1880" t="s">
        <v>219</v>
      </c>
      <c r="O1880" t="s">
        <v>78</v>
      </c>
      <c r="P1880" t="s">
        <v>2239</v>
      </c>
      <c r="Q1880" t="s"/>
      <c r="R1880" t="s">
        <v>80</v>
      </c>
      <c r="S1880" t="s">
        <v>2243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HYPERLINK("https://hotelmonitor-cachepage.eclerx.com/savepage/tk_15434141097738717_sr_2057.html","info")</f>
        <v/>
      </c>
      <c r="AA1880" t="n">
        <v>-2667993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88</v>
      </c>
      <c r="AO1880" t="s"/>
      <c r="AP1880" t="n">
        <v>107</v>
      </c>
      <c r="AQ1880" t="s">
        <v>89</v>
      </c>
      <c r="AR1880" t="s"/>
      <c r="AS1880" t="s"/>
      <c r="AT1880" t="s">
        <v>90</v>
      </c>
      <c r="AU1880" t="s"/>
      <c r="AV1880" t="s"/>
      <c r="AW1880" t="s"/>
      <c r="AX1880" t="s"/>
      <c r="AY1880" t="n">
        <v>2667993</v>
      </c>
      <c r="AZ1880" t="s">
        <v>2240</v>
      </c>
      <c r="BA1880" t="s"/>
      <c r="BB1880" t="n">
        <v>82271</v>
      </c>
      <c r="BC1880" t="n">
        <v>13.329313</v>
      </c>
      <c r="BD1880" t="n">
        <v>52.52335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2239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259</v>
      </c>
      <c r="L1881" t="s">
        <v>76</v>
      </c>
      <c r="M1881" t="s"/>
      <c r="N1881" t="s">
        <v>219</v>
      </c>
      <c r="O1881" t="s">
        <v>78</v>
      </c>
      <c r="P1881" t="s">
        <v>2239</v>
      </c>
      <c r="Q1881" t="s"/>
      <c r="R1881" t="s">
        <v>80</v>
      </c>
      <c r="S1881" t="s">
        <v>874</v>
      </c>
      <c r="T1881" t="s">
        <v>82</v>
      </c>
      <c r="U1881" t="s"/>
      <c r="V1881" t="s">
        <v>83</v>
      </c>
      <c r="W1881" t="s">
        <v>112</v>
      </c>
      <c r="X1881" t="s"/>
      <c r="Y1881" t="s">
        <v>85</v>
      </c>
      <c r="Z1881">
        <f>HYPERLINK("https://hotelmonitor-cachepage.eclerx.com/savepage/tk_15434141097738717_sr_2057.html","info")</f>
        <v/>
      </c>
      <c r="AA1881" t="n">
        <v>-2667993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88</v>
      </c>
      <c r="AO1881" t="s"/>
      <c r="AP1881" t="n">
        <v>107</v>
      </c>
      <c r="AQ1881" t="s">
        <v>89</v>
      </c>
      <c r="AR1881" t="s"/>
      <c r="AS1881" t="s"/>
      <c r="AT1881" t="s">
        <v>90</v>
      </c>
      <c r="AU1881" t="s"/>
      <c r="AV1881" t="s"/>
      <c r="AW1881" t="s"/>
      <c r="AX1881" t="s"/>
      <c r="AY1881" t="n">
        <v>2667993</v>
      </c>
      <c r="AZ1881" t="s">
        <v>2240</v>
      </c>
      <c r="BA1881" t="s"/>
      <c r="BB1881" t="n">
        <v>82271</v>
      </c>
      <c r="BC1881" t="n">
        <v>13.329313</v>
      </c>
      <c r="BD1881" t="n">
        <v>52.52335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2244</v>
      </c>
      <c r="F1882" t="n">
        <v>974686</v>
      </c>
      <c r="G1882" t="s">
        <v>74</v>
      </c>
      <c r="H1882" t="s">
        <v>75</v>
      </c>
      <c r="I1882" t="s"/>
      <c r="J1882" t="s">
        <v>74</v>
      </c>
      <c r="K1882" t="n">
        <v>89.2</v>
      </c>
      <c r="L1882" t="s">
        <v>76</v>
      </c>
      <c r="M1882" t="s"/>
      <c r="N1882" t="s">
        <v>77</v>
      </c>
      <c r="O1882" t="s">
        <v>78</v>
      </c>
      <c r="P1882" t="s">
        <v>2245</v>
      </c>
      <c r="Q1882" t="s"/>
      <c r="R1882" t="s">
        <v>80</v>
      </c>
      <c r="S1882" t="s">
        <v>2246</v>
      </c>
      <c r="T1882" t="s">
        <v>82</v>
      </c>
      <c r="U1882" t="s"/>
      <c r="V1882" t="s">
        <v>83</v>
      </c>
      <c r="W1882" t="s">
        <v>112</v>
      </c>
      <c r="X1882" t="s"/>
      <c r="Y1882" t="s">
        <v>85</v>
      </c>
      <c r="Z1882">
        <f>HYPERLINK("https://hotelmonitor-cachepage.eclerx.com/savepage/tk_15434143577371402_sr_2057.html","info")</f>
        <v/>
      </c>
      <c r="AA1882" t="n">
        <v>170425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88</v>
      </c>
      <c r="AO1882" t="s"/>
      <c r="AP1882" t="n">
        <v>189</v>
      </c>
      <c r="AQ1882" t="s">
        <v>89</v>
      </c>
      <c r="AR1882" t="s"/>
      <c r="AS1882" t="s"/>
      <c r="AT1882" t="s">
        <v>90</v>
      </c>
      <c r="AU1882" t="s"/>
      <c r="AV1882" t="s"/>
      <c r="AW1882" t="s"/>
      <c r="AX1882" t="s"/>
      <c r="AY1882" t="n">
        <v>937992</v>
      </c>
      <c r="AZ1882" t="s">
        <v>2247</v>
      </c>
      <c r="BA1882" t="s"/>
      <c r="BB1882" t="n">
        <v>143106</v>
      </c>
      <c r="BC1882" t="n">
        <v>13.384076</v>
      </c>
      <c r="BD1882" t="n">
        <v>52.52959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2244</v>
      </c>
      <c r="F1883" t="n">
        <v>974686</v>
      </c>
      <c r="G1883" t="s">
        <v>74</v>
      </c>
      <c r="H1883" t="s">
        <v>75</v>
      </c>
      <c r="I1883" t="s"/>
      <c r="J1883" t="s">
        <v>74</v>
      </c>
      <c r="K1883" t="n">
        <v>105</v>
      </c>
      <c r="L1883" t="s">
        <v>76</v>
      </c>
      <c r="M1883" t="s"/>
      <c r="N1883" t="s">
        <v>93</v>
      </c>
      <c r="O1883" t="s">
        <v>78</v>
      </c>
      <c r="P1883" t="s">
        <v>2245</v>
      </c>
      <c r="Q1883" t="s"/>
      <c r="R1883" t="s">
        <v>80</v>
      </c>
      <c r="S1883" t="s">
        <v>590</v>
      </c>
      <c r="T1883" t="s">
        <v>82</v>
      </c>
      <c r="U1883" t="s"/>
      <c r="V1883" t="s">
        <v>83</v>
      </c>
      <c r="W1883" t="s">
        <v>112</v>
      </c>
      <c r="X1883" t="s"/>
      <c r="Y1883" t="s">
        <v>85</v>
      </c>
      <c r="Z1883">
        <f>HYPERLINK("https://hotelmonitor-cachepage.eclerx.com/savepage/tk_15434143577371402_sr_2057.html","info")</f>
        <v/>
      </c>
      <c r="AA1883" t="n">
        <v>170425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88</v>
      </c>
      <c r="AO1883" t="s"/>
      <c r="AP1883" t="n">
        <v>189</v>
      </c>
      <c r="AQ1883" t="s">
        <v>89</v>
      </c>
      <c r="AR1883" t="s"/>
      <c r="AS1883" t="s"/>
      <c r="AT1883" t="s">
        <v>90</v>
      </c>
      <c r="AU1883" t="s"/>
      <c r="AV1883" t="s"/>
      <c r="AW1883" t="s"/>
      <c r="AX1883" t="s"/>
      <c r="AY1883" t="n">
        <v>937992</v>
      </c>
      <c r="AZ1883" t="s">
        <v>2247</v>
      </c>
      <c r="BA1883" t="s"/>
      <c r="BB1883" t="n">
        <v>143106</v>
      </c>
      <c r="BC1883" t="n">
        <v>13.384076</v>
      </c>
      <c r="BD1883" t="n">
        <v>52.52959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2244</v>
      </c>
      <c r="F1884" t="n">
        <v>974686</v>
      </c>
      <c r="G1884" t="s">
        <v>74</v>
      </c>
      <c r="H1884" t="s">
        <v>75</v>
      </c>
      <c r="I1884" t="s"/>
      <c r="J1884" t="s">
        <v>74</v>
      </c>
      <c r="K1884" t="n">
        <v>115</v>
      </c>
      <c r="L1884" t="s">
        <v>76</v>
      </c>
      <c r="M1884" t="s"/>
      <c r="N1884" t="s">
        <v>97</v>
      </c>
      <c r="O1884" t="s">
        <v>78</v>
      </c>
      <c r="P1884" t="s">
        <v>2245</v>
      </c>
      <c r="Q1884" t="s"/>
      <c r="R1884" t="s">
        <v>80</v>
      </c>
      <c r="S1884" t="s">
        <v>122</v>
      </c>
      <c r="T1884" t="s">
        <v>82</v>
      </c>
      <c r="U1884" t="s"/>
      <c r="V1884" t="s">
        <v>83</v>
      </c>
      <c r="W1884" t="s">
        <v>112</v>
      </c>
      <c r="X1884" t="s"/>
      <c r="Y1884" t="s">
        <v>85</v>
      </c>
      <c r="Z1884">
        <f>HYPERLINK("https://hotelmonitor-cachepage.eclerx.com/savepage/tk_15434143577371402_sr_2057.html","info")</f>
        <v/>
      </c>
      <c r="AA1884" t="n">
        <v>170425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88</v>
      </c>
      <c r="AO1884" t="s"/>
      <c r="AP1884" t="n">
        <v>189</v>
      </c>
      <c r="AQ1884" t="s">
        <v>89</v>
      </c>
      <c r="AR1884" t="s"/>
      <c r="AS1884" t="s"/>
      <c r="AT1884" t="s">
        <v>90</v>
      </c>
      <c r="AU1884" t="s"/>
      <c r="AV1884" t="s"/>
      <c r="AW1884" t="s"/>
      <c r="AX1884" t="s"/>
      <c r="AY1884" t="n">
        <v>937992</v>
      </c>
      <c r="AZ1884" t="s">
        <v>2247</v>
      </c>
      <c r="BA1884" t="s"/>
      <c r="BB1884" t="n">
        <v>143106</v>
      </c>
      <c r="BC1884" t="n">
        <v>13.384076</v>
      </c>
      <c r="BD1884" t="n">
        <v>52.52959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2248</v>
      </c>
      <c r="F1885" t="n">
        <v>206747</v>
      </c>
      <c r="G1885" t="s">
        <v>74</v>
      </c>
      <c r="H1885" t="s">
        <v>75</v>
      </c>
      <c r="I1885" t="s"/>
      <c r="J1885" t="s">
        <v>74</v>
      </c>
      <c r="K1885" t="n">
        <v>70.5</v>
      </c>
      <c r="L1885" t="s">
        <v>76</v>
      </c>
      <c r="M1885" t="s"/>
      <c r="N1885" t="s">
        <v>2249</v>
      </c>
      <c r="O1885" t="s">
        <v>78</v>
      </c>
      <c r="P1885" t="s">
        <v>2250</v>
      </c>
      <c r="Q1885" t="s"/>
      <c r="R1885" t="s">
        <v>102</v>
      </c>
      <c r="S1885" t="s">
        <v>1109</v>
      </c>
      <c r="T1885" t="s">
        <v>82</v>
      </c>
      <c r="U1885" t="s"/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HYPERLINK("https://hotelmonitor-cachepage.eclerx.com/savepage/tk_15434141334066393_sr_2057.html","info")</f>
        <v/>
      </c>
      <c r="AA1885" t="n">
        <v>79877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88</v>
      </c>
      <c r="AO1885" t="s"/>
      <c r="AP1885" t="n">
        <v>114</v>
      </c>
      <c r="AQ1885" t="s">
        <v>89</v>
      </c>
      <c r="AR1885" t="s"/>
      <c r="AS1885" t="s"/>
      <c r="AT1885" t="s">
        <v>90</v>
      </c>
      <c r="AU1885" t="s"/>
      <c r="AV1885" t="s"/>
      <c r="AW1885" t="s"/>
      <c r="AX1885" t="s"/>
      <c r="AY1885" t="n">
        <v>937722</v>
      </c>
      <c r="AZ1885" t="s">
        <v>2251</v>
      </c>
      <c r="BA1885" t="s"/>
      <c r="BB1885" t="n">
        <v>390427</v>
      </c>
      <c r="BC1885" t="n">
        <v>13.46434</v>
      </c>
      <c r="BD1885" t="n">
        <v>52.43669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2248</v>
      </c>
      <c r="F1886" t="n">
        <v>206747</v>
      </c>
      <c r="G1886" t="s">
        <v>74</v>
      </c>
      <c r="H1886" t="s">
        <v>75</v>
      </c>
      <c r="I1886" t="s"/>
      <c r="J1886" t="s">
        <v>74</v>
      </c>
      <c r="K1886" t="n">
        <v>72.45</v>
      </c>
      <c r="L1886" t="s">
        <v>76</v>
      </c>
      <c r="M1886" t="s"/>
      <c r="N1886" t="s">
        <v>97</v>
      </c>
      <c r="O1886" t="s">
        <v>78</v>
      </c>
      <c r="P1886" t="s">
        <v>2250</v>
      </c>
      <c r="Q1886" t="s"/>
      <c r="R1886" t="s">
        <v>102</v>
      </c>
      <c r="S1886" t="s">
        <v>819</v>
      </c>
      <c r="T1886" t="s">
        <v>82</v>
      </c>
      <c r="U1886" t="s"/>
      <c r="V1886" t="s">
        <v>83</v>
      </c>
      <c r="W1886" t="s">
        <v>84</v>
      </c>
      <c r="X1886" t="s"/>
      <c r="Y1886" t="s">
        <v>85</v>
      </c>
      <c r="Z1886">
        <f>HYPERLINK("https://hotelmonitor-cachepage.eclerx.com/savepage/tk_15434141334066393_sr_2057.html","info")</f>
        <v/>
      </c>
      <c r="AA1886" t="n">
        <v>79877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88</v>
      </c>
      <c r="AO1886" t="s"/>
      <c r="AP1886" t="n">
        <v>114</v>
      </c>
      <c r="AQ1886" t="s">
        <v>89</v>
      </c>
      <c r="AR1886" t="s"/>
      <c r="AS1886" t="s"/>
      <c r="AT1886" t="s">
        <v>90</v>
      </c>
      <c r="AU1886" t="s"/>
      <c r="AV1886" t="s"/>
      <c r="AW1886" t="s"/>
      <c r="AX1886" t="s"/>
      <c r="AY1886" t="n">
        <v>937722</v>
      </c>
      <c r="AZ1886" t="s">
        <v>2251</v>
      </c>
      <c r="BA1886" t="s"/>
      <c r="BB1886" t="n">
        <v>390427</v>
      </c>
      <c r="BC1886" t="n">
        <v>13.46434</v>
      </c>
      <c r="BD1886" t="n">
        <v>52.43669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2248</v>
      </c>
      <c r="F1887" t="n">
        <v>206747</v>
      </c>
      <c r="G1887" t="s">
        <v>74</v>
      </c>
      <c r="H1887" t="s">
        <v>75</v>
      </c>
      <c r="I1887" t="s"/>
      <c r="J1887" t="s">
        <v>74</v>
      </c>
      <c r="K1887" t="n">
        <v>79</v>
      </c>
      <c r="L1887" t="s">
        <v>76</v>
      </c>
      <c r="M1887" t="s"/>
      <c r="N1887" t="s">
        <v>279</v>
      </c>
      <c r="O1887" t="s">
        <v>78</v>
      </c>
      <c r="P1887" t="s">
        <v>2250</v>
      </c>
      <c r="Q1887" t="s"/>
      <c r="R1887" t="s">
        <v>102</v>
      </c>
      <c r="S1887" t="s">
        <v>231</v>
      </c>
      <c r="T1887" t="s">
        <v>82</v>
      </c>
      <c r="U1887" t="s"/>
      <c r="V1887" t="s">
        <v>83</v>
      </c>
      <c r="W1887" t="s">
        <v>84</v>
      </c>
      <c r="X1887" t="s"/>
      <c r="Y1887" t="s">
        <v>85</v>
      </c>
      <c r="Z1887">
        <f>HYPERLINK("https://hotelmonitor-cachepage.eclerx.com/savepage/tk_15434141334066393_sr_2057.html","info")</f>
        <v/>
      </c>
      <c r="AA1887" t="n">
        <v>79877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88</v>
      </c>
      <c r="AO1887" t="s"/>
      <c r="AP1887" t="n">
        <v>114</v>
      </c>
      <c r="AQ1887" t="s">
        <v>89</v>
      </c>
      <c r="AR1887" t="s"/>
      <c r="AS1887" t="s"/>
      <c r="AT1887" t="s">
        <v>90</v>
      </c>
      <c r="AU1887" t="s"/>
      <c r="AV1887" t="s"/>
      <c r="AW1887" t="s"/>
      <c r="AX1887" t="s"/>
      <c r="AY1887" t="n">
        <v>937722</v>
      </c>
      <c r="AZ1887" t="s">
        <v>2251</v>
      </c>
      <c r="BA1887" t="s"/>
      <c r="BB1887" t="n">
        <v>390427</v>
      </c>
      <c r="BC1887" t="n">
        <v>13.46434</v>
      </c>
      <c r="BD1887" t="n">
        <v>52.43669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2248</v>
      </c>
      <c r="F1888" t="n">
        <v>206747</v>
      </c>
      <c r="G1888" t="s">
        <v>74</v>
      </c>
      <c r="H1888" t="s">
        <v>75</v>
      </c>
      <c r="I1888" t="s"/>
      <c r="J1888" t="s">
        <v>74</v>
      </c>
      <c r="K1888" t="n">
        <v>90.45</v>
      </c>
      <c r="L1888" t="s">
        <v>76</v>
      </c>
      <c r="M1888" t="s"/>
      <c r="N1888" t="s">
        <v>99</v>
      </c>
      <c r="O1888" t="s">
        <v>78</v>
      </c>
      <c r="P1888" t="s">
        <v>2250</v>
      </c>
      <c r="Q1888" t="s"/>
      <c r="R1888" t="s">
        <v>102</v>
      </c>
      <c r="S1888" t="s">
        <v>2252</v>
      </c>
      <c r="T1888" t="s">
        <v>82</v>
      </c>
      <c r="U1888" t="s"/>
      <c r="V1888" t="s">
        <v>83</v>
      </c>
      <c r="W1888" t="s">
        <v>84</v>
      </c>
      <c r="X1888" t="s"/>
      <c r="Y1888" t="s">
        <v>85</v>
      </c>
      <c r="Z1888">
        <f>HYPERLINK("https://hotelmonitor-cachepage.eclerx.com/savepage/tk_15434141334066393_sr_2057.html","info")</f>
        <v/>
      </c>
      <c r="AA1888" t="n">
        <v>79877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88</v>
      </c>
      <c r="AO1888" t="s"/>
      <c r="AP1888" t="n">
        <v>114</v>
      </c>
      <c r="AQ1888" t="s">
        <v>89</v>
      </c>
      <c r="AR1888" t="s"/>
      <c r="AS1888" t="s"/>
      <c r="AT1888" t="s">
        <v>90</v>
      </c>
      <c r="AU1888" t="s"/>
      <c r="AV1888" t="s"/>
      <c r="AW1888" t="s"/>
      <c r="AX1888" t="s"/>
      <c r="AY1888" t="n">
        <v>937722</v>
      </c>
      <c r="AZ1888" t="s">
        <v>2251</v>
      </c>
      <c r="BA1888" t="s"/>
      <c r="BB1888" t="n">
        <v>390427</v>
      </c>
      <c r="BC1888" t="n">
        <v>13.46434</v>
      </c>
      <c r="BD1888" t="n">
        <v>52.43669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2248</v>
      </c>
      <c r="F1889" t="n">
        <v>206747</v>
      </c>
      <c r="G1889" t="s">
        <v>74</v>
      </c>
      <c r="H1889" t="s">
        <v>75</v>
      </c>
      <c r="I1889" t="s"/>
      <c r="J1889" t="s">
        <v>74</v>
      </c>
      <c r="K1889" t="n">
        <v>99</v>
      </c>
      <c r="L1889" t="s">
        <v>76</v>
      </c>
      <c r="M1889" t="s"/>
      <c r="N1889" t="s">
        <v>279</v>
      </c>
      <c r="O1889" t="s">
        <v>78</v>
      </c>
      <c r="P1889" t="s">
        <v>2250</v>
      </c>
      <c r="Q1889" t="s"/>
      <c r="R1889" t="s">
        <v>102</v>
      </c>
      <c r="S1889" t="s">
        <v>280</v>
      </c>
      <c r="T1889" t="s">
        <v>82</v>
      </c>
      <c r="U1889" t="s"/>
      <c r="V1889" t="s">
        <v>83</v>
      </c>
      <c r="W1889" t="s">
        <v>112</v>
      </c>
      <c r="X1889" t="s"/>
      <c r="Y1889" t="s">
        <v>85</v>
      </c>
      <c r="Z1889">
        <f>HYPERLINK("https://hotelmonitor-cachepage.eclerx.com/savepage/tk_15434141334066393_sr_2057.html","info")</f>
        <v/>
      </c>
      <c r="AA1889" t="n">
        <v>79877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88</v>
      </c>
      <c r="AO1889" t="s"/>
      <c r="AP1889" t="n">
        <v>114</v>
      </c>
      <c r="AQ1889" t="s">
        <v>89</v>
      </c>
      <c r="AR1889" t="s"/>
      <c r="AS1889" t="s"/>
      <c r="AT1889" t="s">
        <v>90</v>
      </c>
      <c r="AU1889" t="s"/>
      <c r="AV1889" t="s"/>
      <c r="AW1889" t="s"/>
      <c r="AX1889" t="s"/>
      <c r="AY1889" t="n">
        <v>937722</v>
      </c>
      <c r="AZ1889" t="s">
        <v>2251</v>
      </c>
      <c r="BA1889" t="s"/>
      <c r="BB1889" t="n">
        <v>390427</v>
      </c>
      <c r="BC1889" t="n">
        <v>13.46434</v>
      </c>
      <c r="BD1889" t="n">
        <v>52.43669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2248</v>
      </c>
      <c r="F1890" t="n">
        <v>206747</v>
      </c>
      <c r="G1890" t="s">
        <v>74</v>
      </c>
      <c r="H1890" t="s">
        <v>75</v>
      </c>
      <c r="I1890" t="s"/>
      <c r="J1890" t="s">
        <v>74</v>
      </c>
      <c r="K1890" t="n">
        <v>119</v>
      </c>
      <c r="L1890" t="s">
        <v>76</v>
      </c>
      <c r="M1890" t="s"/>
      <c r="N1890" t="s">
        <v>1926</v>
      </c>
      <c r="O1890" t="s">
        <v>78</v>
      </c>
      <c r="P1890" t="s">
        <v>2250</v>
      </c>
      <c r="Q1890" t="s"/>
      <c r="R1890" t="s">
        <v>102</v>
      </c>
      <c r="S1890" t="s">
        <v>184</v>
      </c>
      <c r="T1890" t="s">
        <v>82</v>
      </c>
      <c r="U1890" t="s"/>
      <c r="V1890" t="s">
        <v>83</v>
      </c>
      <c r="W1890" t="s">
        <v>112</v>
      </c>
      <c r="X1890" t="s"/>
      <c r="Y1890" t="s">
        <v>85</v>
      </c>
      <c r="Z1890">
        <f>HYPERLINK("https://hotelmonitor-cachepage.eclerx.com/savepage/tk_15434141334066393_sr_2057.html","info")</f>
        <v/>
      </c>
      <c r="AA1890" t="n">
        <v>79877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88</v>
      </c>
      <c r="AO1890" t="s"/>
      <c r="AP1890" t="n">
        <v>114</v>
      </c>
      <c r="AQ1890" t="s">
        <v>89</v>
      </c>
      <c r="AR1890" t="s"/>
      <c r="AS1890" t="s"/>
      <c r="AT1890" t="s">
        <v>90</v>
      </c>
      <c r="AU1890" t="s"/>
      <c r="AV1890" t="s"/>
      <c r="AW1890" t="s"/>
      <c r="AX1890" t="s"/>
      <c r="AY1890" t="n">
        <v>937722</v>
      </c>
      <c r="AZ1890" t="s">
        <v>2251</v>
      </c>
      <c r="BA1890" t="s"/>
      <c r="BB1890" t="n">
        <v>390427</v>
      </c>
      <c r="BC1890" t="n">
        <v>13.46434</v>
      </c>
      <c r="BD1890" t="n">
        <v>52.43669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2253</v>
      </c>
      <c r="F1891" t="n">
        <v>156496</v>
      </c>
      <c r="G1891" t="s">
        <v>74</v>
      </c>
      <c r="H1891" t="s">
        <v>75</v>
      </c>
      <c r="I1891" t="s"/>
      <c r="J1891" t="s">
        <v>74</v>
      </c>
      <c r="K1891" t="n">
        <v>51.85</v>
      </c>
      <c r="L1891" t="s">
        <v>76</v>
      </c>
      <c r="M1891" t="s"/>
      <c r="N1891" t="s">
        <v>1019</v>
      </c>
      <c r="O1891" t="s">
        <v>78</v>
      </c>
      <c r="P1891" t="s">
        <v>2254</v>
      </c>
      <c r="Q1891" t="s"/>
      <c r="R1891" t="s">
        <v>102</v>
      </c>
      <c r="S1891" t="s">
        <v>2255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HYPERLINK("https://hotelmonitor-cachepage.eclerx.com/savepage/tk_1543414920433304_sr_2057.html","info")</f>
        <v/>
      </c>
      <c r="AA1891" t="n">
        <v>68680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88</v>
      </c>
      <c r="AO1891" t="s"/>
      <c r="AP1891" t="n">
        <v>374</v>
      </c>
      <c r="AQ1891" t="s">
        <v>89</v>
      </c>
      <c r="AR1891" t="s"/>
      <c r="AS1891" t="s"/>
      <c r="AT1891" t="s">
        <v>90</v>
      </c>
      <c r="AU1891" t="s"/>
      <c r="AV1891" t="s"/>
      <c r="AW1891" t="s"/>
      <c r="AX1891" t="s"/>
      <c r="AY1891" t="n">
        <v>2950767</v>
      </c>
      <c r="AZ1891" t="s">
        <v>2256</v>
      </c>
      <c r="BA1891" t="s"/>
      <c r="BB1891" t="n">
        <v>50689</v>
      </c>
      <c r="BC1891" t="n">
        <v>13.30792</v>
      </c>
      <c r="BD1891" t="n">
        <v>52.48427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2253</v>
      </c>
      <c r="F1892" t="n">
        <v>156496</v>
      </c>
      <c r="G1892" t="s">
        <v>74</v>
      </c>
      <c r="H1892" t="s">
        <v>75</v>
      </c>
      <c r="I1892" t="s"/>
      <c r="J1892" t="s">
        <v>74</v>
      </c>
      <c r="K1892" t="n">
        <v>71.40000000000001</v>
      </c>
      <c r="L1892" t="s">
        <v>76</v>
      </c>
      <c r="M1892" t="s"/>
      <c r="N1892" t="s">
        <v>382</v>
      </c>
      <c r="O1892" t="s">
        <v>78</v>
      </c>
      <c r="P1892" t="s">
        <v>2254</v>
      </c>
      <c r="Q1892" t="s"/>
      <c r="R1892" t="s">
        <v>102</v>
      </c>
      <c r="S1892" t="s">
        <v>586</v>
      </c>
      <c r="T1892" t="s">
        <v>82</v>
      </c>
      <c r="U1892" t="s"/>
      <c r="V1892" t="s">
        <v>83</v>
      </c>
      <c r="W1892" t="s">
        <v>112</v>
      </c>
      <c r="X1892" t="s"/>
      <c r="Y1892" t="s">
        <v>85</v>
      </c>
      <c r="Z1892">
        <f>HYPERLINK("https://hotelmonitor-cachepage.eclerx.com/savepage/tk_1543414920433304_sr_2057.html","info")</f>
        <v/>
      </c>
      <c r="AA1892" t="n">
        <v>68680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88</v>
      </c>
      <c r="AO1892" t="s"/>
      <c r="AP1892" t="n">
        <v>374</v>
      </c>
      <c r="AQ1892" t="s">
        <v>89</v>
      </c>
      <c r="AR1892" t="s"/>
      <c r="AS1892" t="s"/>
      <c r="AT1892" t="s">
        <v>90</v>
      </c>
      <c r="AU1892" t="s"/>
      <c r="AV1892" t="s"/>
      <c r="AW1892" t="s"/>
      <c r="AX1892" t="s"/>
      <c r="AY1892" t="n">
        <v>2950767</v>
      </c>
      <c r="AZ1892" t="s">
        <v>2256</v>
      </c>
      <c r="BA1892" t="s"/>
      <c r="BB1892" t="n">
        <v>50689</v>
      </c>
      <c r="BC1892" t="n">
        <v>13.30792</v>
      </c>
      <c r="BD1892" t="n">
        <v>52.48427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2253</v>
      </c>
      <c r="F1893" t="n">
        <v>156496</v>
      </c>
      <c r="G1893" t="s">
        <v>74</v>
      </c>
      <c r="H1893" t="s">
        <v>75</v>
      </c>
      <c r="I1893" t="s"/>
      <c r="J1893" t="s">
        <v>74</v>
      </c>
      <c r="K1893" t="n">
        <v>84</v>
      </c>
      <c r="L1893" t="s">
        <v>76</v>
      </c>
      <c r="M1893" t="s"/>
      <c r="N1893" t="s">
        <v>95</v>
      </c>
      <c r="O1893" t="s">
        <v>78</v>
      </c>
      <c r="P1893" t="s">
        <v>2254</v>
      </c>
      <c r="Q1893" t="s"/>
      <c r="R1893" t="s">
        <v>102</v>
      </c>
      <c r="S1893" t="s">
        <v>232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HYPERLINK("https://hotelmonitor-cachepage.eclerx.com/savepage/tk_1543414920433304_sr_2057.html","info")</f>
        <v/>
      </c>
      <c r="AA1893" t="n">
        <v>68680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88</v>
      </c>
      <c r="AO1893" t="s"/>
      <c r="AP1893" t="n">
        <v>374</v>
      </c>
      <c r="AQ1893" t="s">
        <v>89</v>
      </c>
      <c r="AR1893" t="s"/>
      <c r="AS1893" t="s"/>
      <c r="AT1893" t="s">
        <v>90</v>
      </c>
      <c r="AU1893" t="s"/>
      <c r="AV1893" t="s"/>
      <c r="AW1893" t="s"/>
      <c r="AX1893" t="s"/>
      <c r="AY1893" t="n">
        <v>2950767</v>
      </c>
      <c r="AZ1893" t="s">
        <v>2256</v>
      </c>
      <c r="BA1893" t="s"/>
      <c r="BB1893" t="n">
        <v>50689</v>
      </c>
      <c r="BC1893" t="n">
        <v>13.30792</v>
      </c>
      <c r="BD1893" t="n">
        <v>52.48427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2253</v>
      </c>
      <c r="F1894" t="n">
        <v>156496</v>
      </c>
      <c r="G1894" t="s">
        <v>74</v>
      </c>
      <c r="H1894" t="s">
        <v>75</v>
      </c>
      <c r="I1894" t="s"/>
      <c r="J1894" t="s">
        <v>74</v>
      </c>
      <c r="K1894" t="n">
        <v>107</v>
      </c>
      <c r="L1894" t="s">
        <v>76</v>
      </c>
      <c r="M1894" t="s"/>
      <c r="N1894" t="s">
        <v>2257</v>
      </c>
      <c r="O1894" t="s">
        <v>78</v>
      </c>
      <c r="P1894" t="s">
        <v>2254</v>
      </c>
      <c r="Q1894" t="s"/>
      <c r="R1894" t="s">
        <v>102</v>
      </c>
      <c r="S1894" t="s">
        <v>194</v>
      </c>
      <c r="T1894" t="s">
        <v>82</v>
      </c>
      <c r="U1894" t="s"/>
      <c r="V1894" t="s">
        <v>83</v>
      </c>
      <c r="W1894" t="s">
        <v>112</v>
      </c>
      <c r="X1894" t="s"/>
      <c r="Y1894" t="s">
        <v>85</v>
      </c>
      <c r="Z1894">
        <f>HYPERLINK("https://hotelmonitor-cachepage.eclerx.com/savepage/tk_1543414920433304_sr_2057.html","info")</f>
        <v/>
      </c>
      <c r="AA1894" t="n">
        <v>68680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88</v>
      </c>
      <c r="AO1894" t="s"/>
      <c r="AP1894" t="n">
        <v>374</v>
      </c>
      <c r="AQ1894" t="s">
        <v>89</v>
      </c>
      <c r="AR1894" t="s"/>
      <c r="AS1894" t="s"/>
      <c r="AT1894" t="s">
        <v>90</v>
      </c>
      <c r="AU1894" t="s"/>
      <c r="AV1894" t="s"/>
      <c r="AW1894" t="s"/>
      <c r="AX1894" t="s"/>
      <c r="AY1894" t="n">
        <v>2950767</v>
      </c>
      <c r="AZ1894" t="s">
        <v>2256</v>
      </c>
      <c r="BA1894" t="s"/>
      <c r="BB1894" t="n">
        <v>50689</v>
      </c>
      <c r="BC1894" t="n">
        <v>13.30792</v>
      </c>
      <c r="BD1894" t="n">
        <v>52.48427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2258</v>
      </c>
      <c r="F1895" t="n">
        <v>1614084</v>
      </c>
      <c r="G1895" t="s">
        <v>74</v>
      </c>
      <c r="H1895" t="s">
        <v>75</v>
      </c>
      <c r="I1895" t="s"/>
      <c r="J1895" t="s">
        <v>74</v>
      </c>
      <c r="K1895" t="n">
        <v>72.90000000000001</v>
      </c>
      <c r="L1895" t="s">
        <v>76</v>
      </c>
      <c r="M1895" t="s"/>
      <c r="N1895" t="s">
        <v>77</v>
      </c>
      <c r="O1895" t="s">
        <v>78</v>
      </c>
      <c r="P1895" t="s">
        <v>2259</v>
      </c>
      <c r="Q1895" t="s"/>
      <c r="R1895" t="s">
        <v>102</v>
      </c>
      <c r="S1895" t="s">
        <v>2260</v>
      </c>
      <c r="T1895" t="s">
        <v>82</v>
      </c>
      <c r="U1895" t="s"/>
      <c r="V1895" t="s">
        <v>83</v>
      </c>
      <c r="W1895" t="s">
        <v>84</v>
      </c>
      <c r="X1895" t="s"/>
      <c r="Y1895" t="s">
        <v>85</v>
      </c>
      <c r="Z1895">
        <f>HYPERLINK("https://hotelmonitor-cachepage.eclerx.com/savepage/tk_15434151183229573_sr_2057.html","info")</f>
        <v/>
      </c>
      <c r="AA1895" t="n">
        <v>275378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88</v>
      </c>
      <c r="AO1895" t="s"/>
      <c r="AP1895" t="n">
        <v>440</v>
      </c>
      <c r="AQ1895" t="s">
        <v>89</v>
      </c>
      <c r="AR1895" t="s"/>
      <c r="AS1895" t="s"/>
      <c r="AT1895" t="s">
        <v>90</v>
      </c>
      <c r="AU1895" t="s"/>
      <c r="AV1895" t="s"/>
      <c r="AW1895" t="s"/>
      <c r="AX1895" t="s"/>
      <c r="AY1895" t="n">
        <v>1626229</v>
      </c>
      <c r="AZ1895" t="s">
        <v>2261</v>
      </c>
      <c r="BA1895" t="s"/>
      <c r="BB1895" t="n">
        <v>2264</v>
      </c>
      <c r="BC1895" t="n">
        <v>13.344551</v>
      </c>
      <c r="BD1895" t="n">
        <v>52.503312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2258</v>
      </c>
      <c r="F1896" t="n">
        <v>1614084</v>
      </c>
      <c r="G1896" t="s">
        <v>74</v>
      </c>
      <c r="H1896" t="s">
        <v>75</v>
      </c>
      <c r="I1896" t="s"/>
      <c r="J1896" t="s">
        <v>74</v>
      </c>
      <c r="K1896" t="n">
        <v>81</v>
      </c>
      <c r="L1896" t="s">
        <v>76</v>
      </c>
      <c r="M1896" t="s"/>
      <c r="N1896" t="s">
        <v>93</v>
      </c>
      <c r="O1896" t="s">
        <v>78</v>
      </c>
      <c r="P1896" t="s">
        <v>2259</v>
      </c>
      <c r="Q1896" t="s"/>
      <c r="R1896" t="s">
        <v>102</v>
      </c>
      <c r="S1896" t="s">
        <v>620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HYPERLINK("https://hotelmonitor-cachepage.eclerx.com/savepage/tk_15434151183229573_sr_2057.html","info")</f>
        <v/>
      </c>
      <c r="AA1896" t="n">
        <v>275378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88</v>
      </c>
      <c r="AO1896" t="s"/>
      <c r="AP1896" t="n">
        <v>440</v>
      </c>
      <c r="AQ1896" t="s">
        <v>89</v>
      </c>
      <c r="AR1896" t="s"/>
      <c r="AS1896" t="s"/>
      <c r="AT1896" t="s">
        <v>90</v>
      </c>
      <c r="AU1896" t="s"/>
      <c r="AV1896" t="s"/>
      <c r="AW1896" t="s"/>
      <c r="AX1896" t="s"/>
      <c r="AY1896" t="n">
        <v>1626229</v>
      </c>
      <c r="AZ1896" t="s">
        <v>2261</v>
      </c>
      <c r="BA1896" t="s"/>
      <c r="BB1896" t="n">
        <v>2264</v>
      </c>
      <c r="BC1896" t="n">
        <v>13.344551</v>
      </c>
      <c r="BD1896" t="n">
        <v>52.503312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2258</v>
      </c>
      <c r="F1897" t="n">
        <v>1614084</v>
      </c>
      <c r="G1897" t="s">
        <v>74</v>
      </c>
      <c r="H1897" t="s">
        <v>75</v>
      </c>
      <c r="I1897" t="s"/>
      <c r="J1897" t="s">
        <v>74</v>
      </c>
      <c r="K1897" t="n">
        <v>97</v>
      </c>
      <c r="L1897" t="s">
        <v>76</v>
      </c>
      <c r="M1897" t="s"/>
      <c r="N1897" t="s">
        <v>95</v>
      </c>
      <c r="O1897" t="s">
        <v>78</v>
      </c>
      <c r="P1897" t="s">
        <v>2259</v>
      </c>
      <c r="Q1897" t="s"/>
      <c r="R1897" t="s">
        <v>102</v>
      </c>
      <c r="S1897" t="s">
        <v>1556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HYPERLINK("https://hotelmonitor-cachepage.eclerx.com/savepage/tk_15434151183229573_sr_2057.html","info")</f>
        <v/>
      </c>
      <c r="AA1897" t="n">
        <v>275378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88</v>
      </c>
      <c r="AO1897" t="s"/>
      <c r="AP1897" t="n">
        <v>440</v>
      </c>
      <c r="AQ1897" t="s">
        <v>89</v>
      </c>
      <c r="AR1897" t="s"/>
      <c r="AS1897" t="s"/>
      <c r="AT1897" t="s">
        <v>90</v>
      </c>
      <c r="AU1897" t="s"/>
      <c r="AV1897" t="s"/>
      <c r="AW1897" t="s"/>
      <c r="AX1897" t="s"/>
      <c r="AY1897" t="n">
        <v>1626229</v>
      </c>
      <c r="AZ1897" t="s">
        <v>2261</v>
      </c>
      <c r="BA1897" t="s"/>
      <c r="BB1897" t="n">
        <v>2264</v>
      </c>
      <c r="BC1897" t="n">
        <v>13.344551</v>
      </c>
      <c r="BD1897" t="n">
        <v>52.503312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2258</v>
      </c>
      <c r="F1898" t="n">
        <v>1614084</v>
      </c>
      <c r="G1898" t="s">
        <v>74</v>
      </c>
      <c r="H1898" t="s">
        <v>75</v>
      </c>
      <c r="I1898" t="s"/>
      <c r="J1898" t="s">
        <v>74</v>
      </c>
      <c r="K1898" t="n">
        <v>142</v>
      </c>
      <c r="L1898" t="s">
        <v>76</v>
      </c>
      <c r="M1898" t="s"/>
      <c r="N1898" t="s">
        <v>145</v>
      </c>
      <c r="O1898" t="s">
        <v>78</v>
      </c>
      <c r="P1898" t="s">
        <v>2259</v>
      </c>
      <c r="Q1898" t="s"/>
      <c r="R1898" t="s">
        <v>102</v>
      </c>
      <c r="S1898" t="s">
        <v>981</v>
      </c>
      <c r="T1898" t="s">
        <v>82</v>
      </c>
      <c r="U1898" t="s"/>
      <c r="V1898" t="s">
        <v>83</v>
      </c>
      <c r="W1898" t="s">
        <v>112</v>
      </c>
      <c r="X1898" t="s"/>
      <c r="Y1898" t="s">
        <v>85</v>
      </c>
      <c r="Z1898">
        <f>HYPERLINK("https://hotelmonitor-cachepage.eclerx.com/savepage/tk_15434151183229573_sr_2057.html","info")</f>
        <v/>
      </c>
      <c r="AA1898" t="n">
        <v>275378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88</v>
      </c>
      <c r="AO1898" t="s"/>
      <c r="AP1898" t="n">
        <v>440</v>
      </c>
      <c r="AQ1898" t="s">
        <v>89</v>
      </c>
      <c r="AR1898" t="s"/>
      <c r="AS1898" t="s"/>
      <c r="AT1898" t="s">
        <v>90</v>
      </c>
      <c r="AU1898" t="s"/>
      <c r="AV1898" t="s"/>
      <c r="AW1898" t="s"/>
      <c r="AX1898" t="s"/>
      <c r="AY1898" t="n">
        <v>1626229</v>
      </c>
      <c r="AZ1898" t="s">
        <v>2261</v>
      </c>
      <c r="BA1898" t="s"/>
      <c r="BB1898" t="n">
        <v>2264</v>
      </c>
      <c r="BC1898" t="n">
        <v>13.344551</v>
      </c>
      <c r="BD1898" t="n">
        <v>52.503312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2262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109.6</v>
      </c>
      <c r="L1899" t="s">
        <v>76</v>
      </c>
      <c r="M1899" t="s"/>
      <c r="N1899" t="s">
        <v>93</v>
      </c>
      <c r="O1899" t="s">
        <v>78</v>
      </c>
      <c r="P1899" t="s">
        <v>2262</v>
      </c>
      <c r="Q1899" t="s"/>
      <c r="R1899" t="s">
        <v>80</v>
      </c>
      <c r="S1899" t="s">
        <v>2263</v>
      </c>
      <c r="T1899" t="s">
        <v>82</v>
      </c>
      <c r="U1899" t="s"/>
      <c r="V1899" t="s">
        <v>83</v>
      </c>
      <c r="W1899" t="s">
        <v>84</v>
      </c>
      <c r="X1899" t="s"/>
      <c r="Y1899" t="s">
        <v>85</v>
      </c>
      <c r="Z1899">
        <f>HYPERLINK("https://hotelmonitor-cachepage.eclerx.com/savepage/tk_1543414798308676_sr_2057.html","info")</f>
        <v/>
      </c>
      <c r="AA1899" t="n">
        <v>-5998669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88</v>
      </c>
      <c r="AO1899" t="s"/>
      <c r="AP1899" t="n">
        <v>334</v>
      </c>
      <c r="AQ1899" t="s">
        <v>89</v>
      </c>
      <c r="AR1899" t="s"/>
      <c r="AS1899" t="s"/>
      <c r="AT1899" t="s">
        <v>90</v>
      </c>
      <c r="AU1899" t="s"/>
      <c r="AV1899" t="s"/>
      <c r="AW1899" t="s"/>
      <c r="AX1899" t="s"/>
      <c r="AY1899" t="n">
        <v>5998669</v>
      </c>
      <c r="AZ1899" t="s">
        <v>2264</v>
      </c>
      <c r="BA1899" t="s"/>
      <c r="BB1899" t="n">
        <v>583335</v>
      </c>
      <c r="BC1899" t="n">
        <v>13.426067</v>
      </c>
      <c r="BD1899" t="n">
        <v>52.498789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2262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118.1</v>
      </c>
      <c r="L1900" t="s">
        <v>76</v>
      </c>
      <c r="M1900" t="s"/>
      <c r="N1900" t="s">
        <v>95</v>
      </c>
      <c r="O1900" t="s">
        <v>78</v>
      </c>
      <c r="P1900" t="s">
        <v>2262</v>
      </c>
      <c r="Q1900" t="s"/>
      <c r="R1900" t="s">
        <v>80</v>
      </c>
      <c r="S1900" t="s">
        <v>2265</v>
      </c>
      <c r="T1900" t="s">
        <v>82</v>
      </c>
      <c r="U1900" t="s"/>
      <c r="V1900" t="s">
        <v>83</v>
      </c>
      <c r="W1900" t="s">
        <v>84</v>
      </c>
      <c r="X1900" t="s"/>
      <c r="Y1900" t="s">
        <v>85</v>
      </c>
      <c r="Z1900">
        <f>HYPERLINK("https://hotelmonitor-cachepage.eclerx.com/savepage/tk_1543414798308676_sr_2057.html","info")</f>
        <v/>
      </c>
      <c r="AA1900" t="n">
        <v>-5998669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88</v>
      </c>
      <c r="AO1900" t="s"/>
      <c r="AP1900" t="n">
        <v>334</v>
      </c>
      <c r="AQ1900" t="s">
        <v>89</v>
      </c>
      <c r="AR1900" t="s"/>
      <c r="AS1900" t="s"/>
      <c r="AT1900" t="s">
        <v>90</v>
      </c>
      <c r="AU1900" t="s"/>
      <c r="AV1900" t="s"/>
      <c r="AW1900" t="s"/>
      <c r="AX1900" t="s"/>
      <c r="AY1900" t="n">
        <v>5998669</v>
      </c>
      <c r="AZ1900" t="s">
        <v>2264</v>
      </c>
      <c r="BA1900" t="s"/>
      <c r="BB1900" t="n">
        <v>583335</v>
      </c>
      <c r="BC1900" t="n">
        <v>13.426067</v>
      </c>
      <c r="BD1900" t="n">
        <v>52.498789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2262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139</v>
      </c>
      <c r="L1901" t="s">
        <v>76</v>
      </c>
      <c r="M1901" t="s"/>
      <c r="N1901" t="s">
        <v>305</v>
      </c>
      <c r="O1901" t="s">
        <v>78</v>
      </c>
      <c r="P1901" t="s">
        <v>2262</v>
      </c>
      <c r="Q1901" t="s"/>
      <c r="R1901" t="s">
        <v>80</v>
      </c>
      <c r="S1901" t="s">
        <v>202</v>
      </c>
      <c r="T1901" t="s">
        <v>82</v>
      </c>
      <c r="U1901" t="s"/>
      <c r="V1901" t="s">
        <v>83</v>
      </c>
      <c r="W1901" t="s">
        <v>112</v>
      </c>
      <c r="X1901" t="s"/>
      <c r="Y1901" t="s">
        <v>85</v>
      </c>
      <c r="Z1901">
        <f>HYPERLINK("https://hotelmonitor-cachepage.eclerx.com/savepage/tk_1543414798308676_sr_2057.html","info")</f>
        <v/>
      </c>
      <c r="AA1901" t="n">
        <v>-5998669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88</v>
      </c>
      <c r="AO1901" t="s"/>
      <c r="AP1901" t="n">
        <v>334</v>
      </c>
      <c r="AQ1901" t="s">
        <v>89</v>
      </c>
      <c r="AR1901" t="s"/>
      <c r="AS1901" t="s"/>
      <c r="AT1901" t="s">
        <v>90</v>
      </c>
      <c r="AU1901" t="s"/>
      <c r="AV1901" t="s"/>
      <c r="AW1901" t="s"/>
      <c r="AX1901" t="s"/>
      <c r="AY1901" t="n">
        <v>5998669</v>
      </c>
      <c r="AZ1901" t="s">
        <v>2264</v>
      </c>
      <c r="BA1901" t="s"/>
      <c r="BB1901" t="n">
        <v>583335</v>
      </c>
      <c r="BC1901" t="n">
        <v>13.426067</v>
      </c>
      <c r="BD1901" t="n">
        <v>52.498789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2262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219</v>
      </c>
      <c r="L1902" t="s">
        <v>76</v>
      </c>
      <c r="M1902" t="s"/>
      <c r="N1902" t="s">
        <v>2266</v>
      </c>
      <c r="O1902" t="s">
        <v>78</v>
      </c>
      <c r="P1902" t="s">
        <v>2262</v>
      </c>
      <c r="Q1902" t="s"/>
      <c r="R1902" t="s">
        <v>80</v>
      </c>
      <c r="S1902" t="s">
        <v>2267</v>
      </c>
      <c r="T1902" t="s">
        <v>82</v>
      </c>
      <c r="U1902" t="s"/>
      <c r="V1902" t="s">
        <v>83</v>
      </c>
      <c r="W1902" t="s">
        <v>112</v>
      </c>
      <c r="X1902" t="s"/>
      <c r="Y1902" t="s">
        <v>85</v>
      </c>
      <c r="Z1902">
        <f>HYPERLINK("https://hotelmonitor-cachepage.eclerx.com/savepage/tk_1543414798308676_sr_2057.html","info")</f>
        <v/>
      </c>
      <c r="AA1902" t="n">
        <v>-5998669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88</v>
      </c>
      <c r="AO1902" t="s"/>
      <c r="AP1902" t="n">
        <v>334</v>
      </c>
      <c r="AQ1902" t="s">
        <v>89</v>
      </c>
      <c r="AR1902" t="s"/>
      <c r="AS1902" t="s"/>
      <c r="AT1902" t="s">
        <v>90</v>
      </c>
      <c r="AU1902" t="s"/>
      <c r="AV1902" t="s"/>
      <c r="AW1902" t="s"/>
      <c r="AX1902" t="s"/>
      <c r="AY1902" t="n">
        <v>5998669</v>
      </c>
      <c r="AZ1902" t="s">
        <v>2264</v>
      </c>
      <c r="BA1902" t="s"/>
      <c r="BB1902" t="n">
        <v>583335</v>
      </c>
      <c r="BC1902" t="n">
        <v>13.426067</v>
      </c>
      <c r="BD1902" t="n">
        <v>52.498789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2268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76.5</v>
      </c>
      <c r="L1903" t="s">
        <v>76</v>
      </c>
      <c r="M1903" t="s"/>
      <c r="N1903" t="s">
        <v>77</v>
      </c>
      <c r="O1903" t="s">
        <v>78</v>
      </c>
      <c r="P1903" t="s">
        <v>2268</v>
      </c>
      <c r="Q1903" t="s"/>
      <c r="R1903" t="s">
        <v>102</v>
      </c>
      <c r="S1903" t="s">
        <v>206</v>
      </c>
      <c r="T1903" t="s">
        <v>82</v>
      </c>
      <c r="U1903" t="s"/>
      <c r="V1903" t="s">
        <v>83</v>
      </c>
      <c r="W1903" t="s">
        <v>112</v>
      </c>
      <c r="X1903" t="s"/>
      <c r="Y1903" t="s">
        <v>85</v>
      </c>
      <c r="Z1903">
        <f>HYPERLINK("https://hotelmonitor-cachepage.eclerx.com/savepage/tk_15434140547958927_sr_2057.html","info")</f>
        <v/>
      </c>
      <c r="AA1903" t="n">
        <v>-2071667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88</v>
      </c>
      <c r="AO1903" t="s"/>
      <c r="AP1903" t="n">
        <v>88</v>
      </c>
      <c r="AQ1903" t="s">
        <v>89</v>
      </c>
      <c r="AR1903" t="s"/>
      <c r="AS1903" t="s"/>
      <c r="AT1903" t="s">
        <v>90</v>
      </c>
      <c r="AU1903" t="s"/>
      <c r="AV1903" t="s"/>
      <c r="AW1903" t="s"/>
      <c r="AX1903" t="s"/>
      <c r="AY1903" t="n">
        <v>2071667</v>
      </c>
      <c r="AZ1903" t="s">
        <v>2269</v>
      </c>
      <c r="BA1903" t="s"/>
      <c r="BB1903" t="n">
        <v>548405</v>
      </c>
      <c r="BC1903" t="n">
        <v>13.363896</v>
      </c>
      <c r="BD1903" t="n">
        <v>52.54353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2268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85</v>
      </c>
      <c r="L1904" t="s">
        <v>76</v>
      </c>
      <c r="M1904" t="s"/>
      <c r="N1904" t="s">
        <v>183</v>
      </c>
      <c r="O1904" t="s">
        <v>78</v>
      </c>
      <c r="P1904" t="s">
        <v>2268</v>
      </c>
      <c r="Q1904" t="s"/>
      <c r="R1904" t="s">
        <v>102</v>
      </c>
      <c r="S1904" t="s">
        <v>181</v>
      </c>
      <c r="T1904" t="s">
        <v>82</v>
      </c>
      <c r="U1904" t="s"/>
      <c r="V1904" t="s">
        <v>83</v>
      </c>
      <c r="W1904" t="s">
        <v>112</v>
      </c>
      <c r="X1904" t="s"/>
      <c r="Y1904" t="s">
        <v>85</v>
      </c>
      <c r="Z1904">
        <f>HYPERLINK("https://hotelmonitor-cachepage.eclerx.com/savepage/tk_15434140547958927_sr_2057.html","info")</f>
        <v/>
      </c>
      <c r="AA1904" t="n">
        <v>-2071667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88</v>
      </c>
      <c r="AO1904" t="s"/>
      <c r="AP1904" t="n">
        <v>88</v>
      </c>
      <c r="AQ1904" t="s">
        <v>89</v>
      </c>
      <c r="AR1904" t="s"/>
      <c r="AS1904" t="s"/>
      <c r="AT1904" t="s">
        <v>90</v>
      </c>
      <c r="AU1904" t="s"/>
      <c r="AV1904" t="s"/>
      <c r="AW1904" t="s"/>
      <c r="AX1904" t="s"/>
      <c r="AY1904" t="n">
        <v>2071667</v>
      </c>
      <c r="AZ1904" t="s">
        <v>2269</v>
      </c>
      <c r="BA1904" t="s"/>
      <c r="BB1904" t="n">
        <v>548405</v>
      </c>
      <c r="BC1904" t="n">
        <v>13.363896</v>
      </c>
      <c r="BD1904" t="n">
        <v>52.54353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2270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53.9</v>
      </c>
      <c r="L1905" t="s">
        <v>76</v>
      </c>
      <c r="M1905" t="s"/>
      <c r="N1905" t="s">
        <v>77</v>
      </c>
      <c r="O1905" t="s">
        <v>78</v>
      </c>
      <c r="P1905" t="s">
        <v>2270</v>
      </c>
      <c r="Q1905" t="s"/>
      <c r="R1905" t="s">
        <v>102</v>
      </c>
      <c r="S1905" t="s">
        <v>2271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HYPERLINK("https://hotelmonitor-cachepage.eclerx.com/savepage/tk_15434148191209083_sr_2057.html","info")</f>
        <v/>
      </c>
      <c r="AA1905" t="n">
        <v>-6542270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88</v>
      </c>
      <c r="AO1905" t="s"/>
      <c r="AP1905" t="n">
        <v>341</v>
      </c>
      <c r="AQ1905" t="s">
        <v>89</v>
      </c>
      <c r="AR1905" t="s"/>
      <c r="AS1905" t="s"/>
      <c r="AT1905" t="s">
        <v>90</v>
      </c>
      <c r="AU1905" t="s"/>
      <c r="AV1905" t="s"/>
      <c r="AW1905" t="s"/>
      <c r="AX1905" t="s"/>
      <c r="AY1905" t="n">
        <v>6542270</v>
      </c>
      <c r="AZ1905" t="s">
        <v>2272</v>
      </c>
      <c r="BA1905" t="s"/>
      <c r="BB1905" t="n">
        <v>17241</v>
      </c>
      <c r="BC1905" t="n">
        <v>13.3875</v>
      </c>
      <c r="BD1905" t="n">
        <v>52.5301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2270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59</v>
      </c>
      <c r="L1906" t="s">
        <v>76</v>
      </c>
      <c r="M1906" t="s"/>
      <c r="N1906" t="s">
        <v>183</v>
      </c>
      <c r="O1906" t="s">
        <v>78</v>
      </c>
      <c r="P1906" t="s">
        <v>2270</v>
      </c>
      <c r="Q1906" t="s"/>
      <c r="R1906" t="s">
        <v>102</v>
      </c>
      <c r="S1906" t="s">
        <v>294</v>
      </c>
      <c r="T1906" t="s">
        <v>82</v>
      </c>
      <c r="U1906" t="s"/>
      <c r="V1906" t="s">
        <v>83</v>
      </c>
      <c r="W1906" t="s">
        <v>84</v>
      </c>
      <c r="X1906" t="s"/>
      <c r="Y1906" t="s">
        <v>85</v>
      </c>
      <c r="Z1906">
        <f>HYPERLINK("https://hotelmonitor-cachepage.eclerx.com/savepage/tk_15434148191209083_sr_2057.html","info")</f>
        <v/>
      </c>
      <c r="AA1906" t="n">
        <v>-6542270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88</v>
      </c>
      <c r="AO1906" t="s"/>
      <c r="AP1906" t="n">
        <v>341</v>
      </c>
      <c r="AQ1906" t="s">
        <v>89</v>
      </c>
      <c r="AR1906" t="s"/>
      <c r="AS1906" t="s"/>
      <c r="AT1906" t="s">
        <v>90</v>
      </c>
      <c r="AU1906" t="s"/>
      <c r="AV1906" t="s"/>
      <c r="AW1906" t="s"/>
      <c r="AX1906" t="s"/>
      <c r="AY1906" t="n">
        <v>6542270</v>
      </c>
      <c r="AZ1906" t="s">
        <v>2272</v>
      </c>
      <c r="BA1906" t="s"/>
      <c r="BB1906" t="n">
        <v>17241</v>
      </c>
      <c r="BC1906" t="n">
        <v>13.3875</v>
      </c>
      <c r="BD1906" t="n">
        <v>52.5301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2270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79</v>
      </c>
      <c r="L1907" t="s">
        <v>76</v>
      </c>
      <c r="M1907" t="s"/>
      <c r="N1907" t="s">
        <v>217</v>
      </c>
      <c r="O1907" t="s">
        <v>78</v>
      </c>
      <c r="P1907" t="s">
        <v>2270</v>
      </c>
      <c r="Q1907" t="s"/>
      <c r="R1907" t="s">
        <v>102</v>
      </c>
      <c r="S1907" t="s">
        <v>231</v>
      </c>
      <c r="T1907" t="s">
        <v>82</v>
      </c>
      <c r="U1907" t="s"/>
      <c r="V1907" t="s">
        <v>83</v>
      </c>
      <c r="W1907" t="s">
        <v>84</v>
      </c>
      <c r="X1907" t="s"/>
      <c r="Y1907" t="s">
        <v>85</v>
      </c>
      <c r="Z1907">
        <f>HYPERLINK("https://hotelmonitor-cachepage.eclerx.com/savepage/tk_15434148191209083_sr_2057.html","info")</f>
        <v/>
      </c>
      <c r="AA1907" t="n">
        <v>-6542270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88</v>
      </c>
      <c r="AO1907" t="s"/>
      <c r="AP1907" t="n">
        <v>341</v>
      </c>
      <c r="AQ1907" t="s">
        <v>89</v>
      </c>
      <c r="AR1907" t="s"/>
      <c r="AS1907" t="s"/>
      <c r="AT1907" t="s">
        <v>90</v>
      </c>
      <c r="AU1907" t="s"/>
      <c r="AV1907" t="s"/>
      <c r="AW1907" t="s"/>
      <c r="AX1907" t="s"/>
      <c r="AY1907" t="n">
        <v>6542270</v>
      </c>
      <c r="AZ1907" t="s">
        <v>2272</v>
      </c>
      <c r="BA1907" t="s"/>
      <c r="BB1907" t="n">
        <v>17241</v>
      </c>
      <c r="BC1907" t="n">
        <v>13.3875</v>
      </c>
      <c r="BD1907" t="n">
        <v>52.5301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2273</v>
      </c>
      <c r="F1908" t="n">
        <v>117697</v>
      </c>
      <c r="G1908" t="s">
        <v>74</v>
      </c>
      <c r="H1908" t="s">
        <v>75</v>
      </c>
      <c r="I1908" t="s"/>
      <c r="J1908" t="s">
        <v>74</v>
      </c>
      <c r="K1908" t="n">
        <v>99</v>
      </c>
      <c r="L1908" t="s">
        <v>76</v>
      </c>
      <c r="M1908" t="s"/>
      <c r="N1908" t="s">
        <v>93</v>
      </c>
      <c r="O1908" t="s">
        <v>78</v>
      </c>
      <c r="P1908" t="s">
        <v>2274</v>
      </c>
      <c r="Q1908" t="s"/>
      <c r="R1908" t="s">
        <v>102</v>
      </c>
      <c r="S1908" t="s">
        <v>280</v>
      </c>
      <c r="T1908" t="s">
        <v>82</v>
      </c>
      <c r="U1908" t="s"/>
      <c r="V1908" t="s">
        <v>83</v>
      </c>
      <c r="W1908" t="s">
        <v>112</v>
      </c>
      <c r="X1908" t="s"/>
      <c r="Y1908" t="s">
        <v>85</v>
      </c>
      <c r="Z1908">
        <f>HYPERLINK("https://hotelmonitor-cachepage.eclerx.com/savepage/tk_15434143374205153_sr_2057.html","info")</f>
        <v/>
      </c>
      <c r="AA1908" t="n">
        <v>26858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88</v>
      </c>
      <c r="AO1908" t="s"/>
      <c r="AP1908" t="n">
        <v>182</v>
      </c>
      <c r="AQ1908" t="s">
        <v>89</v>
      </c>
      <c r="AR1908" t="s"/>
      <c r="AS1908" t="s"/>
      <c r="AT1908" t="s">
        <v>90</v>
      </c>
      <c r="AU1908" t="s"/>
      <c r="AV1908" t="s"/>
      <c r="AW1908" t="s"/>
      <c r="AX1908" t="s"/>
      <c r="AY1908" t="n">
        <v>230425</v>
      </c>
      <c r="AZ1908" t="s">
        <v>2275</v>
      </c>
      <c r="BA1908" t="s"/>
      <c r="BB1908" t="n">
        <v>67762</v>
      </c>
      <c r="BC1908" t="n">
        <v>13.42788</v>
      </c>
      <c r="BD1908" t="n">
        <v>52.562761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2276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62.9</v>
      </c>
      <c r="L1909" t="s">
        <v>76</v>
      </c>
      <c r="M1909" t="s"/>
      <c r="N1909" t="s">
        <v>77</v>
      </c>
      <c r="O1909" t="s">
        <v>78</v>
      </c>
      <c r="P1909" t="s">
        <v>2276</v>
      </c>
      <c r="Q1909" t="s"/>
      <c r="R1909" t="s">
        <v>102</v>
      </c>
      <c r="S1909" t="s">
        <v>1940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HYPERLINK("https://hotelmonitor-cachepage.eclerx.com/savepage/tk_15434146647776818_sr_2057.html","info")</f>
        <v/>
      </c>
      <c r="AA1909" t="n">
        <v>-2071616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88</v>
      </c>
      <c r="AO1909" t="s"/>
      <c r="AP1909" t="n">
        <v>291</v>
      </c>
      <c r="AQ1909" t="s">
        <v>89</v>
      </c>
      <c r="AR1909" t="s"/>
      <c r="AS1909" t="s"/>
      <c r="AT1909" t="s">
        <v>90</v>
      </c>
      <c r="AU1909" t="s"/>
      <c r="AV1909" t="s"/>
      <c r="AW1909" t="s"/>
      <c r="AX1909" t="s"/>
      <c r="AY1909" t="n">
        <v>2071616</v>
      </c>
      <c r="AZ1909" t="s">
        <v>2277</v>
      </c>
      <c r="BA1909" t="s"/>
      <c r="BB1909" t="n">
        <v>17033</v>
      </c>
      <c r="BC1909" t="n">
        <v>13.3221</v>
      </c>
      <c r="BD1909" t="n">
        <v>52.50972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2276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72.20999999999999</v>
      </c>
      <c r="L1910" t="s">
        <v>76</v>
      </c>
      <c r="M1910" t="s"/>
      <c r="N1910" t="s">
        <v>2278</v>
      </c>
      <c r="O1910" t="s">
        <v>78</v>
      </c>
      <c r="P1910" t="s">
        <v>2276</v>
      </c>
      <c r="Q1910" t="s"/>
      <c r="R1910" t="s">
        <v>102</v>
      </c>
      <c r="S1910" t="s">
        <v>2279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HYPERLINK("https://hotelmonitor-cachepage.eclerx.com/savepage/tk_15434146647776818_sr_2057.html","info")</f>
        <v/>
      </c>
      <c r="AA1910" t="n">
        <v>-2071616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88</v>
      </c>
      <c r="AO1910" t="s"/>
      <c r="AP1910" t="n">
        <v>291</v>
      </c>
      <c r="AQ1910" t="s">
        <v>89</v>
      </c>
      <c r="AR1910" t="s"/>
      <c r="AS1910" t="s"/>
      <c r="AT1910" t="s">
        <v>90</v>
      </c>
      <c r="AU1910" t="s"/>
      <c r="AV1910" t="s"/>
      <c r="AW1910" t="s"/>
      <c r="AX1910" t="s"/>
      <c r="AY1910" t="n">
        <v>2071616</v>
      </c>
      <c r="AZ1910" t="s">
        <v>2277</v>
      </c>
      <c r="BA1910" t="s"/>
      <c r="BB1910" t="n">
        <v>17033</v>
      </c>
      <c r="BC1910" t="n">
        <v>13.3221</v>
      </c>
      <c r="BD1910" t="n">
        <v>52.50972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2276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84</v>
      </c>
      <c r="L1911" t="s">
        <v>76</v>
      </c>
      <c r="M1911" t="s"/>
      <c r="N1911" t="s">
        <v>95</v>
      </c>
      <c r="O1911" t="s">
        <v>78</v>
      </c>
      <c r="P1911" t="s">
        <v>2276</v>
      </c>
      <c r="Q1911" t="s"/>
      <c r="R1911" t="s">
        <v>102</v>
      </c>
      <c r="S1911" t="s">
        <v>232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HYPERLINK("https://hotelmonitor-cachepage.eclerx.com/savepage/tk_15434146647776818_sr_2057.html","info")</f>
        <v/>
      </c>
      <c r="AA1911" t="n">
        <v>-2071616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88</v>
      </c>
      <c r="AO1911" t="s"/>
      <c r="AP1911" t="n">
        <v>291</v>
      </c>
      <c r="AQ1911" t="s">
        <v>89</v>
      </c>
      <c r="AR1911" t="s"/>
      <c r="AS1911" t="s"/>
      <c r="AT1911" t="s">
        <v>90</v>
      </c>
      <c r="AU1911" t="s"/>
      <c r="AV1911" t="s"/>
      <c r="AW1911" t="s"/>
      <c r="AX1911" t="s"/>
      <c r="AY1911" t="n">
        <v>2071616</v>
      </c>
      <c r="AZ1911" t="s">
        <v>2277</v>
      </c>
      <c r="BA1911" t="s"/>
      <c r="BB1911" t="n">
        <v>17033</v>
      </c>
      <c r="BC1911" t="n">
        <v>13.3221</v>
      </c>
      <c r="BD1911" t="n">
        <v>52.50972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2280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54</v>
      </c>
      <c r="L1912" t="s">
        <v>76</v>
      </c>
      <c r="M1912" t="s"/>
      <c r="N1912" t="s">
        <v>77</v>
      </c>
      <c r="O1912" t="s">
        <v>78</v>
      </c>
      <c r="P1912" t="s">
        <v>2280</v>
      </c>
      <c r="Q1912" t="s"/>
      <c r="R1912" t="s">
        <v>102</v>
      </c>
      <c r="S1912" t="s">
        <v>893</v>
      </c>
      <c r="T1912" t="s">
        <v>82</v>
      </c>
      <c r="U1912" t="s"/>
      <c r="V1912" t="s">
        <v>83</v>
      </c>
      <c r="W1912" t="s">
        <v>84</v>
      </c>
      <c r="X1912" t="s"/>
      <c r="Y1912" t="s">
        <v>85</v>
      </c>
      <c r="Z1912">
        <f>HYPERLINK("https://hotelmonitor-cachepage.eclerx.com/savepage/tk_15434142007354379_sr_2057.html","info")</f>
        <v/>
      </c>
      <c r="AA1912" t="n">
        <v>-2902865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88</v>
      </c>
      <c r="AO1912" t="s"/>
      <c r="AP1912" t="n">
        <v>136</v>
      </c>
      <c r="AQ1912" t="s">
        <v>89</v>
      </c>
      <c r="AR1912" t="s"/>
      <c r="AS1912" t="s"/>
      <c r="AT1912" t="s">
        <v>90</v>
      </c>
      <c r="AU1912" t="s"/>
      <c r="AV1912" t="s"/>
      <c r="AW1912" t="s"/>
      <c r="AX1912" t="s"/>
      <c r="AY1912" t="n">
        <v>2902865</v>
      </c>
      <c r="AZ1912" t="s">
        <v>2281</v>
      </c>
      <c r="BA1912" t="s"/>
      <c r="BB1912" t="n">
        <v>544883</v>
      </c>
      <c r="BC1912" t="n">
        <v>13.540555</v>
      </c>
      <c r="BD1912" t="n">
        <v>52.396687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2280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60</v>
      </c>
      <c r="L1913" t="s">
        <v>76</v>
      </c>
      <c r="M1913" t="s"/>
      <c r="N1913" t="s">
        <v>183</v>
      </c>
      <c r="O1913" t="s">
        <v>78</v>
      </c>
      <c r="P1913" t="s">
        <v>2280</v>
      </c>
      <c r="Q1913" t="s"/>
      <c r="R1913" t="s">
        <v>102</v>
      </c>
      <c r="S1913" t="s">
        <v>496</v>
      </c>
      <c r="T1913" t="s">
        <v>82</v>
      </c>
      <c r="U1913" t="s"/>
      <c r="V1913" t="s">
        <v>83</v>
      </c>
      <c r="W1913" t="s">
        <v>84</v>
      </c>
      <c r="X1913" t="s"/>
      <c r="Y1913" t="s">
        <v>85</v>
      </c>
      <c r="Z1913">
        <f>HYPERLINK("https://hotelmonitor-cachepage.eclerx.com/savepage/tk_15434142007354379_sr_2057.html","info")</f>
        <v/>
      </c>
      <c r="AA1913" t="n">
        <v>-2902865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88</v>
      </c>
      <c r="AO1913" t="s"/>
      <c r="AP1913" t="n">
        <v>136</v>
      </c>
      <c r="AQ1913" t="s">
        <v>89</v>
      </c>
      <c r="AR1913" t="s"/>
      <c r="AS1913" t="s"/>
      <c r="AT1913" t="s">
        <v>90</v>
      </c>
      <c r="AU1913" t="s"/>
      <c r="AV1913" t="s"/>
      <c r="AW1913" t="s"/>
      <c r="AX1913" t="s"/>
      <c r="AY1913" t="n">
        <v>2902865</v>
      </c>
      <c r="AZ1913" t="s">
        <v>2281</v>
      </c>
      <c r="BA1913" t="s"/>
      <c r="BB1913" t="n">
        <v>544883</v>
      </c>
      <c r="BC1913" t="n">
        <v>13.540555</v>
      </c>
      <c r="BD1913" t="n">
        <v>52.396687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2282</v>
      </c>
      <c r="F1914" t="n">
        <v>3609760</v>
      </c>
      <c r="G1914" t="s">
        <v>74</v>
      </c>
      <c r="H1914" t="s">
        <v>75</v>
      </c>
      <c r="I1914" t="s"/>
      <c r="J1914" t="s">
        <v>74</v>
      </c>
      <c r="K1914" t="n">
        <v>79</v>
      </c>
      <c r="L1914" t="s">
        <v>76</v>
      </c>
      <c r="M1914" t="s"/>
      <c r="N1914" t="s">
        <v>183</v>
      </c>
      <c r="O1914" t="s">
        <v>78</v>
      </c>
      <c r="P1914" t="s">
        <v>2283</v>
      </c>
      <c r="Q1914" t="s"/>
      <c r="R1914" t="s">
        <v>102</v>
      </c>
      <c r="S1914" t="s">
        <v>231</v>
      </c>
      <c r="T1914" t="s">
        <v>82</v>
      </c>
      <c r="U1914" t="s"/>
      <c r="V1914" t="s">
        <v>83</v>
      </c>
      <c r="W1914" t="s">
        <v>112</v>
      </c>
      <c r="X1914" t="s"/>
      <c r="Y1914" t="s">
        <v>85</v>
      </c>
      <c r="Z1914">
        <f>HYPERLINK("https://hotelmonitor-cachepage.eclerx.com/savepage/tk_15434151388578365_sr_2057.html","info")</f>
        <v/>
      </c>
      <c r="AA1914" t="n">
        <v>272331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88</v>
      </c>
      <c r="AO1914" t="s"/>
      <c r="AP1914" t="n">
        <v>447</v>
      </c>
      <c r="AQ1914" t="s">
        <v>89</v>
      </c>
      <c r="AR1914" t="s"/>
      <c r="AS1914" t="s"/>
      <c r="AT1914" t="s">
        <v>90</v>
      </c>
      <c r="AU1914" t="s"/>
      <c r="AV1914" t="s"/>
      <c r="AW1914" t="s"/>
      <c r="AX1914" t="s"/>
      <c r="AY1914" t="n">
        <v>5855160</v>
      </c>
      <c r="AZ1914" t="s">
        <v>2284</v>
      </c>
      <c r="BA1914" t="s"/>
      <c r="BB1914" t="n">
        <v>937654</v>
      </c>
      <c r="BC1914" t="n">
        <v>13.411309</v>
      </c>
      <c r="BD1914" t="n">
        <v>52.550511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2285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101.74</v>
      </c>
      <c r="L1915" t="s">
        <v>76</v>
      </c>
      <c r="M1915" t="s"/>
      <c r="N1915" t="s">
        <v>2286</v>
      </c>
      <c r="O1915" t="s">
        <v>78</v>
      </c>
      <c r="P1915" t="s">
        <v>2285</v>
      </c>
      <c r="Q1915" t="s"/>
      <c r="R1915" t="s">
        <v>80</v>
      </c>
      <c r="S1915" t="s">
        <v>2287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HYPERLINK("https://hotelmonitor-cachepage.eclerx.com/savepage/tk_15434143889663892_sr_2057.html","info")</f>
        <v/>
      </c>
      <c r="AA1915" t="n">
        <v>-163346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88</v>
      </c>
      <c r="AO1915" t="s"/>
      <c r="AP1915" t="n">
        <v>200</v>
      </c>
      <c r="AQ1915" t="s">
        <v>89</v>
      </c>
      <c r="AR1915" t="s"/>
      <c r="AS1915" t="s"/>
      <c r="AT1915" t="s">
        <v>90</v>
      </c>
      <c r="AU1915" t="s"/>
      <c r="AV1915" t="s"/>
      <c r="AW1915" t="s"/>
      <c r="AX1915" t="s"/>
      <c r="AY1915" t="n">
        <v>163346</v>
      </c>
      <c r="AZ1915" t="s">
        <v>2288</v>
      </c>
      <c r="BA1915" t="s"/>
      <c r="BB1915" t="n">
        <v>741</v>
      </c>
      <c r="BC1915" t="n">
        <v>13.267955</v>
      </c>
      <c r="BD1915" t="n">
        <v>52.510358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2285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119.63</v>
      </c>
      <c r="L1916" t="s">
        <v>76</v>
      </c>
      <c r="M1916" t="s"/>
      <c r="N1916" t="s">
        <v>2289</v>
      </c>
      <c r="O1916" t="s">
        <v>78</v>
      </c>
      <c r="P1916" t="s">
        <v>2285</v>
      </c>
      <c r="Q1916" t="s"/>
      <c r="R1916" t="s">
        <v>80</v>
      </c>
      <c r="S1916" t="s">
        <v>2290</v>
      </c>
      <c r="T1916" t="s">
        <v>82</v>
      </c>
      <c r="U1916" t="s"/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HYPERLINK("https://hotelmonitor-cachepage.eclerx.com/savepage/tk_15434143889663892_sr_2057.html","info")</f>
        <v/>
      </c>
      <c r="AA1916" t="n">
        <v>-163346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88</v>
      </c>
      <c r="AO1916" t="s"/>
      <c r="AP1916" t="n">
        <v>200</v>
      </c>
      <c r="AQ1916" t="s">
        <v>89</v>
      </c>
      <c r="AR1916" t="s"/>
      <c r="AS1916" t="s"/>
      <c r="AT1916" t="s">
        <v>90</v>
      </c>
      <c r="AU1916" t="s"/>
      <c r="AV1916" t="s"/>
      <c r="AW1916" t="s"/>
      <c r="AX1916" t="s"/>
      <c r="AY1916" t="n">
        <v>163346</v>
      </c>
      <c r="AZ1916" t="s">
        <v>2288</v>
      </c>
      <c r="BA1916" t="s"/>
      <c r="BB1916" t="n">
        <v>741</v>
      </c>
      <c r="BC1916" t="n">
        <v>13.267955</v>
      </c>
      <c r="BD1916" t="n">
        <v>52.510358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2285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129.05</v>
      </c>
      <c r="L1917" t="s">
        <v>76</v>
      </c>
      <c r="M1917" t="s"/>
      <c r="N1917" t="s">
        <v>219</v>
      </c>
      <c r="O1917" t="s">
        <v>78</v>
      </c>
      <c r="P1917" t="s">
        <v>2285</v>
      </c>
      <c r="Q1917" t="s"/>
      <c r="R1917" t="s">
        <v>80</v>
      </c>
      <c r="S1917" t="s">
        <v>2291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HYPERLINK("https://hotelmonitor-cachepage.eclerx.com/savepage/tk_15434143889663892_sr_2057.html","info")</f>
        <v/>
      </c>
      <c r="AA1917" t="n">
        <v>-163346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88</v>
      </c>
      <c r="AO1917" t="s"/>
      <c r="AP1917" t="n">
        <v>200</v>
      </c>
      <c r="AQ1917" t="s">
        <v>89</v>
      </c>
      <c r="AR1917" t="s"/>
      <c r="AS1917" t="s"/>
      <c r="AT1917" t="s">
        <v>90</v>
      </c>
      <c r="AU1917" t="s"/>
      <c r="AV1917" t="s"/>
      <c r="AW1917" t="s"/>
      <c r="AX1917" t="s"/>
      <c r="AY1917" t="n">
        <v>163346</v>
      </c>
      <c r="AZ1917" t="s">
        <v>2288</v>
      </c>
      <c r="BA1917" t="s"/>
      <c r="BB1917" t="n">
        <v>741</v>
      </c>
      <c r="BC1917" t="n">
        <v>13.267955</v>
      </c>
      <c r="BD1917" t="n">
        <v>52.510358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2285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144.18</v>
      </c>
      <c r="L1918" t="s">
        <v>76</v>
      </c>
      <c r="M1918" t="s"/>
      <c r="N1918" t="s">
        <v>2289</v>
      </c>
      <c r="O1918" t="s">
        <v>78</v>
      </c>
      <c r="P1918" t="s">
        <v>2285</v>
      </c>
      <c r="Q1918" t="s"/>
      <c r="R1918" t="s">
        <v>80</v>
      </c>
      <c r="S1918" t="s">
        <v>2292</v>
      </c>
      <c r="T1918" t="s">
        <v>82</v>
      </c>
      <c r="U1918" t="s"/>
      <c r="V1918" t="s">
        <v>83</v>
      </c>
      <c r="W1918" t="s">
        <v>112</v>
      </c>
      <c r="X1918" t="s"/>
      <c r="Y1918" t="s">
        <v>85</v>
      </c>
      <c r="Z1918">
        <f>HYPERLINK("https://hotelmonitor-cachepage.eclerx.com/savepage/tk_15434143889663892_sr_2057.html","info")</f>
        <v/>
      </c>
      <c r="AA1918" t="n">
        <v>-163346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88</v>
      </c>
      <c r="AO1918" t="s"/>
      <c r="AP1918" t="n">
        <v>200</v>
      </c>
      <c r="AQ1918" t="s">
        <v>89</v>
      </c>
      <c r="AR1918" t="s"/>
      <c r="AS1918" t="s"/>
      <c r="AT1918" t="s">
        <v>90</v>
      </c>
      <c r="AU1918" t="s"/>
      <c r="AV1918" t="s"/>
      <c r="AW1918" t="s"/>
      <c r="AX1918" t="s"/>
      <c r="AY1918" t="n">
        <v>163346</v>
      </c>
      <c r="AZ1918" t="s">
        <v>2288</v>
      </c>
      <c r="BA1918" t="s"/>
      <c r="BB1918" t="n">
        <v>741</v>
      </c>
      <c r="BC1918" t="n">
        <v>13.267955</v>
      </c>
      <c r="BD1918" t="n">
        <v>52.510358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2285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153.09</v>
      </c>
      <c r="L1919" t="s">
        <v>76</v>
      </c>
      <c r="M1919" t="s"/>
      <c r="N1919" t="s">
        <v>219</v>
      </c>
      <c r="O1919" t="s">
        <v>78</v>
      </c>
      <c r="P1919" t="s">
        <v>2285</v>
      </c>
      <c r="Q1919" t="s"/>
      <c r="R1919" t="s">
        <v>80</v>
      </c>
      <c r="S1919" t="s">
        <v>2293</v>
      </c>
      <c r="T1919" t="s">
        <v>82</v>
      </c>
      <c r="U1919" t="s"/>
      <c r="V1919" t="s">
        <v>83</v>
      </c>
      <c r="W1919" t="s">
        <v>112</v>
      </c>
      <c r="X1919" t="s"/>
      <c r="Y1919" t="s">
        <v>85</v>
      </c>
      <c r="Z1919">
        <f>HYPERLINK("https://hotelmonitor-cachepage.eclerx.com/savepage/tk_15434143889663892_sr_2057.html","info")</f>
        <v/>
      </c>
      <c r="AA1919" t="n">
        <v>-163346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88</v>
      </c>
      <c r="AO1919" t="s"/>
      <c r="AP1919" t="n">
        <v>200</v>
      </c>
      <c r="AQ1919" t="s">
        <v>89</v>
      </c>
      <c r="AR1919" t="s"/>
      <c r="AS1919" t="s"/>
      <c r="AT1919" t="s">
        <v>90</v>
      </c>
      <c r="AU1919" t="s"/>
      <c r="AV1919" t="s"/>
      <c r="AW1919" t="s"/>
      <c r="AX1919" t="s"/>
      <c r="AY1919" t="n">
        <v>163346</v>
      </c>
      <c r="AZ1919" t="s">
        <v>2288</v>
      </c>
      <c r="BA1919" t="s"/>
      <c r="BB1919" t="n">
        <v>741</v>
      </c>
      <c r="BC1919" t="n">
        <v>13.267955</v>
      </c>
      <c r="BD1919" t="n">
        <v>52.510358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2294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80.09999999999999</v>
      </c>
      <c r="L1920" t="s">
        <v>76</v>
      </c>
      <c r="M1920" t="s"/>
      <c r="N1920" t="s">
        <v>2295</v>
      </c>
      <c r="O1920" t="s">
        <v>78</v>
      </c>
      <c r="P1920" t="s">
        <v>2294</v>
      </c>
      <c r="Q1920" t="s"/>
      <c r="R1920" t="s">
        <v>102</v>
      </c>
      <c r="S1920" t="s">
        <v>525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HYPERLINK("https://hotelmonitor-cachepage.eclerx.com/savepage/tk_15434139899031022_sr_2057.html","info")</f>
        <v/>
      </c>
      <c r="AA1920" t="n">
        <v>-4754170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88</v>
      </c>
      <c r="AO1920" t="s"/>
      <c r="AP1920" t="n">
        <v>67</v>
      </c>
      <c r="AQ1920" t="s">
        <v>89</v>
      </c>
      <c r="AR1920" t="s"/>
      <c r="AS1920" t="s"/>
      <c r="AT1920" t="s">
        <v>90</v>
      </c>
      <c r="AU1920" t="s"/>
      <c r="AV1920" t="s"/>
      <c r="AW1920" t="s"/>
      <c r="AX1920" t="s"/>
      <c r="AY1920" t="n">
        <v>4754170</v>
      </c>
      <c r="AZ1920" t="s">
        <v>2296</v>
      </c>
      <c r="BA1920" t="s"/>
      <c r="BB1920" t="n">
        <v>70036</v>
      </c>
      <c r="BC1920" t="n">
        <v>13.30207</v>
      </c>
      <c r="BD1920" t="n">
        <v>52.4295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2294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89</v>
      </c>
      <c r="L1921" t="s">
        <v>76</v>
      </c>
      <c r="M1921" t="s"/>
      <c r="N1921" t="s">
        <v>93</v>
      </c>
      <c r="O1921" t="s">
        <v>78</v>
      </c>
      <c r="P1921" t="s">
        <v>2294</v>
      </c>
      <c r="Q1921" t="s"/>
      <c r="R1921" t="s">
        <v>102</v>
      </c>
      <c r="S1921" t="s">
        <v>351</v>
      </c>
      <c r="T1921" t="s">
        <v>82</v>
      </c>
      <c r="U1921" t="s"/>
      <c r="V1921" t="s">
        <v>83</v>
      </c>
      <c r="W1921" t="s">
        <v>84</v>
      </c>
      <c r="X1921" t="s"/>
      <c r="Y1921" t="s">
        <v>85</v>
      </c>
      <c r="Z1921">
        <f>HYPERLINK("https://hotelmonitor-cachepage.eclerx.com/savepage/tk_15434139899031022_sr_2057.html","info")</f>
        <v/>
      </c>
      <c r="AA1921" t="n">
        <v>-4754170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88</v>
      </c>
      <c r="AO1921" t="s"/>
      <c r="AP1921" t="n">
        <v>67</v>
      </c>
      <c r="AQ1921" t="s">
        <v>89</v>
      </c>
      <c r="AR1921" t="s"/>
      <c r="AS1921" t="s"/>
      <c r="AT1921" t="s">
        <v>90</v>
      </c>
      <c r="AU1921" t="s"/>
      <c r="AV1921" t="s"/>
      <c r="AW1921" t="s"/>
      <c r="AX1921" t="s"/>
      <c r="AY1921" t="n">
        <v>4754170</v>
      </c>
      <c r="AZ1921" t="s">
        <v>2296</v>
      </c>
      <c r="BA1921" t="s"/>
      <c r="BB1921" t="n">
        <v>70036</v>
      </c>
      <c r="BC1921" t="n">
        <v>13.30207</v>
      </c>
      <c r="BD1921" t="n">
        <v>52.4295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2294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92</v>
      </c>
      <c r="L1922" t="s">
        <v>76</v>
      </c>
      <c r="M1922" t="s"/>
      <c r="N1922" t="s">
        <v>2297</v>
      </c>
      <c r="O1922" t="s">
        <v>78</v>
      </c>
      <c r="P1922" t="s">
        <v>2294</v>
      </c>
      <c r="Q1922" t="s"/>
      <c r="R1922" t="s">
        <v>102</v>
      </c>
      <c r="S1922" t="s">
        <v>991</v>
      </c>
      <c r="T1922" t="s">
        <v>82</v>
      </c>
      <c r="U1922" t="s"/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HYPERLINK("https://hotelmonitor-cachepage.eclerx.com/savepage/tk_15434139899031022_sr_2057.html","info")</f>
        <v/>
      </c>
      <c r="AA1922" t="n">
        <v>-4754170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88</v>
      </c>
      <c r="AO1922" t="s"/>
      <c r="AP1922" t="n">
        <v>67</v>
      </c>
      <c r="AQ1922" t="s">
        <v>89</v>
      </c>
      <c r="AR1922" t="s"/>
      <c r="AS1922" t="s"/>
      <c r="AT1922" t="s">
        <v>90</v>
      </c>
      <c r="AU1922" t="s"/>
      <c r="AV1922" t="s"/>
      <c r="AW1922" t="s"/>
      <c r="AX1922" t="s"/>
      <c r="AY1922" t="n">
        <v>4754170</v>
      </c>
      <c r="AZ1922" t="s">
        <v>2296</v>
      </c>
      <c r="BA1922" t="s"/>
      <c r="BB1922" t="n">
        <v>70036</v>
      </c>
      <c r="BC1922" t="n">
        <v>13.30207</v>
      </c>
      <c r="BD1922" t="n">
        <v>52.4295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2294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115</v>
      </c>
      <c r="L1923" t="s">
        <v>76</v>
      </c>
      <c r="M1923" t="s"/>
      <c r="N1923" t="s">
        <v>321</v>
      </c>
      <c r="O1923" t="s">
        <v>78</v>
      </c>
      <c r="P1923" t="s">
        <v>2294</v>
      </c>
      <c r="Q1923" t="s"/>
      <c r="R1923" t="s">
        <v>102</v>
      </c>
      <c r="S1923" t="s">
        <v>122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HYPERLINK("https://hotelmonitor-cachepage.eclerx.com/savepage/tk_15434139899031022_sr_2057.html","info")</f>
        <v/>
      </c>
      <c r="AA1923" t="n">
        <v>-4754170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88</v>
      </c>
      <c r="AO1923" t="s"/>
      <c r="AP1923" t="n">
        <v>67</v>
      </c>
      <c r="AQ1923" t="s">
        <v>89</v>
      </c>
      <c r="AR1923" t="s"/>
      <c r="AS1923" t="s"/>
      <c r="AT1923" t="s">
        <v>90</v>
      </c>
      <c r="AU1923" t="s"/>
      <c r="AV1923" t="s"/>
      <c r="AW1923" t="s"/>
      <c r="AX1923" t="s"/>
      <c r="AY1923" t="n">
        <v>4754170</v>
      </c>
      <c r="AZ1923" t="s">
        <v>2296</v>
      </c>
      <c r="BA1923" t="s"/>
      <c r="BB1923" t="n">
        <v>70036</v>
      </c>
      <c r="BC1923" t="n">
        <v>13.30207</v>
      </c>
      <c r="BD1923" t="n">
        <v>52.4295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2298</v>
      </c>
      <c r="F1924" t="n">
        <v>-1</v>
      </c>
      <c r="G1924" t="s">
        <v>74</v>
      </c>
      <c r="H1924" t="s">
        <v>75</v>
      </c>
      <c r="I1924" t="s"/>
      <c r="J1924" t="s">
        <v>74</v>
      </c>
      <c r="K1924" t="n">
        <v>90</v>
      </c>
      <c r="L1924" t="s">
        <v>76</v>
      </c>
      <c r="M1924" t="s"/>
      <c r="N1924" t="s">
        <v>77</v>
      </c>
      <c r="O1924" t="s">
        <v>78</v>
      </c>
      <c r="P1924" t="s">
        <v>2298</v>
      </c>
      <c r="Q1924" t="s"/>
      <c r="R1924" t="s">
        <v>102</v>
      </c>
      <c r="S1924" t="s">
        <v>623</v>
      </c>
      <c r="T1924" t="s">
        <v>82</v>
      </c>
      <c r="U1924" t="s"/>
      <c r="V1924" t="s">
        <v>83</v>
      </c>
      <c r="W1924" t="s">
        <v>112</v>
      </c>
      <c r="X1924" t="s"/>
      <c r="Y1924" t="s">
        <v>85</v>
      </c>
      <c r="Z1924">
        <f>HYPERLINK("https://hotelmonitor-cachepage.eclerx.com/savepage/tk_15434152058143053_sr_2057.html","info")</f>
        <v/>
      </c>
      <c r="AA1924" t="n">
        <v>-3074936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88</v>
      </c>
      <c r="AO1924" t="s"/>
      <c r="AP1924" t="n">
        <v>469</v>
      </c>
      <c r="AQ1924" t="s">
        <v>89</v>
      </c>
      <c r="AR1924" t="s"/>
      <c r="AS1924" t="s"/>
      <c r="AT1924" t="s">
        <v>90</v>
      </c>
      <c r="AU1924" t="s"/>
      <c r="AV1924" t="s"/>
      <c r="AW1924" t="s"/>
      <c r="AX1924" t="s"/>
      <c r="AY1924" t="n">
        <v>3074936</v>
      </c>
      <c r="AZ1924" t="s">
        <v>2299</v>
      </c>
      <c r="BA1924" t="s"/>
      <c r="BB1924" t="n">
        <v>782798</v>
      </c>
      <c r="BC1924" t="n">
        <v>13.409466</v>
      </c>
      <c r="BD1924" t="n">
        <v>52.528531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2298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100</v>
      </c>
      <c r="L1925" t="s">
        <v>76</v>
      </c>
      <c r="M1925" t="s"/>
      <c r="N1925" t="s">
        <v>183</v>
      </c>
      <c r="O1925" t="s">
        <v>78</v>
      </c>
      <c r="P1925" t="s">
        <v>2298</v>
      </c>
      <c r="Q1925" t="s"/>
      <c r="R1925" t="s">
        <v>102</v>
      </c>
      <c r="S1925" t="s">
        <v>1025</v>
      </c>
      <c r="T1925" t="s">
        <v>82</v>
      </c>
      <c r="U1925" t="s"/>
      <c r="V1925" t="s">
        <v>83</v>
      </c>
      <c r="W1925" t="s">
        <v>112</v>
      </c>
      <c r="X1925" t="s"/>
      <c r="Y1925" t="s">
        <v>85</v>
      </c>
      <c r="Z1925">
        <f>HYPERLINK("https://hotelmonitor-cachepage.eclerx.com/savepage/tk_15434152058143053_sr_2057.html","info")</f>
        <v/>
      </c>
      <c r="AA1925" t="n">
        <v>-3074936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88</v>
      </c>
      <c r="AO1925" t="s"/>
      <c r="AP1925" t="n">
        <v>469</v>
      </c>
      <c r="AQ1925" t="s">
        <v>89</v>
      </c>
      <c r="AR1925" t="s"/>
      <c r="AS1925" t="s"/>
      <c r="AT1925" t="s">
        <v>90</v>
      </c>
      <c r="AU1925" t="s"/>
      <c r="AV1925" t="s"/>
      <c r="AW1925" t="s"/>
      <c r="AX1925" t="s"/>
      <c r="AY1925" t="n">
        <v>3074936</v>
      </c>
      <c r="AZ1925" t="s">
        <v>2299</v>
      </c>
      <c r="BA1925" t="s"/>
      <c r="BB1925" t="n">
        <v>782798</v>
      </c>
      <c r="BC1925" t="n">
        <v>13.409466</v>
      </c>
      <c r="BD1925" t="n">
        <v>52.528531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2298</v>
      </c>
      <c r="F1926" t="n">
        <v>-1</v>
      </c>
      <c r="G1926" t="s">
        <v>74</v>
      </c>
      <c r="H1926" t="s">
        <v>75</v>
      </c>
      <c r="I1926" t="s"/>
      <c r="J1926" t="s">
        <v>74</v>
      </c>
      <c r="K1926" t="n">
        <v>99</v>
      </c>
      <c r="L1926" t="s">
        <v>76</v>
      </c>
      <c r="M1926" t="s"/>
      <c r="N1926" t="s">
        <v>2300</v>
      </c>
      <c r="O1926" t="s">
        <v>78</v>
      </c>
      <c r="P1926" t="s">
        <v>2298</v>
      </c>
      <c r="Q1926" t="s"/>
      <c r="R1926" t="s">
        <v>102</v>
      </c>
      <c r="S1926" t="s">
        <v>280</v>
      </c>
      <c r="T1926" t="s">
        <v>82</v>
      </c>
      <c r="U1926" t="s"/>
      <c r="V1926" t="s">
        <v>83</v>
      </c>
      <c r="W1926" t="s">
        <v>84</v>
      </c>
      <c r="X1926" t="s"/>
      <c r="Y1926" t="s">
        <v>85</v>
      </c>
      <c r="Z1926">
        <f>HYPERLINK("https://hotelmonitor-cachepage.eclerx.com/savepage/tk_15434152058143053_sr_2057.html","info")</f>
        <v/>
      </c>
      <c r="AA1926" t="n">
        <v>-3074936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88</v>
      </c>
      <c r="AO1926" t="s"/>
      <c r="AP1926" t="n">
        <v>469</v>
      </c>
      <c r="AQ1926" t="s">
        <v>89</v>
      </c>
      <c r="AR1926" t="s"/>
      <c r="AS1926" t="s"/>
      <c r="AT1926" t="s">
        <v>90</v>
      </c>
      <c r="AU1926" t="s"/>
      <c r="AV1926" t="s"/>
      <c r="AW1926" t="s"/>
      <c r="AX1926" t="s"/>
      <c r="AY1926" t="n">
        <v>3074936</v>
      </c>
      <c r="AZ1926" t="s">
        <v>2299</v>
      </c>
      <c r="BA1926" t="s"/>
      <c r="BB1926" t="n">
        <v>782798</v>
      </c>
      <c r="BC1926" t="n">
        <v>13.409466</v>
      </c>
      <c r="BD1926" t="n">
        <v>52.528531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2298</v>
      </c>
      <c r="F1927" t="n">
        <v>-1</v>
      </c>
      <c r="G1927" t="s">
        <v>74</v>
      </c>
      <c r="H1927" t="s">
        <v>75</v>
      </c>
      <c r="I1927" t="s"/>
      <c r="J1927" t="s">
        <v>74</v>
      </c>
      <c r="K1927" t="n">
        <v>110</v>
      </c>
      <c r="L1927" t="s">
        <v>76</v>
      </c>
      <c r="M1927" t="s"/>
      <c r="N1927" t="s">
        <v>850</v>
      </c>
      <c r="O1927" t="s">
        <v>78</v>
      </c>
      <c r="P1927" t="s">
        <v>2298</v>
      </c>
      <c r="Q1927" t="s"/>
      <c r="R1927" t="s">
        <v>102</v>
      </c>
      <c r="S1927" t="s">
        <v>372</v>
      </c>
      <c r="T1927" t="s">
        <v>82</v>
      </c>
      <c r="U1927" t="s"/>
      <c r="V1927" t="s">
        <v>83</v>
      </c>
      <c r="W1927" t="s">
        <v>112</v>
      </c>
      <c r="X1927" t="s"/>
      <c r="Y1927" t="s">
        <v>85</v>
      </c>
      <c r="Z1927">
        <f>HYPERLINK("https://hotelmonitor-cachepage.eclerx.com/savepage/tk_15434152058143053_sr_2057.html","info")</f>
        <v/>
      </c>
      <c r="AA1927" t="n">
        <v>-3074936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88</v>
      </c>
      <c r="AO1927" t="s"/>
      <c r="AP1927" t="n">
        <v>469</v>
      </c>
      <c r="AQ1927" t="s">
        <v>89</v>
      </c>
      <c r="AR1927" t="s"/>
      <c r="AS1927" t="s"/>
      <c r="AT1927" t="s">
        <v>90</v>
      </c>
      <c r="AU1927" t="s"/>
      <c r="AV1927" t="s"/>
      <c r="AW1927" t="s"/>
      <c r="AX1927" t="s"/>
      <c r="AY1927" t="n">
        <v>3074936</v>
      </c>
      <c r="AZ1927" t="s">
        <v>2299</v>
      </c>
      <c r="BA1927" t="s"/>
      <c r="BB1927" t="n">
        <v>782798</v>
      </c>
      <c r="BC1927" t="n">
        <v>13.409466</v>
      </c>
      <c r="BD1927" t="n">
        <v>52.528531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2301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47</v>
      </c>
      <c r="L1928" t="s">
        <v>76</v>
      </c>
      <c r="M1928" t="s"/>
      <c r="N1928" t="s">
        <v>93</v>
      </c>
      <c r="O1928" t="s">
        <v>78</v>
      </c>
      <c r="P1928" t="s">
        <v>2301</v>
      </c>
      <c r="Q1928" t="s"/>
      <c r="R1928" t="s">
        <v>180</v>
      </c>
      <c r="S1928" t="s">
        <v>2302</v>
      </c>
      <c r="T1928" t="s">
        <v>82</v>
      </c>
      <c r="U1928" t="s"/>
      <c r="V1928" t="s">
        <v>83</v>
      </c>
      <c r="W1928" t="s">
        <v>84</v>
      </c>
      <c r="X1928" t="s"/>
      <c r="Y1928" t="s">
        <v>85</v>
      </c>
      <c r="Z1928">
        <f>HYPERLINK("https://hotelmonitor-cachepage.eclerx.com/savepage/tk_15434143230457237_sr_2057.html","info")</f>
        <v/>
      </c>
      <c r="AA1928" t="n">
        <v>-2071749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88</v>
      </c>
      <c r="AO1928" t="s"/>
      <c r="AP1928" t="n">
        <v>177</v>
      </c>
      <c r="AQ1928" t="s">
        <v>89</v>
      </c>
      <c r="AR1928" t="s"/>
      <c r="AS1928" t="s"/>
      <c r="AT1928" t="s">
        <v>90</v>
      </c>
      <c r="AU1928" t="s"/>
      <c r="AV1928" t="s"/>
      <c r="AW1928" t="s"/>
      <c r="AX1928" t="s"/>
      <c r="AY1928" t="n">
        <v>2071749</v>
      </c>
      <c r="AZ1928" t="s">
        <v>2303</v>
      </c>
      <c r="BA1928" t="s"/>
      <c r="BB1928" t="n">
        <v>11502</v>
      </c>
      <c r="BC1928" t="n">
        <v>13.53072</v>
      </c>
      <c r="BD1928" t="n">
        <v>52.52592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2304</v>
      </c>
      <c r="F1929" t="n">
        <v>2173725</v>
      </c>
      <c r="G1929" t="s">
        <v>74</v>
      </c>
      <c r="H1929" t="s">
        <v>75</v>
      </c>
      <c r="I1929" t="s"/>
      <c r="J1929" t="s">
        <v>74</v>
      </c>
      <c r="K1929" t="n">
        <v>75</v>
      </c>
      <c r="L1929" t="s">
        <v>76</v>
      </c>
      <c r="M1929" t="s"/>
      <c r="N1929" t="s">
        <v>618</v>
      </c>
      <c r="O1929" t="s">
        <v>78</v>
      </c>
      <c r="P1929" t="s">
        <v>2305</v>
      </c>
      <c r="Q1929" t="s"/>
      <c r="R1929" t="s">
        <v>180</v>
      </c>
      <c r="S1929" t="s">
        <v>119</v>
      </c>
      <c r="T1929" t="s">
        <v>82</v>
      </c>
      <c r="U1929" t="s"/>
      <c r="V1929" t="s">
        <v>83</v>
      </c>
      <c r="W1929" t="s">
        <v>112</v>
      </c>
      <c r="X1929" t="s"/>
      <c r="Y1929" t="s">
        <v>85</v>
      </c>
      <c r="Z1929">
        <f>HYPERLINK("https://hotelmonitor-cachepage.eclerx.com/savepage/tk_15434139782766392_sr_2057.html","info")</f>
        <v/>
      </c>
      <c r="AA1929" t="n">
        <v>228060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88</v>
      </c>
      <c r="AO1929" t="s"/>
      <c r="AP1929" t="n">
        <v>63</v>
      </c>
      <c r="AQ1929" t="s">
        <v>89</v>
      </c>
      <c r="AR1929" t="s"/>
      <c r="AS1929" t="s"/>
      <c r="AT1929" t="s">
        <v>90</v>
      </c>
      <c r="AU1929" t="s"/>
      <c r="AV1929" t="s"/>
      <c r="AW1929" t="s"/>
      <c r="AX1929" t="s"/>
      <c r="AY1929" t="n">
        <v>2071803</v>
      </c>
      <c r="AZ1929" t="s">
        <v>2306</v>
      </c>
      <c r="BA1929" t="s"/>
      <c r="BB1929" t="n">
        <v>462863</v>
      </c>
      <c r="BC1929" t="n">
        <v>13.401002</v>
      </c>
      <c r="BD1929" t="n">
        <v>52.530071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2304</v>
      </c>
      <c r="F1930" t="n">
        <v>2173725</v>
      </c>
      <c r="G1930" t="s">
        <v>74</v>
      </c>
      <c r="H1930" t="s">
        <v>75</v>
      </c>
      <c r="I1930" t="s"/>
      <c r="J1930" t="s">
        <v>74</v>
      </c>
      <c r="K1930" t="n">
        <v>85</v>
      </c>
      <c r="L1930" t="s">
        <v>76</v>
      </c>
      <c r="M1930" t="s"/>
      <c r="N1930" t="s">
        <v>622</v>
      </c>
      <c r="O1930" t="s">
        <v>78</v>
      </c>
      <c r="P1930" t="s">
        <v>2305</v>
      </c>
      <c r="Q1930" t="s"/>
      <c r="R1930" t="s">
        <v>180</v>
      </c>
      <c r="S1930" t="s">
        <v>181</v>
      </c>
      <c r="T1930" t="s">
        <v>82</v>
      </c>
      <c r="U1930" t="s"/>
      <c r="V1930" t="s">
        <v>83</v>
      </c>
      <c r="W1930" t="s">
        <v>112</v>
      </c>
      <c r="X1930" t="s"/>
      <c r="Y1930" t="s">
        <v>85</v>
      </c>
      <c r="Z1930">
        <f>HYPERLINK("https://hotelmonitor-cachepage.eclerx.com/savepage/tk_15434139782766392_sr_2057.html","info")</f>
        <v/>
      </c>
      <c r="AA1930" t="n">
        <v>228060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88</v>
      </c>
      <c r="AO1930" t="s"/>
      <c r="AP1930" t="n">
        <v>63</v>
      </c>
      <c r="AQ1930" t="s">
        <v>89</v>
      </c>
      <c r="AR1930" t="s"/>
      <c r="AS1930" t="s"/>
      <c r="AT1930" t="s">
        <v>90</v>
      </c>
      <c r="AU1930" t="s"/>
      <c r="AV1930" t="s"/>
      <c r="AW1930" t="s"/>
      <c r="AX1930" t="s"/>
      <c r="AY1930" t="n">
        <v>2071803</v>
      </c>
      <c r="AZ1930" t="s">
        <v>2306</v>
      </c>
      <c r="BA1930" t="s"/>
      <c r="BB1930" t="n">
        <v>462863</v>
      </c>
      <c r="BC1930" t="n">
        <v>13.401002</v>
      </c>
      <c r="BD1930" t="n">
        <v>52.530071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2304</v>
      </c>
      <c r="F1931" t="n">
        <v>2173725</v>
      </c>
      <c r="G1931" t="s">
        <v>74</v>
      </c>
      <c r="H1931" t="s">
        <v>75</v>
      </c>
      <c r="I1931" t="s"/>
      <c r="J1931" t="s">
        <v>74</v>
      </c>
      <c r="K1931" t="n">
        <v>75</v>
      </c>
      <c r="L1931" t="s">
        <v>76</v>
      </c>
      <c r="M1931" t="s"/>
      <c r="N1931" t="s">
        <v>1705</v>
      </c>
      <c r="O1931" t="s">
        <v>78</v>
      </c>
      <c r="P1931" t="s">
        <v>2305</v>
      </c>
      <c r="Q1931" t="s"/>
      <c r="R1931" t="s">
        <v>180</v>
      </c>
      <c r="S1931" t="s">
        <v>119</v>
      </c>
      <c r="T1931" t="s">
        <v>82</v>
      </c>
      <c r="U1931" t="s"/>
      <c r="V1931" t="s">
        <v>83</v>
      </c>
      <c r="W1931" t="s">
        <v>112</v>
      </c>
      <c r="X1931" t="s"/>
      <c r="Y1931" t="s">
        <v>85</v>
      </c>
      <c r="Z1931">
        <f>HYPERLINK("https://hotelmonitor-cachepage.eclerx.com/savepage/tk_15434139782766392_sr_2057.html","info")</f>
        <v/>
      </c>
      <c r="AA1931" t="n">
        <v>228060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88</v>
      </c>
      <c r="AO1931" t="s"/>
      <c r="AP1931" t="n">
        <v>63</v>
      </c>
      <c r="AQ1931" t="s">
        <v>89</v>
      </c>
      <c r="AR1931" t="s"/>
      <c r="AS1931" t="s"/>
      <c r="AT1931" t="s">
        <v>90</v>
      </c>
      <c r="AU1931" t="s"/>
      <c r="AV1931" t="s"/>
      <c r="AW1931" t="s"/>
      <c r="AX1931" t="s"/>
      <c r="AY1931" t="n">
        <v>2071803</v>
      </c>
      <c r="AZ1931" t="s">
        <v>2306</v>
      </c>
      <c r="BA1931" t="s"/>
      <c r="BB1931" t="n">
        <v>462863</v>
      </c>
      <c r="BC1931" t="n">
        <v>13.401002</v>
      </c>
      <c r="BD1931" t="n">
        <v>52.530071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2304</v>
      </c>
      <c r="F1932" t="n">
        <v>2173725</v>
      </c>
      <c r="G1932" t="s">
        <v>74</v>
      </c>
      <c r="H1932" t="s">
        <v>75</v>
      </c>
      <c r="I1932" t="s"/>
      <c r="J1932" t="s">
        <v>74</v>
      </c>
      <c r="K1932" t="n">
        <v>75</v>
      </c>
      <c r="L1932" t="s">
        <v>76</v>
      </c>
      <c r="M1932" t="s"/>
      <c r="N1932" t="s">
        <v>625</v>
      </c>
      <c r="O1932" t="s">
        <v>78</v>
      </c>
      <c r="P1932" t="s">
        <v>2305</v>
      </c>
      <c r="Q1932" t="s"/>
      <c r="R1932" t="s">
        <v>180</v>
      </c>
      <c r="S1932" t="s">
        <v>119</v>
      </c>
      <c r="T1932" t="s">
        <v>82</v>
      </c>
      <c r="U1932" t="s"/>
      <c r="V1932" t="s">
        <v>83</v>
      </c>
      <c r="W1932" t="s">
        <v>112</v>
      </c>
      <c r="X1932" t="s"/>
      <c r="Y1932" t="s">
        <v>85</v>
      </c>
      <c r="Z1932">
        <f>HYPERLINK("https://hotelmonitor-cachepage.eclerx.com/savepage/tk_15434139782766392_sr_2057.html","info")</f>
        <v/>
      </c>
      <c r="AA1932" t="n">
        <v>228060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88</v>
      </c>
      <c r="AO1932" t="s"/>
      <c r="AP1932" t="n">
        <v>63</v>
      </c>
      <c r="AQ1932" t="s">
        <v>89</v>
      </c>
      <c r="AR1932" t="s"/>
      <c r="AS1932" t="s"/>
      <c r="AT1932" t="s">
        <v>90</v>
      </c>
      <c r="AU1932" t="s"/>
      <c r="AV1932" t="s"/>
      <c r="AW1932" t="s"/>
      <c r="AX1932" t="s"/>
      <c r="AY1932" t="n">
        <v>2071803</v>
      </c>
      <c r="AZ1932" t="s">
        <v>2306</v>
      </c>
      <c r="BA1932" t="s"/>
      <c r="BB1932" t="n">
        <v>462863</v>
      </c>
      <c r="BC1932" t="n">
        <v>13.401002</v>
      </c>
      <c r="BD1932" t="n">
        <v>52.530071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2304</v>
      </c>
      <c r="F1933" t="n">
        <v>2173725</v>
      </c>
      <c r="G1933" t="s">
        <v>74</v>
      </c>
      <c r="H1933" t="s">
        <v>75</v>
      </c>
      <c r="I1933" t="s"/>
      <c r="J1933" t="s">
        <v>74</v>
      </c>
      <c r="K1933" t="n">
        <v>75</v>
      </c>
      <c r="L1933" t="s">
        <v>76</v>
      </c>
      <c r="M1933" t="s"/>
      <c r="N1933" t="s">
        <v>1705</v>
      </c>
      <c r="O1933" t="s">
        <v>78</v>
      </c>
      <c r="P1933" t="s">
        <v>2305</v>
      </c>
      <c r="Q1933" t="s"/>
      <c r="R1933" t="s">
        <v>180</v>
      </c>
      <c r="S1933" t="s">
        <v>119</v>
      </c>
      <c r="T1933" t="s">
        <v>82</v>
      </c>
      <c r="U1933" t="s"/>
      <c r="V1933" t="s">
        <v>83</v>
      </c>
      <c r="W1933" t="s">
        <v>112</v>
      </c>
      <c r="X1933" t="s"/>
      <c r="Y1933" t="s">
        <v>85</v>
      </c>
      <c r="Z1933">
        <f>HYPERLINK("https://hotelmonitor-cachepage.eclerx.com/savepage/tk_15434139782766392_sr_2057.html","info")</f>
        <v/>
      </c>
      <c r="AA1933" t="n">
        <v>228060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88</v>
      </c>
      <c r="AO1933" t="s"/>
      <c r="AP1933" t="n">
        <v>63</v>
      </c>
      <c r="AQ1933" t="s">
        <v>89</v>
      </c>
      <c r="AR1933" t="s"/>
      <c r="AS1933" t="s"/>
      <c r="AT1933" t="s">
        <v>90</v>
      </c>
      <c r="AU1933" t="s"/>
      <c r="AV1933" t="s"/>
      <c r="AW1933" t="s"/>
      <c r="AX1933" t="s"/>
      <c r="AY1933" t="n">
        <v>2071803</v>
      </c>
      <c r="AZ1933" t="s">
        <v>2306</v>
      </c>
      <c r="BA1933" t="s"/>
      <c r="BB1933" t="n">
        <v>462863</v>
      </c>
      <c r="BC1933" t="n">
        <v>13.401002</v>
      </c>
      <c r="BD1933" t="n">
        <v>52.530071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2304</v>
      </c>
      <c r="F1934" t="n">
        <v>2173725</v>
      </c>
      <c r="G1934" t="s">
        <v>74</v>
      </c>
      <c r="H1934" t="s">
        <v>75</v>
      </c>
      <c r="I1934" t="s"/>
      <c r="J1934" t="s">
        <v>74</v>
      </c>
      <c r="K1934" t="n">
        <v>75</v>
      </c>
      <c r="L1934" t="s">
        <v>76</v>
      </c>
      <c r="M1934" t="s"/>
      <c r="N1934" t="s">
        <v>625</v>
      </c>
      <c r="O1934" t="s">
        <v>78</v>
      </c>
      <c r="P1934" t="s">
        <v>2305</v>
      </c>
      <c r="Q1934" t="s"/>
      <c r="R1934" t="s">
        <v>180</v>
      </c>
      <c r="S1934" t="s">
        <v>119</v>
      </c>
      <c r="T1934" t="s">
        <v>82</v>
      </c>
      <c r="U1934" t="s"/>
      <c r="V1934" t="s">
        <v>83</v>
      </c>
      <c r="W1934" t="s">
        <v>112</v>
      </c>
      <c r="X1934" t="s"/>
      <c r="Y1934" t="s">
        <v>85</v>
      </c>
      <c r="Z1934">
        <f>HYPERLINK("https://hotelmonitor-cachepage.eclerx.com/savepage/tk_15434139782766392_sr_2057.html","info")</f>
        <v/>
      </c>
      <c r="AA1934" t="n">
        <v>228060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88</v>
      </c>
      <c r="AO1934" t="s"/>
      <c r="AP1934" t="n">
        <v>63</v>
      </c>
      <c r="AQ1934" t="s">
        <v>89</v>
      </c>
      <c r="AR1934" t="s"/>
      <c r="AS1934" t="s"/>
      <c r="AT1934" t="s">
        <v>90</v>
      </c>
      <c r="AU1934" t="s"/>
      <c r="AV1934" t="s"/>
      <c r="AW1934" t="s"/>
      <c r="AX1934" t="s"/>
      <c r="AY1934" t="n">
        <v>2071803</v>
      </c>
      <c r="AZ1934" t="s">
        <v>2306</v>
      </c>
      <c r="BA1934" t="s"/>
      <c r="BB1934" t="n">
        <v>462863</v>
      </c>
      <c r="BC1934" t="n">
        <v>13.401002</v>
      </c>
      <c r="BD1934" t="n">
        <v>52.530071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2304</v>
      </c>
      <c r="F1935" t="n">
        <v>2173725</v>
      </c>
      <c r="G1935" t="s">
        <v>74</v>
      </c>
      <c r="H1935" t="s">
        <v>75</v>
      </c>
      <c r="I1935" t="s"/>
      <c r="J1935" t="s">
        <v>74</v>
      </c>
      <c r="K1935" t="n">
        <v>75</v>
      </c>
      <c r="L1935" t="s">
        <v>76</v>
      </c>
      <c r="M1935" t="s"/>
      <c r="N1935" t="s">
        <v>1705</v>
      </c>
      <c r="O1935" t="s">
        <v>78</v>
      </c>
      <c r="P1935" t="s">
        <v>2305</v>
      </c>
      <c r="Q1935" t="s"/>
      <c r="R1935" t="s">
        <v>180</v>
      </c>
      <c r="S1935" t="s">
        <v>119</v>
      </c>
      <c r="T1935" t="s">
        <v>82</v>
      </c>
      <c r="U1935" t="s"/>
      <c r="V1935" t="s">
        <v>83</v>
      </c>
      <c r="W1935" t="s">
        <v>112</v>
      </c>
      <c r="X1935" t="s"/>
      <c r="Y1935" t="s">
        <v>85</v>
      </c>
      <c r="Z1935">
        <f>HYPERLINK("https://hotelmonitor-cachepage.eclerx.com/savepage/tk_15434139782766392_sr_2057.html","info")</f>
        <v/>
      </c>
      <c r="AA1935" t="n">
        <v>228060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88</v>
      </c>
      <c r="AO1935" t="s"/>
      <c r="AP1935" t="n">
        <v>63</v>
      </c>
      <c r="AQ1935" t="s">
        <v>89</v>
      </c>
      <c r="AR1935" t="s"/>
      <c r="AS1935" t="s"/>
      <c r="AT1935" t="s">
        <v>90</v>
      </c>
      <c r="AU1935" t="s"/>
      <c r="AV1935" t="s"/>
      <c r="AW1935" t="s"/>
      <c r="AX1935" t="s"/>
      <c r="AY1935" t="n">
        <v>2071803</v>
      </c>
      <c r="AZ1935" t="s">
        <v>2306</v>
      </c>
      <c r="BA1935" t="s"/>
      <c r="BB1935" t="n">
        <v>462863</v>
      </c>
      <c r="BC1935" t="n">
        <v>13.401002</v>
      </c>
      <c r="BD1935" t="n">
        <v>52.530071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2304</v>
      </c>
      <c r="F1936" t="n">
        <v>2173725</v>
      </c>
      <c r="G1936" t="s">
        <v>74</v>
      </c>
      <c r="H1936" t="s">
        <v>75</v>
      </c>
      <c r="I1936" t="s"/>
      <c r="J1936" t="s">
        <v>74</v>
      </c>
      <c r="K1936" t="n">
        <v>85</v>
      </c>
      <c r="L1936" t="s">
        <v>76</v>
      </c>
      <c r="M1936" t="s"/>
      <c r="N1936" t="s">
        <v>1706</v>
      </c>
      <c r="O1936" t="s">
        <v>78</v>
      </c>
      <c r="P1936" t="s">
        <v>2305</v>
      </c>
      <c r="Q1936" t="s"/>
      <c r="R1936" t="s">
        <v>180</v>
      </c>
      <c r="S1936" t="s">
        <v>181</v>
      </c>
      <c r="T1936" t="s">
        <v>82</v>
      </c>
      <c r="U1936" t="s"/>
      <c r="V1936" t="s">
        <v>83</v>
      </c>
      <c r="W1936" t="s">
        <v>112</v>
      </c>
      <c r="X1936" t="s"/>
      <c r="Y1936" t="s">
        <v>85</v>
      </c>
      <c r="Z1936">
        <f>HYPERLINK("https://hotelmonitor-cachepage.eclerx.com/savepage/tk_15434139782766392_sr_2057.html","info")</f>
        <v/>
      </c>
      <c r="AA1936" t="n">
        <v>228060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88</v>
      </c>
      <c r="AO1936" t="s"/>
      <c r="AP1936" t="n">
        <v>63</v>
      </c>
      <c r="AQ1936" t="s">
        <v>89</v>
      </c>
      <c r="AR1936" t="s"/>
      <c r="AS1936" t="s"/>
      <c r="AT1936" t="s">
        <v>90</v>
      </c>
      <c r="AU1936" t="s"/>
      <c r="AV1936" t="s"/>
      <c r="AW1936" t="s"/>
      <c r="AX1936" t="s"/>
      <c r="AY1936" t="n">
        <v>2071803</v>
      </c>
      <c r="AZ1936" t="s">
        <v>2306</v>
      </c>
      <c r="BA1936" t="s"/>
      <c r="BB1936" t="n">
        <v>462863</v>
      </c>
      <c r="BC1936" t="n">
        <v>13.401002</v>
      </c>
      <c r="BD1936" t="n">
        <v>52.530071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2304</v>
      </c>
      <c r="F1937" t="n">
        <v>2173725</v>
      </c>
      <c r="G1937" t="s">
        <v>74</v>
      </c>
      <c r="H1937" t="s">
        <v>75</v>
      </c>
      <c r="I1937" t="s"/>
      <c r="J1937" t="s">
        <v>74</v>
      </c>
      <c r="K1937" t="n">
        <v>95</v>
      </c>
      <c r="L1937" t="s">
        <v>76</v>
      </c>
      <c r="M1937" t="s"/>
      <c r="N1937" t="s">
        <v>2307</v>
      </c>
      <c r="O1937" t="s">
        <v>78</v>
      </c>
      <c r="P1937" t="s">
        <v>2305</v>
      </c>
      <c r="Q1937" t="s"/>
      <c r="R1937" t="s">
        <v>180</v>
      </c>
      <c r="S1937" t="s">
        <v>307</v>
      </c>
      <c r="T1937" t="s">
        <v>82</v>
      </c>
      <c r="U1937" t="s"/>
      <c r="V1937" t="s">
        <v>83</v>
      </c>
      <c r="W1937" t="s">
        <v>112</v>
      </c>
      <c r="X1937" t="s"/>
      <c r="Y1937" t="s">
        <v>85</v>
      </c>
      <c r="Z1937">
        <f>HYPERLINK("https://hotelmonitor-cachepage.eclerx.com/savepage/tk_15434139782766392_sr_2057.html","info")</f>
        <v/>
      </c>
      <c r="AA1937" t="n">
        <v>228060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88</v>
      </c>
      <c r="AO1937" t="s"/>
      <c r="AP1937" t="n">
        <v>63</v>
      </c>
      <c r="AQ1937" t="s">
        <v>89</v>
      </c>
      <c r="AR1937" t="s"/>
      <c r="AS1937" t="s"/>
      <c r="AT1937" t="s">
        <v>90</v>
      </c>
      <c r="AU1937" t="s"/>
      <c r="AV1937" t="s"/>
      <c r="AW1937" t="s"/>
      <c r="AX1937" t="s"/>
      <c r="AY1937" t="n">
        <v>2071803</v>
      </c>
      <c r="AZ1937" t="s">
        <v>2306</v>
      </c>
      <c r="BA1937" t="s"/>
      <c r="BB1937" t="n">
        <v>462863</v>
      </c>
      <c r="BC1937" t="n">
        <v>13.401002</v>
      </c>
      <c r="BD1937" t="n">
        <v>52.530071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2304</v>
      </c>
      <c r="F1938" t="n">
        <v>2173725</v>
      </c>
      <c r="G1938" t="s">
        <v>74</v>
      </c>
      <c r="H1938" t="s">
        <v>75</v>
      </c>
      <c r="I1938" t="s"/>
      <c r="J1938" t="s">
        <v>74</v>
      </c>
      <c r="K1938" t="n">
        <v>95</v>
      </c>
      <c r="L1938" t="s">
        <v>76</v>
      </c>
      <c r="M1938" t="s"/>
      <c r="N1938" t="s">
        <v>2307</v>
      </c>
      <c r="O1938" t="s">
        <v>78</v>
      </c>
      <c r="P1938" t="s">
        <v>2305</v>
      </c>
      <c r="Q1938" t="s"/>
      <c r="R1938" t="s">
        <v>180</v>
      </c>
      <c r="S1938" t="s">
        <v>307</v>
      </c>
      <c r="T1938" t="s">
        <v>82</v>
      </c>
      <c r="U1938" t="s"/>
      <c r="V1938" t="s">
        <v>83</v>
      </c>
      <c r="W1938" t="s">
        <v>112</v>
      </c>
      <c r="X1938" t="s"/>
      <c r="Y1938" t="s">
        <v>85</v>
      </c>
      <c r="Z1938">
        <f>HYPERLINK("https://hotelmonitor-cachepage.eclerx.com/savepage/tk_15434139782766392_sr_2057.html","info")</f>
        <v/>
      </c>
      <c r="AA1938" t="n">
        <v>228060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88</v>
      </c>
      <c r="AO1938" t="s"/>
      <c r="AP1938" t="n">
        <v>63</v>
      </c>
      <c r="AQ1938" t="s">
        <v>89</v>
      </c>
      <c r="AR1938" t="s"/>
      <c r="AS1938" t="s"/>
      <c r="AT1938" t="s">
        <v>90</v>
      </c>
      <c r="AU1938" t="s"/>
      <c r="AV1938" t="s"/>
      <c r="AW1938" t="s"/>
      <c r="AX1938" t="s"/>
      <c r="AY1938" t="n">
        <v>2071803</v>
      </c>
      <c r="AZ1938" t="s">
        <v>2306</v>
      </c>
      <c r="BA1938" t="s"/>
      <c r="BB1938" t="n">
        <v>462863</v>
      </c>
      <c r="BC1938" t="n">
        <v>13.401002</v>
      </c>
      <c r="BD1938" t="n">
        <v>52.530071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2304</v>
      </c>
      <c r="F1939" t="n">
        <v>2173725</v>
      </c>
      <c r="G1939" t="s">
        <v>74</v>
      </c>
      <c r="H1939" t="s">
        <v>75</v>
      </c>
      <c r="I1939" t="s"/>
      <c r="J1939" t="s">
        <v>74</v>
      </c>
      <c r="K1939" t="n">
        <v>95</v>
      </c>
      <c r="L1939" t="s">
        <v>76</v>
      </c>
      <c r="M1939" t="s"/>
      <c r="N1939" t="s">
        <v>2307</v>
      </c>
      <c r="O1939" t="s">
        <v>78</v>
      </c>
      <c r="P1939" t="s">
        <v>2305</v>
      </c>
      <c r="Q1939" t="s"/>
      <c r="R1939" t="s">
        <v>180</v>
      </c>
      <c r="S1939" t="s">
        <v>307</v>
      </c>
      <c r="T1939" t="s">
        <v>82</v>
      </c>
      <c r="U1939" t="s"/>
      <c r="V1939" t="s">
        <v>83</v>
      </c>
      <c r="W1939" t="s">
        <v>112</v>
      </c>
      <c r="X1939" t="s"/>
      <c r="Y1939" t="s">
        <v>85</v>
      </c>
      <c r="Z1939">
        <f>HYPERLINK("https://hotelmonitor-cachepage.eclerx.com/savepage/tk_15434139782766392_sr_2057.html","info")</f>
        <v/>
      </c>
      <c r="AA1939" t="n">
        <v>228060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88</v>
      </c>
      <c r="AO1939" t="s"/>
      <c r="AP1939" t="n">
        <v>63</v>
      </c>
      <c r="AQ1939" t="s">
        <v>89</v>
      </c>
      <c r="AR1939" t="s"/>
      <c r="AS1939" t="s"/>
      <c r="AT1939" t="s">
        <v>90</v>
      </c>
      <c r="AU1939" t="s"/>
      <c r="AV1939" t="s"/>
      <c r="AW1939" t="s"/>
      <c r="AX1939" t="s"/>
      <c r="AY1939" t="n">
        <v>2071803</v>
      </c>
      <c r="AZ1939" t="s">
        <v>2306</v>
      </c>
      <c r="BA1939" t="s"/>
      <c r="BB1939" t="n">
        <v>462863</v>
      </c>
      <c r="BC1939" t="n">
        <v>13.401002</v>
      </c>
      <c r="BD1939" t="n">
        <v>52.530071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2304</v>
      </c>
      <c r="F1940" t="n">
        <v>2173725</v>
      </c>
      <c r="G1940" t="s">
        <v>74</v>
      </c>
      <c r="H1940" t="s">
        <v>75</v>
      </c>
      <c r="I1940" t="s"/>
      <c r="J1940" t="s">
        <v>74</v>
      </c>
      <c r="K1940" t="n">
        <v>105</v>
      </c>
      <c r="L1940" t="s">
        <v>76</v>
      </c>
      <c r="M1940" t="s"/>
      <c r="N1940" t="s">
        <v>2308</v>
      </c>
      <c r="O1940" t="s">
        <v>78</v>
      </c>
      <c r="P1940" t="s">
        <v>2305</v>
      </c>
      <c r="Q1940" t="s"/>
      <c r="R1940" t="s">
        <v>180</v>
      </c>
      <c r="S1940" t="s">
        <v>590</v>
      </c>
      <c r="T1940" t="s">
        <v>82</v>
      </c>
      <c r="U1940" t="s"/>
      <c r="V1940" t="s">
        <v>83</v>
      </c>
      <c r="W1940" t="s">
        <v>112</v>
      </c>
      <c r="X1940" t="s"/>
      <c r="Y1940" t="s">
        <v>85</v>
      </c>
      <c r="Z1940">
        <f>HYPERLINK("https://hotelmonitor-cachepage.eclerx.com/savepage/tk_15434139782766392_sr_2057.html","info")</f>
        <v/>
      </c>
      <c r="AA1940" t="n">
        <v>228060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88</v>
      </c>
      <c r="AO1940" t="s"/>
      <c r="AP1940" t="n">
        <v>63</v>
      </c>
      <c r="AQ1940" t="s">
        <v>89</v>
      </c>
      <c r="AR1940" t="s"/>
      <c r="AS1940" t="s"/>
      <c r="AT1940" t="s">
        <v>90</v>
      </c>
      <c r="AU1940" t="s"/>
      <c r="AV1940" t="s"/>
      <c r="AW1940" t="s"/>
      <c r="AX1940" t="s"/>
      <c r="AY1940" t="n">
        <v>2071803</v>
      </c>
      <c r="AZ1940" t="s">
        <v>2306</v>
      </c>
      <c r="BA1940" t="s"/>
      <c r="BB1940" t="n">
        <v>462863</v>
      </c>
      <c r="BC1940" t="n">
        <v>13.401002</v>
      </c>
      <c r="BD1940" t="n">
        <v>52.530071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2304</v>
      </c>
      <c r="F1941" t="n">
        <v>2173725</v>
      </c>
      <c r="G1941" t="s">
        <v>74</v>
      </c>
      <c r="H1941" t="s">
        <v>75</v>
      </c>
      <c r="I1941" t="s"/>
      <c r="J1941" t="s">
        <v>74</v>
      </c>
      <c r="K1941" t="n">
        <v>125</v>
      </c>
      <c r="L1941" t="s">
        <v>76</v>
      </c>
      <c r="M1941" t="s"/>
      <c r="N1941" t="s">
        <v>2309</v>
      </c>
      <c r="O1941" t="s">
        <v>78</v>
      </c>
      <c r="P1941" t="s">
        <v>2305</v>
      </c>
      <c r="Q1941" t="s"/>
      <c r="R1941" t="s">
        <v>180</v>
      </c>
      <c r="S1941" t="s">
        <v>124</v>
      </c>
      <c r="T1941" t="s">
        <v>82</v>
      </c>
      <c r="U1941" t="s"/>
      <c r="V1941" t="s">
        <v>83</v>
      </c>
      <c r="W1941" t="s">
        <v>112</v>
      </c>
      <c r="X1941" t="s"/>
      <c r="Y1941" t="s">
        <v>85</v>
      </c>
      <c r="Z1941">
        <f>HYPERLINK("https://hotelmonitor-cachepage.eclerx.com/savepage/tk_15434139782766392_sr_2057.html","info")</f>
        <v/>
      </c>
      <c r="AA1941" t="n">
        <v>228060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88</v>
      </c>
      <c r="AO1941" t="s"/>
      <c r="AP1941" t="n">
        <v>63</v>
      </c>
      <c r="AQ1941" t="s">
        <v>89</v>
      </c>
      <c r="AR1941" t="s"/>
      <c r="AS1941" t="s"/>
      <c r="AT1941" t="s">
        <v>90</v>
      </c>
      <c r="AU1941" t="s"/>
      <c r="AV1941" t="s"/>
      <c r="AW1941" t="s"/>
      <c r="AX1941" t="s"/>
      <c r="AY1941" t="n">
        <v>2071803</v>
      </c>
      <c r="AZ1941" t="s">
        <v>2306</v>
      </c>
      <c r="BA1941" t="s"/>
      <c r="BB1941" t="n">
        <v>462863</v>
      </c>
      <c r="BC1941" t="n">
        <v>13.401002</v>
      </c>
      <c r="BD1941" t="n">
        <v>52.530071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2304</v>
      </c>
      <c r="F1942" t="n">
        <v>2173725</v>
      </c>
      <c r="G1942" t="s">
        <v>74</v>
      </c>
      <c r="H1942" t="s">
        <v>75</v>
      </c>
      <c r="I1942" t="s"/>
      <c r="J1942" t="s">
        <v>74</v>
      </c>
      <c r="K1942" t="n">
        <v>125</v>
      </c>
      <c r="L1942" t="s">
        <v>76</v>
      </c>
      <c r="M1942" t="s"/>
      <c r="N1942" t="s">
        <v>2309</v>
      </c>
      <c r="O1942" t="s">
        <v>78</v>
      </c>
      <c r="P1942" t="s">
        <v>2305</v>
      </c>
      <c r="Q1942" t="s"/>
      <c r="R1942" t="s">
        <v>180</v>
      </c>
      <c r="S1942" t="s">
        <v>124</v>
      </c>
      <c r="T1942" t="s">
        <v>82</v>
      </c>
      <c r="U1942" t="s"/>
      <c r="V1942" t="s">
        <v>83</v>
      </c>
      <c r="W1942" t="s">
        <v>112</v>
      </c>
      <c r="X1942" t="s"/>
      <c r="Y1942" t="s">
        <v>85</v>
      </c>
      <c r="Z1942">
        <f>HYPERLINK("https://hotelmonitor-cachepage.eclerx.com/savepage/tk_15434139782766392_sr_2057.html","info")</f>
        <v/>
      </c>
      <c r="AA1942" t="n">
        <v>228060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88</v>
      </c>
      <c r="AO1942" t="s"/>
      <c r="AP1942" t="n">
        <v>63</v>
      </c>
      <c r="AQ1942" t="s">
        <v>89</v>
      </c>
      <c r="AR1942" t="s"/>
      <c r="AS1942" t="s"/>
      <c r="AT1942" t="s">
        <v>90</v>
      </c>
      <c r="AU1942" t="s"/>
      <c r="AV1942" t="s"/>
      <c r="AW1942" t="s"/>
      <c r="AX1942" t="s"/>
      <c r="AY1942" t="n">
        <v>2071803</v>
      </c>
      <c r="AZ1942" t="s">
        <v>2306</v>
      </c>
      <c r="BA1942" t="s"/>
      <c r="BB1942" t="n">
        <v>462863</v>
      </c>
      <c r="BC1942" t="n">
        <v>13.401002</v>
      </c>
      <c r="BD1942" t="n">
        <v>52.530071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2304</v>
      </c>
      <c r="F1943" t="n">
        <v>2173725</v>
      </c>
      <c r="G1943" t="s">
        <v>74</v>
      </c>
      <c r="H1943" t="s">
        <v>75</v>
      </c>
      <c r="I1943" t="s"/>
      <c r="J1943" t="s">
        <v>74</v>
      </c>
      <c r="K1943" t="n">
        <v>125</v>
      </c>
      <c r="L1943" t="s">
        <v>76</v>
      </c>
      <c r="M1943" t="s"/>
      <c r="N1943" t="s">
        <v>2309</v>
      </c>
      <c r="O1943" t="s">
        <v>78</v>
      </c>
      <c r="P1943" t="s">
        <v>2305</v>
      </c>
      <c r="Q1943" t="s"/>
      <c r="R1943" t="s">
        <v>180</v>
      </c>
      <c r="S1943" t="s">
        <v>124</v>
      </c>
      <c r="T1943" t="s">
        <v>82</v>
      </c>
      <c r="U1943" t="s"/>
      <c r="V1943" t="s">
        <v>83</v>
      </c>
      <c r="W1943" t="s">
        <v>112</v>
      </c>
      <c r="X1943" t="s"/>
      <c r="Y1943" t="s">
        <v>85</v>
      </c>
      <c r="Z1943">
        <f>HYPERLINK("https://hotelmonitor-cachepage.eclerx.com/savepage/tk_15434139782766392_sr_2057.html","info")</f>
        <v/>
      </c>
      <c r="AA1943" t="n">
        <v>228060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88</v>
      </c>
      <c r="AO1943" t="s"/>
      <c r="AP1943" t="n">
        <v>63</v>
      </c>
      <c r="AQ1943" t="s">
        <v>89</v>
      </c>
      <c r="AR1943" t="s"/>
      <c r="AS1943" t="s"/>
      <c r="AT1943" t="s">
        <v>90</v>
      </c>
      <c r="AU1943" t="s"/>
      <c r="AV1943" t="s"/>
      <c r="AW1943" t="s"/>
      <c r="AX1943" t="s"/>
      <c r="AY1943" t="n">
        <v>2071803</v>
      </c>
      <c r="AZ1943" t="s">
        <v>2306</v>
      </c>
      <c r="BA1943" t="s"/>
      <c r="BB1943" t="n">
        <v>462863</v>
      </c>
      <c r="BC1943" t="n">
        <v>13.401002</v>
      </c>
      <c r="BD1943" t="n">
        <v>52.530071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2304</v>
      </c>
      <c r="F1944" t="n">
        <v>2173725</v>
      </c>
      <c r="G1944" t="s">
        <v>74</v>
      </c>
      <c r="H1944" t="s">
        <v>75</v>
      </c>
      <c r="I1944" t="s"/>
      <c r="J1944" t="s">
        <v>74</v>
      </c>
      <c r="K1944" t="n">
        <v>135</v>
      </c>
      <c r="L1944" t="s">
        <v>76</v>
      </c>
      <c r="M1944" t="s"/>
      <c r="N1944" t="s">
        <v>2310</v>
      </c>
      <c r="O1944" t="s">
        <v>78</v>
      </c>
      <c r="P1944" t="s">
        <v>2305</v>
      </c>
      <c r="Q1944" t="s"/>
      <c r="R1944" t="s">
        <v>180</v>
      </c>
      <c r="S1944" t="s">
        <v>375</v>
      </c>
      <c r="T1944" t="s">
        <v>82</v>
      </c>
      <c r="U1944" t="s"/>
      <c r="V1944" t="s">
        <v>83</v>
      </c>
      <c r="W1944" t="s">
        <v>112</v>
      </c>
      <c r="X1944" t="s"/>
      <c r="Y1944" t="s">
        <v>85</v>
      </c>
      <c r="Z1944">
        <f>HYPERLINK("https://hotelmonitor-cachepage.eclerx.com/savepage/tk_15434139782766392_sr_2057.html","info")</f>
        <v/>
      </c>
      <c r="AA1944" t="n">
        <v>228060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88</v>
      </c>
      <c r="AO1944" t="s"/>
      <c r="AP1944" t="n">
        <v>63</v>
      </c>
      <c r="AQ1944" t="s">
        <v>89</v>
      </c>
      <c r="AR1944" t="s"/>
      <c r="AS1944" t="s"/>
      <c r="AT1944" t="s">
        <v>90</v>
      </c>
      <c r="AU1944" t="s"/>
      <c r="AV1944" t="s"/>
      <c r="AW1944" t="s"/>
      <c r="AX1944" t="s"/>
      <c r="AY1944" t="n">
        <v>2071803</v>
      </c>
      <c r="AZ1944" t="s">
        <v>2306</v>
      </c>
      <c r="BA1944" t="s"/>
      <c r="BB1944" t="n">
        <v>462863</v>
      </c>
      <c r="BC1944" t="n">
        <v>13.401002</v>
      </c>
      <c r="BD1944" t="n">
        <v>52.530071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2311</v>
      </c>
      <c r="F1945" t="n">
        <v>268688</v>
      </c>
      <c r="G1945" t="s">
        <v>74</v>
      </c>
      <c r="H1945" t="s">
        <v>75</v>
      </c>
      <c r="I1945" t="s"/>
      <c r="J1945" t="s">
        <v>74</v>
      </c>
      <c r="K1945" t="n">
        <v>55.35</v>
      </c>
      <c r="L1945" t="s">
        <v>76</v>
      </c>
      <c r="M1945" t="s"/>
      <c r="N1945" t="s">
        <v>77</v>
      </c>
      <c r="O1945" t="s">
        <v>78</v>
      </c>
      <c r="P1945" t="s">
        <v>2312</v>
      </c>
      <c r="Q1945" t="s"/>
      <c r="R1945" t="s">
        <v>80</v>
      </c>
      <c r="S1945" t="s">
        <v>2313</v>
      </c>
      <c r="T1945" t="s">
        <v>82</v>
      </c>
      <c r="U1945" t="s"/>
      <c r="V1945" t="s">
        <v>83</v>
      </c>
      <c r="W1945" t="s">
        <v>84</v>
      </c>
      <c r="X1945" t="s"/>
      <c r="Y1945" t="s">
        <v>85</v>
      </c>
      <c r="Z1945">
        <f>HYPERLINK("https://hotelmonitor-cachepage.eclerx.com/savepage/tk_1543414852202098_sr_2057.html","info")</f>
        <v/>
      </c>
      <c r="AA1945" t="n">
        <v>77314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88</v>
      </c>
      <c r="AO1945" t="s"/>
      <c r="AP1945" t="n">
        <v>351</v>
      </c>
      <c r="AQ1945" t="s">
        <v>89</v>
      </c>
      <c r="AR1945" t="s"/>
      <c r="AS1945" t="s"/>
      <c r="AT1945" t="s">
        <v>90</v>
      </c>
      <c r="AU1945" t="s"/>
      <c r="AV1945" t="s"/>
      <c r="AW1945" t="s"/>
      <c r="AX1945" t="s"/>
      <c r="AY1945" t="n">
        <v>1107385</v>
      </c>
      <c r="AZ1945" t="s">
        <v>2314</v>
      </c>
      <c r="BA1945" t="s"/>
      <c r="BB1945" t="n">
        <v>51962</v>
      </c>
      <c r="BC1945" t="n">
        <v>13.46308</v>
      </c>
      <c r="BD1945" t="n">
        <v>52.437403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2311</v>
      </c>
      <c r="F1946" t="n">
        <v>268688</v>
      </c>
      <c r="G1946" t="s">
        <v>74</v>
      </c>
      <c r="H1946" t="s">
        <v>75</v>
      </c>
      <c r="I1946" t="s"/>
      <c r="J1946" t="s">
        <v>74</v>
      </c>
      <c r="K1946" t="n">
        <v>61.5</v>
      </c>
      <c r="L1946" t="s">
        <v>76</v>
      </c>
      <c r="M1946" t="s"/>
      <c r="N1946" t="s">
        <v>93</v>
      </c>
      <c r="O1946" t="s">
        <v>78</v>
      </c>
      <c r="P1946" t="s">
        <v>2312</v>
      </c>
      <c r="Q1946" t="s"/>
      <c r="R1946" t="s">
        <v>80</v>
      </c>
      <c r="S1946" t="s">
        <v>2315</v>
      </c>
      <c r="T1946" t="s">
        <v>82</v>
      </c>
      <c r="U1946" t="s"/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HYPERLINK("https://hotelmonitor-cachepage.eclerx.com/savepage/tk_1543414852202098_sr_2057.html","info")</f>
        <v/>
      </c>
      <c r="AA1946" t="n">
        <v>77314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88</v>
      </c>
      <c r="AO1946" t="s"/>
      <c r="AP1946" t="n">
        <v>351</v>
      </c>
      <c r="AQ1946" t="s">
        <v>89</v>
      </c>
      <c r="AR1946" t="s"/>
      <c r="AS1946" t="s"/>
      <c r="AT1946" t="s">
        <v>90</v>
      </c>
      <c r="AU1946" t="s"/>
      <c r="AV1946" t="s"/>
      <c r="AW1946" t="s"/>
      <c r="AX1946" t="s"/>
      <c r="AY1946" t="n">
        <v>1107385</v>
      </c>
      <c r="AZ1946" t="s">
        <v>2314</v>
      </c>
      <c r="BA1946" t="s"/>
      <c r="BB1946" t="n">
        <v>51962</v>
      </c>
      <c r="BC1946" t="n">
        <v>13.46308</v>
      </c>
      <c r="BD1946" t="n">
        <v>52.437403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2311</v>
      </c>
      <c r="F1947" t="n">
        <v>268688</v>
      </c>
      <c r="G1947" t="s">
        <v>74</v>
      </c>
      <c r="H1947" t="s">
        <v>75</v>
      </c>
      <c r="I1947" t="s"/>
      <c r="J1947" t="s">
        <v>74</v>
      </c>
      <c r="K1947" t="n">
        <v>71.5</v>
      </c>
      <c r="L1947" t="s">
        <v>76</v>
      </c>
      <c r="M1947" t="s"/>
      <c r="N1947" t="s">
        <v>95</v>
      </c>
      <c r="O1947" t="s">
        <v>78</v>
      </c>
      <c r="P1947" t="s">
        <v>2312</v>
      </c>
      <c r="Q1947" t="s"/>
      <c r="R1947" t="s">
        <v>80</v>
      </c>
      <c r="S1947" t="s">
        <v>2316</v>
      </c>
      <c r="T1947" t="s">
        <v>82</v>
      </c>
      <c r="U1947" t="s"/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HYPERLINK("https://hotelmonitor-cachepage.eclerx.com/savepage/tk_1543414852202098_sr_2057.html","info")</f>
        <v/>
      </c>
      <c r="AA1947" t="n">
        <v>77314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88</v>
      </c>
      <c r="AO1947" t="s"/>
      <c r="AP1947" t="n">
        <v>351</v>
      </c>
      <c r="AQ1947" t="s">
        <v>89</v>
      </c>
      <c r="AR1947" t="s"/>
      <c r="AS1947" t="s"/>
      <c r="AT1947" t="s">
        <v>90</v>
      </c>
      <c r="AU1947" t="s"/>
      <c r="AV1947" t="s"/>
      <c r="AW1947" t="s"/>
      <c r="AX1947" t="s"/>
      <c r="AY1947" t="n">
        <v>1107385</v>
      </c>
      <c r="AZ1947" t="s">
        <v>2314</v>
      </c>
      <c r="BA1947" t="s"/>
      <c r="BB1947" t="n">
        <v>51962</v>
      </c>
      <c r="BC1947" t="n">
        <v>13.46308</v>
      </c>
      <c r="BD1947" t="n">
        <v>52.437403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2311</v>
      </c>
      <c r="F1948" t="n">
        <v>268688</v>
      </c>
      <c r="G1948" t="s">
        <v>74</v>
      </c>
      <c r="H1948" t="s">
        <v>75</v>
      </c>
      <c r="I1948" t="s"/>
      <c r="J1948" t="s">
        <v>74</v>
      </c>
      <c r="K1948" t="n">
        <v>81.5</v>
      </c>
      <c r="L1948" t="s">
        <v>76</v>
      </c>
      <c r="M1948" t="s"/>
      <c r="N1948" t="s">
        <v>527</v>
      </c>
      <c r="O1948" t="s">
        <v>78</v>
      </c>
      <c r="P1948" t="s">
        <v>2312</v>
      </c>
      <c r="Q1948" t="s"/>
      <c r="R1948" t="s">
        <v>80</v>
      </c>
      <c r="S1948" t="s">
        <v>1248</v>
      </c>
      <c r="T1948" t="s">
        <v>82</v>
      </c>
      <c r="U1948" t="s"/>
      <c r="V1948" t="s">
        <v>83</v>
      </c>
      <c r="W1948" t="s">
        <v>112</v>
      </c>
      <c r="X1948" t="s"/>
      <c r="Y1948" t="s">
        <v>85</v>
      </c>
      <c r="Z1948">
        <f>HYPERLINK("https://hotelmonitor-cachepage.eclerx.com/savepage/tk_1543414852202098_sr_2057.html","info")</f>
        <v/>
      </c>
      <c r="AA1948" t="n">
        <v>77314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88</v>
      </c>
      <c r="AO1948" t="s"/>
      <c r="AP1948" t="n">
        <v>351</v>
      </c>
      <c r="AQ1948" t="s">
        <v>89</v>
      </c>
      <c r="AR1948" t="s"/>
      <c r="AS1948" t="s"/>
      <c r="AT1948" t="s">
        <v>90</v>
      </c>
      <c r="AU1948" t="s"/>
      <c r="AV1948" t="s"/>
      <c r="AW1948" t="s"/>
      <c r="AX1948" t="s"/>
      <c r="AY1948" t="n">
        <v>1107385</v>
      </c>
      <c r="AZ1948" t="s">
        <v>2314</v>
      </c>
      <c r="BA1948" t="s"/>
      <c r="BB1948" t="n">
        <v>51962</v>
      </c>
      <c r="BC1948" t="n">
        <v>13.46308</v>
      </c>
      <c r="BD1948" t="n">
        <v>52.437403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2311</v>
      </c>
      <c r="F1949" t="n">
        <v>268688</v>
      </c>
      <c r="G1949" t="s">
        <v>74</v>
      </c>
      <c r="H1949" t="s">
        <v>75</v>
      </c>
      <c r="I1949" t="s"/>
      <c r="J1949" t="s">
        <v>74</v>
      </c>
      <c r="K1949" t="n">
        <v>81.5</v>
      </c>
      <c r="L1949" t="s">
        <v>76</v>
      </c>
      <c r="M1949" t="s"/>
      <c r="N1949" t="s">
        <v>2317</v>
      </c>
      <c r="O1949" t="s">
        <v>78</v>
      </c>
      <c r="P1949" t="s">
        <v>2312</v>
      </c>
      <c r="Q1949" t="s"/>
      <c r="R1949" t="s">
        <v>80</v>
      </c>
      <c r="S1949" t="s">
        <v>1248</v>
      </c>
      <c r="T1949" t="s">
        <v>82</v>
      </c>
      <c r="U1949" t="s"/>
      <c r="V1949" t="s">
        <v>83</v>
      </c>
      <c r="W1949" t="s">
        <v>112</v>
      </c>
      <c r="X1949" t="s"/>
      <c r="Y1949" t="s">
        <v>85</v>
      </c>
      <c r="Z1949">
        <f>HYPERLINK("https://hotelmonitor-cachepage.eclerx.com/savepage/tk_1543414852202098_sr_2057.html","info")</f>
        <v/>
      </c>
      <c r="AA1949" t="n">
        <v>77314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88</v>
      </c>
      <c r="AO1949" t="s"/>
      <c r="AP1949" t="n">
        <v>351</v>
      </c>
      <c r="AQ1949" t="s">
        <v>89</v>
      </c>
      <c r="AR1949" t="s"/>
      <c r="AS1949" t="s"/>
      <c r="AT1949" t="s">
        <v>90</v>
      </c>
      <c r="AU1949" t="s"/>
      <c r="AV1949" t="s"/>
      <c r="AW1949" t="s"/>
      <c r="AX1949" t="s"/>
      <c r="AY1949" t="n">
        <v>1107385</v>
      </c>
      <c r="AZ1949" t="s">
        <v>2314</v>
      </c>
      <c r="BA1949" t="s"/>
      <c r="BB1949" t="n">
        <v>51962</v>
      </c>
      <c r="BC1949" t="n">
        <v>13.46308</v>
      </c>
      <c r="BD1949" t="n">
        <v>52.437403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2318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65.45</v>
      </c>
      <c r="L1950" t="s">
        <v>76</v>
      </c>
      <c r="M1950" t="s"/>
      <c r="N1950" t="s">
        <v>330</v>
      </c>
      <c r="O1950" t="s">
        <v>78</v>
      </c>
      <c r="P1950" t="s">
        <v>2318</v>
      </c>
      <c r="Q1950" t="s"/>
      <c r="R1950" t="s">
        <v>180</v>
      </c>
      <c r="S1950" t="s">
        <v>2319</v>
      </c>
      <c r="T1950" t="s">
        <v>82</v>
      </c>
      <c r="U1950" t="s"/>
      <c r="V1950" t="s">
        <v>83</v>
      </c>
      <c r="W1950" t="s">
        <v>112</v>
      </c>
      <c r="X1950" t="s"/>
      <c r="Y1950" t="s">
        <v>85</v>
      </c>
      <c r="Z1950">
        <f>HYPERLINK("https://hotelmonitor-cachepage.eclerx.com/savepage/tk_15434145473975072_sr_2057.html","info")</f>
        <v/>
      </c>
      <c r="AA1950" t="n">
        <v>-955240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88</v>
      </c>
      <c r="AO1950" t="s"/>
      <c r="AP1950" t="n">
        <v>251</v>
      </c>
      <c r="AQ1950" t="s">
        <v>89</v>
      </c>
      <c r="AR1950" t="s"/>
      <c r="AS1950" t="s"/>
      <c r="AT1950" t="s">
        <v>90</v>
      </c>
      <c r="AU1950" t="s"/>
      <c r="AV1950" t="s"/>
      <c r="AW1950" t="s"/>
      <c r="AX1950" t="s"/>
      <c r="AY1950" t="n">
        <v>955240</v>
      </c>
      <c r="AZ1950" t="s">
        <v>2320</v>
      </c>
      <c r="BA1950" t="s"/>
      <c r="BB1950" t="n">
        <v>541606</v>
      </c>
      <c r="BC1950" t="n">
        <v>13.399181</v>
      </c>
      <c r="BD1950" t="n">
        <v>52.507964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2318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85</v>
      </c>
      <c r="L1951" t="s">
        <v>76</v>
      </c>
      <c r="M1951" t="s"/>
      <c r="N1951" t="s">
        <v>1114</v>
      </c>
      <c r="O1951" t="s">
        <v>78</v>
      </c>
      <c r="P1951" t="s">
        <v>2318</v>
      </c>
      <c r="Q1951" t="s"/>
      <c r="R1951" t="s">
        <v>180</v>
      </c>
      <c r="S1951" t="s">
        <v>181</v>
      </c>
      <c r="T1951" t="s">
        <v>82</v>
      </c>
      <c r="U1951" t="s"/>
      <c r="V1951" t="s">
        <v>83</v>
      </c>
      <c r="W1951" t="s">
        <v>112</v>
      </c>
      <c r="X1951" t="s"/>
      <c r="Y1951" t="s">
        <v>85</v>
      </c>
      <c r="Z1951">
        <f>HYPERLINK("https://hotelmonitor-cachepage.eclerx.com/savepage/tk_15434145473975072_sr_2057.html","info")</f>
        <v/>
      </c>
      <c r="AA1951" t="n">
        <v>-955240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88</v>
      </c>
      <c r="AO1951" t="s"/>
      <c r="AP1951" t="n">
        <v>251</v>
      </c>
      <c r="AQ1951" t="s">
        <v>89</v>
      </c>
      <c r="AR1951" t="s"/>
      <c r="AS1951" t="s"/>
      <c r="AT1951" t="s">
        <v>90</v>
      </c>
      <c r="AU1951" t="s"/>
      <c r="AV1951" t="s"/>
      <c r="AW1951" t="s"/>
      <c r="AX1951" t="s"/>
      <c r="AY1951" t="n">
        <v>955240</v>
      </c>
      <c r="AZ1951" t="s">
        <v>2320</v>
      </c>
      <c r="BA1951" t="s"/>
      <c r="BB1951" t="n">
        <v>541606</v>
      </c>
      <c r="BC1951" t="n">
        <v>13.399181</v>
      </c>
      <c r="BD1951" t="n">
        <v>52.507964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2318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115</v>
      </c>
      <c r="L1952" t="s">
        <v>76</v>
      </c>
      <c r="M1952" t="s"/>
      <c r="N1952" t="s">
        <v>2321</v>
      </c>
      <c r="O1952" t="s">
        <v>78</v>
      </c>
      <c r="P1952" t="s">
        <v>2318</v>
      </c>
      <c r="Q1952" t="s"/>
      <c r="R1952" t="s">
        <v>180</v>
      </c>
      <c r="S1952" t="s">
        <v>122</v>
      </c>
      <c r="T1952" t="s">
        <v>82</v>
      </c>
      <c r="U1952" t="s"/>
      <c r="V1952" t="s">
        <v>83</v>
      </c>
      <c r="W1952" t="s">
        <v>112</v>
      </c>
      <c r="X1952" t="s"/>
      <c r="Y1952" t="s">
        <v>85</v>
      </c>
      <c r="Z1952">
        <f>HYPERLINK("https://hotelmonitor-cachepage.eclerx.com/savepage/tk_15434145473975072_sr_2057.html","info")</f>
        <v/>
      </c>
      <c r="AA1952" t="n">
        <v>-955240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88</v>
      </c>
      <c r="AO1952" t="s"/>
      <c r="AP1952" t="n">
        <v>251</v>
      </c>
      <c r="AQ1952" t="s">
        <v>89</v>
      </c>
      <c r="AR1952" t="s"/>
      <c r="AS1952" t="s"/>
      <c r="AT1952" t="s">
        <v>90</v>
      </c>
      <c r="AU1952" t="s"/>
      <c r="AV1952" t="s"/>
      <c r="AW1952" t="s"/>
      <c r="AX1952" t="s"/>
      <c r="AY1952" t="n">
        <v>955240</v>
      </c>
      <c r="AZ1952" t="s">
        <v>2320</v>
      </c>
      <c r="BA1952" t="s"/>
      <c r="BB1952" t="n">
        <v>541606</v>
      </c>
      <c r="BC1952" t="n">
        <v>13.399181</v>
      </c>
      <c r="BD1952" t="n">
        <v>52.507964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2318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125</v>
      </c>
      <c r="L1953" t="s">
        <v>76</v>
      </c>
      <c r="M1953" t="s"/>
      <c r="N1953" t="s">
        <v>2321</v>
      </c>
      <c r="O1953" t="s">
        <v>78</v>
      </c>
      <c r="P1953" t="s">
        <v>2318</v>
      </c>
      <c r="Q1953" t="s"/>
      <c r="R1953" t="s">
        <v>180</v>
      </c>
      <c r="S1953" t="s">
        <v>124</v>
      </c>
      <c r="T1953" t="s">
        <v>82</v>
      </c>
      <c r="U1953" t="s"/>
      <c r="V1953" t="s">
        <v>83</v>
      </c>
      <c r="W1953" t="s">
        <v>112</v>
      </c>
      <c r="X1953" t="s"/>
      <c r="Y1953" t="s">
        <v>85</v>
      </c>
      <c r="Z1953">
        <f>HYPERLINK("https://hotelmonitor-cachepage.eclerx.com/savepage/tk_15434145473975072_sr_2057.html","info")</f>
        <v/>
      </c>
      <c r="AA1953" t="n">
        <v>-955240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88</v>
      </c>
      <c r="AO1953" t="s"/>
      <c r="AP1953" t="n">
        <v>251</v>
      </c>
      <c r="AQ1953" t="s">
        <v>89</v>
      </c>
      <c r="AR1953" t="s"/>
      <c r="AS1953" t="s"/>
      <c r="AT1953" t="s">
        <v>90</v>
      </c>
      <c r="AU1953" t="s"/>
      <c r="AV1953" t="s"/>
      <c r="AW1953" t="s"/>
      <c r="AX1953" t="s"/>
      <c r="AY1953" t="n">
        <v>955240</v>
      </c>
      <c r="AZ1953" t="s">
        <v>2320</v>
      </c>
      <c r="BA1953" t="s"/>
      <c r="BB1953" t="n">
        <v>541606</v>
      </c>
      <c r="BC1953" t="n">
        <v>13.399181</v>
      </c>
      <c r="BD1953" t="n">
        <v>52.507964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2322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93.59999999999999</v>
      </c>
      <c r="L1954" t="s">
        <v>76</v>
      </c>
      <c r="M1954" t="s"/>
      <c r="N1954" t="s">
        <v>77</v>
      </c>
      <c r="O1954" t="s">
        <v>78</v>
      </c>
      <c r="P1954" t="s">
        <v>2322</v>
      </c>
      <c r="Q1954" t="s"/>
      <c r="R1954" t="s">
        <v>102</v>
      </c>
      <c r="S1954" t="s">
        <v>1135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HYPERLINK("https://hotelmonitor-cachepage.eclerx.com/savepage/tk_15434152545242248_sr_2057.html","info")</f>
        <v/>
      </c>
      <c r="AA1954" t="n">
        <v>-2902867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88</v>
      </c>
      <c r="AO1954" t="s"/>
      <c r="AP1954" t="n">
        <v>484</v>
      </c>
      <c r="AQ1954" t="s">
        <v>89</v>
      </c>
      <c r="AR1954" t="s"/>
      <c r="AS1954" t="s"/>
      <c r="AT1954" t="s">
        <v>90</v>
      </c>
      <c r="AU1954" t="s"/>
      <c r="AV1954" t="s"/>
      <c r="AW1954" t="s"/>
      <c r="AX1954" t="s"/>
      <c r="AY1954" t="n">
        <v>2902867</v>
      </c>
      <c r="AZ1954" t="s">
        <v>2323</v>
      </c>
      <c r="BA1954" t="s"/>
      <c r="BB1954" t="n">
        <v>456914</v>
      </c>
      <c r="BC1954" t="n">
        <v>13.392556</v>
      </c>
      <c r="BD1954" t="n">
        <v>52.52507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2322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104</v>
      </c>
      <c r="L1955" t="s">
        <v>76</v>
      </c>
      <c r="M1955" t="s"/>
      <c r="N1955" t="s">
        <v>183</v>
      </c>
      <c r="O1955" t="s">
        <v>78</v>
      </c>
      <c r="P1955" t="s">
        <v>2322</v>
      </c>
      <c r="Q1955" t="s"/>
      <c r="R1955" t="s">
        <v>102</v>
      </c>
      <c r="S1955" t="s">
        <v>297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HYPERLINK("https://hotelmonitor-cachepage.eclerx.com/savepage/tk_15434152545242248_sr_2057.html","info")</f>
        <v/>
      </c>
      <c r="AA1955" t="n">
        <v>-2902867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88</v>
      </c>
      <c r="AO1955" t="s"/>
      <c r="AP1955" t="n">
        <v>484</v>
      </c>
      <c r="AQ1955" t="s">
        <v>89</v>
      </c>
      <c r="AR1955" t="s"/>
      <c r="AS1955" t="s"/>
      <c r="AT1955" t="s">
        <v>90</v>
      </c>
      <c r="AU1955" t="s"/>
      <c r="AV1955" t="s"/>
      <c r="AW1955" t="s"/>
      <c r="AX1955" t="s"/>
      <c r="AY1955" t="n">
        <v>2902867</v>
      </c>
      <c r="AZ1955" t="s">
        <v>2323</v>
      </c>
      <c r="BA1955" t="s"/>
      <c r="BB1955" t="n">
        <v>456914</v>
      </c>
      <c r="BC1955" t="n">
        <v>13.392556</v>
      </c>
      <c r="BD1955" t="n">
        <v>52.52507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2324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72</v>
      </c>
      <c r="L1956" t="s">
        <v>76</v>
      </c>
      <c r="M1956" t="s"/>
      <c r="N1956" t="s">
        <v>93</v>
      </c>
      <c r="O1956" t="s">
        <v>78</v>
      </c>
      <c r="P1956" t="s">
        <v>2324</v>
      </c>
      <c r="Q1956" t="s"/>
      <c r="R1956" t="s">
        <v>471</v>
      </c>
      <c r="S1956" t="s">
        <v>604</v>
      </c>
      <c r="T1956" t="s">
        <v>82</v>
      </c>
      <c r="U1956" t="s"/>
      <c r="V1956" t="s">
        <v>83</v>
      </c>
      <c r="W1956" t="s">
        <v>112</v>
      </c>
      <c r="X1956" t="s"/>
      <c r="Y1956" t="s">
        <v>85</v>
      </c>
      <c r="Z1956">
        <f>HYPERLINK("https://hotelmonitor-cachepage.eclerx.com/savepage/tk_15434146789260561_sr_2057.html","info")</f>
        <v/>
      </c>
      <c r="AA1956" t="n">
        <v>-6796528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88</v>
      </c>
      <c r="AO1956" t="s"/>
      <c r="AP1956" t="n">
        <v>294</v>
      </c>
      <c r="AQ1956" t="s">
        <v>89</v>
      </c>
      <c r="AR1956" t="s"/>
      <c r="AS1956" t="s"/>
      <c r="AT1956" t="s">
        <v>90</v>
      </c>
      <c r="AU1956" t="s"/>
      <c r="AV1956" t="s"/>
      <c r="AW1956" t="s"/>
      <c r="AX1956" t="s"/>
      <c r="AY1956" t="n">
        <v>6796528</v>
      </c>
      <c r="AZ1956" t="s">
        <v>2325</v>
      </c>
      <c r="BA1956" t="s"/>
      <c r="BB1956" t="n">
        <v>38868</v>
      </c>
      <c r="BC1956" t="n">
        <v>13.278465</v>
      </c>
      <c r="BD1956" t="n">
        <v>52.509588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2326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101.7</v>
      </c>
      <c r="L1957" t="s">
        <v>76</v>
      </c>
      <c r="M1957" t="s"/>
      <c r="N1957" t="s">
        <v>77</v>
      </c>
      <c r="O1957" t="s">
        <v>78</v>
      </c>
      <c r="P1957" t="s">
        <v>2326</v>
      </c>
      <c r="Q1957" t="s"/>
      <c r="R1957" t="s">
        <v>80</v>
      </c>
      <c r="S1957" t="s">
        <v>2327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HYPERLINK("https://hotelmonitor-cachepage.eclerx.com/savepage/tk_15434149726903734_sr_2057.html","info")</f>
        <v/>
      </c>
      <c r="AA1957" t="n">
        <v>-6796559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88</v>
      </c>
      <c r="AO1957" t="s"/>
      <c r="AP1957" t="n">
        <v>391</v>
      </c>
      <c r="AQ1957" t="s">
        <v>89</v>
      </c>
      <c r="AR1957" t="s"/>
      <c r="AS1957" t="s"/>
      <c r="AT1957" t="s">
        <v>90</v>
      </c>
      <c r="AU1957" t="s"/>
      <c r="AV1957" t="s"/>
      <c r="AW1957" t="s"/>
      <c r="AX1957" t="s"/>
      <c r="AY1957" t="n">
        <v>6796559</v>
      </c>
      <c r="AZ1957" t="s">
        <v>2328</v>
      </c>
      <c r="BA1957" t="s"/>
      <c r="BB1957" t="n">
        <v>69833</v>
      </c>
      <c r="BC1957" t="n">
        <v>13.408504</v>
      </c>
      <c r="BD1957" t="n">
        <v>52.512184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2326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113</v>
      </c>
      <c r="L1958" t="s">
        <v>76</v>
      </c>
      <c r="M1958" t="s"/>
      <c r="N1958" t="s">
        <v>93</v>
      </c>
      <c r="O1958" t="s">
        <v>78</v>
      </c>
      <c r="P1958" t="s">
        <v>2326</v>
      </c>
      <c r="Q1958" t="s"/>
      <c r="R1958" t="s">
        <v>80</v>
      </c>
      <c r="S1958" t="s">
        <v>763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HYPERLINK("https://hotelmonitor-cachepage.eclerx.com/savepage/tk_15434149726903734_sr_2057.html","info")</f>
        <v/>
      </c>
      <c r="AA1958" t="n">
        <v>-6796559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88</v>
      </c>
      <c r="AO1958" t="s"/>
      <c r="AP1958" t="n">
        <v>391</v>
      </c>
      <c r="AQ1958" t="s">
        <v>89</v>
      </c>
      <c r="AR1958" t="s"/>
      <c r="AS1958" t="s"/>
      <c r="AT1958" t="s">
        <v>90</v>
      </c>
      <c r="AU1958" t="s"/>
      <c r="AV1958" t="s"/>
      <c r="AW1958" t="s"/>
      <c r="AX1958" t="s"/>
      <c r="AY1958" t="n">
        <v>6796559</v>
      </c>
      <c r="AZ1958" t="s">
        <v>2328</v>
      </c>
      <c r="BA1958" t="s"/>
      <c r="BB1958" t="n">
        <v>69833</v>
      </c>
      <c r="BC1958" t="n">
        <v>13.408504</v>
      </c>
      <c r="BD1958" t="n">
        <v>52.512184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2326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106.2</v>
      </c>
      <c r="L1959" t="s">
        <v>76</v>
      </c>
      <c r="M1959" t="s"/>
      <c r="N1959" t="s">
        <v>2329</v>
      </c>
      <c r="O1959" t="s">
        <v>78</v>
      </c>
      <c r="P1959" t="s">
        <v>2326</v>
      </c>
      <c r="Q1959" t="s"/>
      <c r="R1959" t="s">
        <v>80</v>
      </c>
      <c r="S1959" t="s">
        <v>2330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HYPERLINK("https://hotelmonitor-cachepage.eclerx.com/savepage/tk_15434149726903734_sr_2057.html","info")</f>
        <v/>
      </c>
      <c r="AA1959" t="n">
        <v>-6796559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88</v>
      </c>
      <c r="AO1959" t="s"/>
      <c r="AP1959" t="n">
        <v>391</v>
      </c>
      <c r="AQ1959" t="s">
        <v>89</v>
      </c>
      <c r="AR1959" t="s"/>
      <c r="AS1959" t="s"/>
      <c r="AT1959" t="s">
        <v>90</v>
      </c>
      <c r="AU1959" t="s"/>
      <c r="AV1959" t="s"/>
      <c r="AW1959" t="s"/>
      <c r="AX1959" t="s"/>
      <c r="AY1959" t="n">
        <v>6796559</v>
      </c>
      <c r="AZ1959" t="s">
        <v>2328</v>
      </c>
      <c r="BA1959" t="s"/>
      <c r="BB1959" t="n">
        <v>69833</v>
      </c>
      <c r="BC1959" t="n">
        <v>13.408504</v>
      </c>
      <c r="BD1959" t="n">
        <v>52.512184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2326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118</v>
      </c>
      <c r="L1960" t="s">
        <v>76</v>
      </c>
      <c r="M1960" t="s"/>
      <c r="N1960" t="s">
        <v>2329</v>
      </c>
      <c r="O1960" t="s">
        <v>78</v>
      </c>
      <c r="P1960" t="s">
        <v>2326</v>
      </c>
      <c r="Q1960" t="s"/>
      <c r="R1960" t="s">
        <v>80</v>
      </c>
      <c r="S1960" t="s">
        <v>1956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HYPERLINK("https://hotelmonitor-cachepage.eclerx.com/savepage/tk_15434149726903734_sr_2057.html","info")</f>
        <v/>
      </c>
      <c r="AA1960" t="n">
        <v>-6796559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88</v>
      </c>
      <c r="AO1960" t="s"/>
      <c r="AP1960" t="n">
        <v>391</v>
      </c>
      <c r="AQ1960" t="s">
        <v>89</v>
      </c>
      <c r="AR1960" t="s"/>
      <c r="AS1960" t="s"/>
      <c r="AT1960" t="s">
        <v>90</v>
      </c>
      <c r="AU1960" t="s"/>
      <c r="AV1960" t="s"/>
      <c r="AW1960" t="s"/>
      <c r="AX1960" t="s"/>
      <c r="AY1960" t="n">
        <v>6796559</v>
      </c>
      <c r="AZ1960" t="s">
        <v>2328</v>
      </c>
      <c r="BA1960" t="s"/>
      <c r="BB1960" t="n">
        <v>69833</v>
      </c>
      <c r="BC1960" t="n">
        <v>13.408504</v>
      </c>
      <c r="BD1960" t="n">
        <v>52.512184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2326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125.1</v>
      </c>
      <c r="L1961" t="s">
        <v>76</v>
      </c>
      <c r="M1961" t="s"/>
      <c r="N1961" t="s">
        <v>2331</v>
      </c>
      <c r="O1961" t="s">
        <v>78</v>
      </c>
      <c r="P1961" t="s">
        <v>2326</v>
      </c>
      <c r="Q1961" t="s"/>
      <c r="R1961" t="s">
        <v>80</v>
      </c>
      <c r="S1961" t="s">
        <v>2332</v>
      </c>
      <c r="T1961" t="s">
        <v>82</v>
      </c>
      <c r="U1961" t="s"/>
      <c r="V1961" t="s">
        <v>83</v>
      </c>
      <c r="W1961" t="s">
        <v>84</v>
      </c>
      <c r="X1961" t="s"/>
      <c r="Y1961" t="s">
        <v>85</v>
      </c>
      <c r="Z1961">
        <f>HYPERLINK("https://hotelmonitor-cachepage.eclerx.com/savepage/tk_15434149726903734_sr_2057.html","info")</f>
        <v/>
      </c>
      <c r="AA1961" t="n">
        <v>-6796559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88</v>
      </c>
      <c r="AO1961" t="s"/>
      <c r="AP1961" t="n">
        <v>391</v>
      </c>
      <c r="AQ1961" t="s">
        <v>89</v>
      </c>
      <c r="AR1961" t="s"/>
      <c r="AS1961" t="s"/>
      <c r="AT1961" t="s">
        <v>90</v>
      </c>
      <c r="AU1961" t="s"/>
      <c r="AV1961" t="s"/>
      <c r="AW1961" t="s"/>
      <c r="AX1961" t="s"/>
      <c r="AY1961" t="n">
        <v>6796559</v>
      </c>
      <c r="AZ1961" t="s">
        <v>2328</v>
      </c>
      <c r="BA1961" t="s"/>
      <c r="BB1961" t="n">
        <v>69833</v>
      </c>
      <c r="BC1961" t="n">
        <v>13.408504</v>
      </c>
      <c r="BD1961" t="n">
        <v>52.512184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2326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139</v>
      </c>
      <c r="L1962" t="s">
        <v>76</v>
      </c>
      <c r="M1962" t="s"/>
      <c r="N1962" t="s">
        <v>2331</v>
      </c>
      <c r="O1962" t="s">
        <v>78</v>
      </c>
      <c r="P1962" t="s">
        <v>2326</v>
      </c>
      <c r="Q1962" t="s"/>
      <c r="R1962" t="s">
        <v>80</v>
      </c>
      <c r="S1962" t="s">
        <v>202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HYPERLINK("https://hotelmonitor-cachepage.eclerx.com/savepage/tk_15434149726903734_sr_2057.html","info")</f>
        <v/>
      </c>
      <c r="AA1962" t="n">
        <v>-6796559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88</v>
      </c>
      <c r="AO1962" t="s"/>
      <c r="AP1962" t="n">
        <v>391</v>
      </c>
      <c r="AQ1962" t="s">
        <v>89</v>
      </c>
      <c r="AR1962" t="s"/>
      <c r="AS1962" t="s"/>
      <c r="AT1962" t="s">
        <v>90</v>
      </c>
      <c r="AU1962" t="s"/>
      <c r="AV1962" t="s"/>
      <c r="AW1962" t="s"/>
      <c r="AX1962" t="s"/>
      <c r="AY1962" t="n">
        <v>6796559</v>
      </c>
      <c r="AZ1962" t="s">
        <v>2328</v>
      </c>
      <c r="BA1962" t="s"/>
      <c r="BB1962" t="n">
        <v>69833</v>
      </c>
      <c r="BC1962" t="n">
        <v>13.408504</v>
      </c>
      <c r="BD1962" t="n">
        <v>52.512184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2326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142.92</v>
      </c>
      <c r="L1963" t="s">
        <v>76</v>
      </c>
      <c r="M1963" t="s"/>
      <c r="N1963" t="s">
        <v>2331</v>
      </c>
      <c r="O1963" t="s">
        <v>78</v>
      </c>
      <c r="P1963" t="s">
        <v>2326</v>
      </c>
      <c r="Q1963" t="s"/>
      <c r="R1963" t="s">
        <v>80</v>
      </c>
      <c r="S1963" t="s">
        <v>2333</v>
      </c>
      <c r="T1963" t="s">
        <v>82</v>
      </c>
      <c r="U1963" t="s"/>
      <c r="V1963" t="s">
        <v>83</v>
      </c>
      <c r="W1963" t="s">
        <v>112</v>
      </c>
      <c r="X1963" t="s"/>
      <c r="Y1963" t="s">
        <v>85</v>
      </c>
      <c r="Z1963">
        <f>HYPERLINK("https://hotelmonitor-cachepage.eclerx.com/savepage/tk_15434149726903734_sr_2057.html","info")</f>
        <v/>
      </c>
      <c r="AA1963" t="n">
        <v>-6796559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88</v>
      </c>
      <c r="AO1963" t="s"/>
      <c r="AP1963" t="n">
        <v>391</v>
      </c>
      <c r="AQ1963" t="s">
        <v>89</v>
      </c>
      <c r="AR1963" t="s"/>
      <c r="AS1963" t="s"/>
      <c r="AT1963" t="s">
        <v>90</v>
      </c>
      <c r="AU1963" t="s"/>
      <c r="AV1963" t="s"/>
      <c r="AW1963" t="s"/>
      <c r="AX1963" t="s"/>
      <c r="AY1963" t="n">
        <v>6796559</v>
      </c>
      <c r="AZ1963" t="s">
        <v>2328</v>
      </c>
      <c r="BA1963" t="s"/>
      <c r="BB1963" t="n">
        <v>69833</v>
      </c>
      <c r="BC1963" t="n">
        <v>13.408504</v>
      </c>
      <c r="BD1963" t="n">
        <v>52.512184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2326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158.8</v>
      </c>
      <c r="L1964" t="s">
        <v>76</v>
      </c>
      <c r="M1964" t="s"/>
      <c r="N1964" t="s">
        <v>2331</v>
      </c>
      <c r="O1964" t="s">
        <v>78</v>
      </c>
      <c r="P1964" t="s">
        <v>2326</v>
      </c>
      <c r="Q1964" t="s"/>
      <c r="R1964" t="s">
        <v>80</v>
      </c>
      <c r="S1964" t="s">
        <v>2334</v>
      </c>
      <c r="T1964" t="s">
        <v>82</v>
      </c>
      <c r="U1964" t="s"/>
      <c r="V1964" t="s">
        <v>83</v>
      </c>
      <c r="W1964" t="s">
        <v>112</v>
      </c>
      <c r="X1964" t="s"/>
      <c r="Y1964" t="s">
        <v>85</v>
      </c>
      <c r="Z1964">
        <f>HYPERLINK("https://hotelmonitor-cachepage.eclerx.com/savepage/tk_15434149726903734_sr_2057.html","info")</f>
        <v/>
      </c>
      <c r="AA1964" t="n">
        <v>-6796559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88</v>
      </c>
      <c r="AO1964" t="s"/>
      <c r="AP1964" t="n">
        <v>391</v>
      </c>
      <c r="AQ1964" t="s">
        <v>89</v>
      </c>
      <c r="AR1964" t="s"/>
      <c r="AS1964" t="s"/>
      <c r="AT1964" t="s">
        <v>90</v>
      </c>
      <c r="AU1964" t="s"/>
      <c r="AV1964" t="s"/>
      <c r="AW1964" t="s"/>
      <c r="AX1964" t="s"/>
      <c r="AY1964" t="n">
        <v>6796559</v>
      </c>
      <c r="AZ1964" t="s">
        <v>2328</v>
      </c>
      <c r="BA1964" t="s"/>
      <c r="BB1964" t="n">
        <v>69833</v>
      </c>
      <c r="BC1964" t="n">
        <v>13.408504</v>
      </c>
      <c r="BD1964" t="n">
        <v>52.512184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2335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80</v>
      </c>
      <c r="L1965" t="s">
        <v>76</v>
      </c>
      <c r="M1965" t="s"/>
      <c r="N1965" t="s">
        <v>183</v>
      </c>
      <c r="O1965" t="s">
        <v>78</v>
      </c>
      <c r="P1965" t="s">
        <v>2335</v>
      </c>
      <c r="Q1965" t="s"/>
      <c r="R1965" t="s">
        <v>102</v>
      </c>
      <c r="S1965" t="s">
        <v>247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HYPERLINK("https://hotelmonitor-cachepage.eclerx.com/savepage/tk_1543413869717041_sr_2057.html","info")</f>
        <v/>
      </c>
      <c r="AA1965" t="n">
        <v>-2071680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88</v>
      </c>
      <c r="AO1965" t="s"/>
      <c r="AP1965" t="n">
        <v>26</v>
      </c>
      <c r="AQ1965" t="s">
        <v>89</v>
      </c>
      <c r="AR1965" t="s"/>
      <c r="AS1965" t="s"/>
      <c r="AT1965" t="s">
        <v>90</v>
      </c>
      <c r="AU1965" t="s"/>
      <c r="AV1965" t="s"/>
      <c r="AW1965" t="s"/>
      <c r="AX1965" t="s"/>
      <c r="AY1965" t="n">
        <v>2071680</v>
      </c>
      <c r="AZ1965" t="s">
        <v>2336</v>
      </c>
      <c r="BA1965" t="s"/>
      <c r="BB1965" t="n">
        <v>9919</v>
      </c>
      <c r="BC1965" t="n">
        <v>13.20244</v>
      </c>
      <c r="BD1965" t="n">
        <v>52.537927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2337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75</v>
      </c>
      <c r="L1966" t="s">
        <v>76</v>
      </c>
      <c r="M1966" t="s"/>
      <c r="N1966" t="s">
        <v>77</v>
      </c>
      <c r="O1966" t="s">
        <v>78</v>
      </c>
      <c r="P1966" t="s">
        <v>2337</v>
      </c>
      <c r="Q1966" t="s"/>
      <c r="R1966" t="s">
        <v>102</v>
      </c>
      <c r="S1966" t="s">
        <v>119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HYPERLINK("https://hotelmonitor-cachepage.eclerx.com/savepage/tk_15434147252335007_sr_2057.html","info")</f>
        <v/>
      </c>
      <c r="AA1966" t="n">
        <v>-6500515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88</v>
      </c>
      <c r="AO1966" t="s"/>
      <c r="AP1966" t="n">
        <v>310</v>
      </c>
      <c r="AQ1966" t="s">
        <v>89</v>
      </c>
      <c r="AR1966" t="s"/>
      <c r="AS1966" t="s"/>
      <c r="AT1966" t="s">
        <v>90</v>
      </c>
      <c r="AU1966" t="s"/>
      <c r="AV1966" t="s"/>
      <c r="AW1966" t="s"/>
      <c r="AX1966" t="s"/>
      <c r="AY1966" t="n">
        <v>6500515</v>
      </c>
      <c r="AZ1966" t="s">
        <v>2338</v>
      </c>
      <c r="BA1966" t="s"/>
      <c r="BB1966" t="n">
        <v>958434</v>
      </c>
      <c r="BC1966" t="n">
        <v>13.344846</v>
      </c>
      <c r="BD1966" t="n">
        <v>52.52641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2337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83.5</v>
      </c>
      <c r="L1967" t="s">
        <v>76</v>
      </c>
      <c r="M1967" t="s"/>
      <c r="N1967" t="s">
        <v>183</v>
      </c>
      <c r="O1967" t="s">
        <v>78</v>
      </c>
      <c r="P1967" t="s">
        <v>2337</v>
      </c>
      <c r="Q1967" t="s"/>
      <c r="R1967" t="s">
        <v>102</v>
      </c>
      <c r="S1967" t="s">
        <v>715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HYPERLINK("https://hotelmonitor-cachepage.eclerx.com/savepage/tk_15434147252335007_sr_2057.html","info")</f>
        <v/>
      </c>
      <c r="AA1967" t="n">
        <v>-6500515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88</v>
      </c>
      <c r="AO1967" t="s"/>
      <c r="AP1967" t="n">
        <v>310</v>
      </c>
      <c r="AQ1967" t="s">
        <v>89</v>
      </c>
      <c r="AR1967" t="s"/>
      <c r="AS1967" t="s"/>
      <c r="AT1967" t="s">
        <v>90</v>
      </c>
      <c r="AU1967" t="s"/>
      <c r="AV1967" t="s"/>
      <c r="AW1967" t="s"/>
      <c r="AX1967" t="s"/>
      <c r="AY1967" t="n">
        <v>6500515</v>
      </c>
      <c r="AZ1967" t="s">
        <v>2338</v>
      </c>
      <c r="BA1967" t="s"/>
      <c r="BB1967" t="n">
        <v>958434</v>
      </c>
      <c r="BC1967" t="n">
        <v>13.344846</v>
      </c>
      <c r="BD1967" t="n">
        <v>52.52641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2339</v>
      </c>
      <c r="F1968" t="n">
        <v>-1</v>
      </c>
      <c r="G1968" t="s">
        <v>74</v>
      </c>
      <c r="H1968" t="s">
        <v>75</v>
      </c>
      <c r="I1968" t="s"/>
      <c r="J1968" t="s">
        <v>74</v>
      </c>
      <c r="K1968" t="n">
        <v>94.5</v>
      </c>
      <c r="L1968" t="s">
        <v>76</v>
      </c>
      <c r="M1968" t="s"/>
      <c r="N1968" t="s">
        <v>183</v>
      </c>
      <c r="O1968" t="s">
        <v>78</v>
      </c>
      <c r="P1968" t="s">
        <v>2339</v>
      </c>
      <c r="Q1968" t="s"/>
      <c r="R1968" t="s">
        <v>102</v>
      </c>
      <c r="S1968" t="s">
        <v>132</v>
      </c>
      <c r="T1968" t="s">
        <v>82</v>
      </c>
      <c r="U1968" t="s"/>
      <c r="V1968" t="s">
        <v>83</v>
      </c>
      <c r="W1968" t="s">
        <v>112</v>
      </c>
      <c r="X1968" t="s"/>
      <c r="Y1968" t="s">
        <v>85</v>
      </c>
      <c r="Z1968">
        <f>HYPERLINK("https://hotelmonitor-cachepage.eclerx.com/savepage/tk_15434151969625216_sr_2057.html","info")</f>
        <v/>
      </c>
      <c r="AA1968" t="n">
        <v>-6796577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88</v>
      </c>
      <c r="AO1968" t="s"/>
      <c r="AP1968" t="n">
        <v>466</v>
      </c>
      <c r="AQ1968" t="s">
        <v>89</v>
      </c>
      <c r="AR1968" t="s"/>
      <c r="AS1968" t="s"/>
      <c r="AT1968" t="s">
        <v>90</v>
      </c>
      <c r="AU1968" t="s"/>
      <c r="AV1968" t="s"/>
      <c r="AW1968" t="s"/>
      <c r="AX1968" t="s"/>
      <c r="AY1968" t="n">
        <v>6796577</v>
      </c>
      <c r="AZ1968" t="s">
        <v>2340</v>
      </c>
      <c r="BA1968" t="s"/>
      <c r="BB1968" t="n">
        <v>587035</v>
      </c>
      <c r="BC1968" t="n">
        <v>13.418416</v>
      </c>
      <c r="BD1968" t="n">
        <v>52.530185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2339</v>
      </c>
      <c r="F1969" t="n">
        <v>-1</v>
      </c>
      <c r="G1969" t="s">
        <v>74</v>
      </c>
      <c r="H1969" t="s">
        <v>75</v>
      </c>
      <c r="I1969" t="s"/>
      <c r="J1969" t="s">
        <v>74</v>
      </c>
      <c r="K1969" t="n">
        <v>103.5</v>
      </c>
      <c r="L1969" t="s">
        <v>76</v>
      </c>
      <c r="M1969" t="s"/>
      <c r="N1969" t="s">
        <v>684</v>
      </c>
      <c r="O1969" t="s">
        <v>78</v>
      </c>
      <c r="P1969" t="s">
        <v>2339</v>
      </c>
      <c r="Q1969" t="s"/>
      <c r="R1969" t="s">
        <v>102</v>
      </c>
      <c r="S1969" t="s">
        <v>1263</v>
      </c>
      <c r="T1969" t="s">
        <v>82</v>
      </c>
      <c r="U1969" t="s"/>
      <c r="V1969" t="s">
        <v>83</v>
      </c>
      <c r="W1969" t="s">
        <v>112</v>
      </c>
      <c r="X1969" t="s"/>
      <c r="Y1969" t="s">
        <v>85</v>
      </c>
      <c r="Z1969">
        <f>HYPERLINK("https://hotelmonitor-cachepage.eclerx.com/savepage/tk_15434151969625216_sr_2057.html","info")</f>
        <v/>
      </c>
      <c r="AA1969" t="n">
        <v>-6796577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88</v>
      </c>
      <c r="AO1969" t="s"/>
      <c r="AP1969" t="n">
        <v>466</v>
      </c>
      <c r="AQ1969" t="s">
        <v>89</v>
      </c>
      <c r="AR1969" t="s"/>
      <c r="AS1969" t="s"/>
      <c r="AT1969" t="s">
        <v>90</v>
      </c>
      <c r="AU1969" t="s"/>
      <c r="AV1969" t="s"/>
      <c r="AW1969" t="s"/>
      <c r="AX1969" t="s"/>
      <c r="AY1969" t="n">
        <v>6796577</v>
      </c>
      <c r="AZ1969" t="s">
        <v>2340</v>
      </c>
      <c r="BA1969" t="s"/>
      <c r="BB1969" t="n">
        <v>587035</v>
      </c>
      <c r="BC1969" t="n">
        <v>13.418416</v>
      </c>
      <c r="BD1969" t="n">
        <v>52.530185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2341</v>
      </c>
      <c r="F1970" t="n">
        <v>1751498</v>
      </c>
      <c r="G1970" t="s">
        <v>74</v>
      </c>
      <c r="H1970" t="s">
        <v>75</v>
      </c>
      <c r="I1970" t="s"/>
      <c r="J1970" t="s">
        <v>74</v>
      </c>
      <c r="K1970" t="n">
        <v>96.25</v>
      </c>
      <c r="L1970" t="s">
        <v>76</v>
      </c>
      <c r="M1970" t="s"/>
      <c r="N1970" t="s">
        <v>2342</v>
      </c>
      <c r="O1970" t="s">
        <v>78</v>
      </c>
      <c r="P1970" t="s">
        <v>2343</v>
      </c>
      <c r="Q1970" t="s"/>
      <c r="R1970" t="s">
        <v>80</v>
      </c>
      <c r="S1970" t="s">
        <v>2344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HYPERLINK("https://hotelmonitor-cachepage.eclerx.com/savepage/tk_15434140789464862_sr_2057.html","info")</f>
        <v/>
      </c>
      <c r="AA1970" t="n">
        <v>270847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88</v>
      </c>
      <c r="AO1970" t="s"/>
      <c r="AP1970" t="n">
        <v>96</v>
      </c>
      <c r="AQ1970" t="s">
        <v>89</v>
      </c>
      <c r="AR1970" t="s"/>
      <c r="AS1970" t="s"/>
      <c r="AT1970" t="s">
        <v>90</v>
      </c>
      <c r="AU1970" t="s"/>
      <c r="AV1970" t="s"/>
      <c r="AW1970" t="s"/>
      <c r="AX1970" t="s"/>
      <c r="AY1970" t="n">
        <v>1814969</v>
      </c>
      <c r="AZ1970" t="s">
        <v>2345</v>
      </c>
      <c r="BA1970" t="s"/>
      <c r="BB1970" t="n">
        <v>638015</v>
      </c>
      <c r="BC1970" t="n">
        <v>13.444567</v>
      </c>
      <c r="BD1970" t="n">
        <v>52.504865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2341</v>
      </c>
      <c r="F1971" t="n">
        <v>1751498</v>
      </c>
      <c r="G1971" t="s">
        <v>74</v>
      </c>
      <c r="H1971" t="s">
        <v>75</v>
      </c>
      <c r="I1971" t="s"/>
      <c r="J1971" t="s">
        <v>74</v>
      </c>
      <c r="K1971" t="n">
        <v>115</v>
      </c>
      <c r="L1971" t="s">
        <v>76</v>
      </c>
      <c r="M1971" t="s"/>
      <c r="N1971" t="s">
        <v>2346</v>
      </c>
      <c r="O1971" t="s">
        <v>78</v>
      </c>
      <c r="P1971" t="s">
        <v>2343</v>
      </c>
      <c r="Q1971" t="s"/>
      <c r="R1971" t="s">
        <v>80</v>
      </c>
      <c r="S1971" t="s">
        <v>122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HYPERLINK("https://hotelmonitor-cachepage.eclerx.com/savepage/tk_15434140789464862_sr_2057.html","info")</f>
        <v/>
      </c>
      <c r="AA1971" t="n">
        <v>270847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88</v>
      </c>
      <c r="AO1971" t="s"/>
      <c r="AP1971" t="n">
        <v>96</v>
      </c>
      <c r="AQ1971" t="s">
        <v>89</v>
      </c>
      <c r="AR1971" t="s"/>
      <c r="AS1971" t="s"/>
      <c r="AT1971" t="s">
        <v>90</v>
      </c>
      <c r="AU1971" t="s"/>
      <c r="AV1971" t="s"/>
      <c r="AW1971" t="s"/>
      <c r="AX1971" t="s"/>
      <c r="AY1971" t="n">
        <v>1814969</v>
      </c>
      <c r="AZ1971" t="s">
        <v>2345</v>
      </c>
      <c r="BA1971" t="s"/>
      <c r="BB1971" t="n">
        <v>638015</v>
      </c>
      <c r="BC1971" t="n">
        <v>13.444567</v>
      </c>
      <c r="BD1971" t="n">
        <v>52.504865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2341</v>
      </c>
      <c r="F1972" t="n">
        <v>1751498</v>
      </c>
      <c r="G1972" t="s">
        <v>74</v>
      </c>
      <c r="H1972" t="s">
        <v>75</v>
      </c>
      <c r="I1972" t="s"/>
      <c r="J1972" t="s">
        <v>74</v>
      </c>
      <c r="K1972" t="n">
        <v>96.25</v>
      </c>
      <c r="L1972" t="s">
        <v>76</v>
      </c>
      <c r="M1972" t="s"/>
      <c r="N1972" t="s">
        <v>2347</v>
      </c>
      <c r="O1972" t="s">
        <v>78</v>
      </c>
      <c r="P1972" t="s">
        <v>2343</v>
      </c>
      <c r="Q1972" t="s"/>
      <c r="R1972" t="s">
        <v>80</v>
      </c>
      <c r="S1972" t="s">
        <v>2344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HYPERLINK("https://hotelmonitor-cachepage.eclerx.com/savepage/tk_15434140789464862_sr_2057.html","info")</f>
        <v/>
      </c>
      <c r="AA1972" t="n">
        <v>270847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88</v>
      </c>
      <c r="AO1972" t="s"/>
      <c r="AP1972" t="n">
        <v>96</v>
      </c>
      <c r="AQ1972" t="s">
        <v>89</v>
      </c>
      <c r="AR1972" t="s"/>
      <c r="AS1972" t="s"/>
      <c r="AT1972" t="s">
        <v>90</v>
      </c>
      <c r="AU1972" t="s"/>
      <c r="AV1972" t="s"/>
      <c r="AW1972" t="s"/>
      <c r="AX1972" t="s"/>
      <c r="AY1972" t="n">
        <v>1814969</v>
      </c>
      <c r="AZ1972" t="s">
        <v>2345</v>
      </c>
      <c r="BA1972" t="s"/>
      <c r="BB1972" t="n">
        <v>638015</v>
      </c>
      <c r="BC1972" t="n">
        <v>13.444567</v>
      </c>
      <c r="BD1972" t="n">
        <v>52.504865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2341</v>
      </c>
      <c r="F1973" t="n">
        <v>1751498</v>
      </c>
      <c r="G1973" t="s">
        <v>74</v>
      </c>
      <c r="H1973" t="s">
        <v>75</v>
      </c>
      <c r="I1973" t="s"/>
      <c r="J1973" t="s">
        <v>74</v>
      </c>
      <c r="K1973" t="n">
        <v>96.25</v>
      </c>
      <c r="L1973" t="s">
        <v>76</v>
      </c>
      <c r="M1973" t="s"/>
      <c r="N1973" t="s">
        <v>2348</v>
      </c>
      <c r="O1973" t="s">
        <v>78</v>
      </c>
      <c r="P1973" t="s">
        <v>2343</v>
      </c>
      <c r="Q1973" t="s"/>
      <c r="R1973" t="s">
        <v>80</v>
      </c>
      <c r="S1973" t="s">
        <v>2344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HYPERLINK("https://hotelmonitor-cachepage.eclerx.com/savepage/tk_15434140789464862_sr_2057.html","info")</f>
        <v/>
      </c>
      <c r="AA1973" t="n">
        <v>270847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88</v>
      </c>
      <c r="AO1973" t="s"/>
      <c r="AP1973" t="n">
        <v>96</v>
      </c>
      <c r="AQ1973" t="s">
        <v>89</v>
      </c>
      <c r="AR1973" t="s"/>
      <c r="AS1973" t="s"/>
      <c r="AT1973" t="s">
        <v>90</v>
      </c>
      <c r="AU1973" t="s"/>
      <c r="AV1973" t="s"/>
      <c r="AW1973" t="s"/>
      <c r="AX1973" t="s"/>
      <c r="AY1973" t="n">
        <v>1814969</v>
      </c>
      <c r="AZ1973" t="s">
        <v>2345</v>
      </c>
      <c r="BA1973" t="s"/>
      <c r="BB1973" t="n">
        <v>638015</v>
      </c>
      <c r="BC1973" t="n">
        <v>13.444567</v>
      </c>
      <c r="BD1973" t="n">
        <v>52.504865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2341</v>
      </c>
      <c r="F1974" t="n">
        <v>1751498</v>
      </c>
      <c r="G1974" t="s">
        <v>74</v>
      </c>
      <c r="H1974" t="s">
        <v>75</v>
      </c>
      <c r="I1974" t="s"/>
      <c r="J1974" t="s">
        <v>74</v>
      </c>
      <c r="K1974" t="n">
        <v>96.25</v>
      </c>
      <c r="L1974" t="s">
        <v>76</v>
      </c>
      <c r="M1974" t="s"/>
      <c r="N1974" t="s">
        <v>2349</v>
      </c>
      <c r="O1974" t="s">
        <v>78</v>
      </c>
      <c r="P1974" t="s">
        <v>2343</v>
      </c>
      <c r="Q1974" t="s"/>
      <c r="R1974" t="s">
        <v>80</v>
      </c>
      <c r="S1974" t="s">
        <v>2344</v>
      </c>
      <c r="T1974" t="s">
        <v>82</v>
      </c>
      <c r="U1974" t="s"/>
      <c r="V1974" t="s">
        <v>83</v>
      </c>
      <c r="W1974" t="s">
        <v>84</v>
      </c>
      <c r="X1974" t="s"/>
      <c r="Y1974" t="s">
        <v>85</v>
      </c>
      <c r="Z1974">
        <f>HYPERLINK("https://hotelmonitor-cachepage.eclerx.com/savepage/tk_15434140789464862_sr_2057.html","info")</f>
        <v/>
      </c>
      <c r="AA1974" t="n">
        <v>270847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88</v>
      </c>
      <c r="AO1974" t="s"/>
      <c r="AP1974" t="n">
        <v>96</v>
      </c>
      <c r="AQ1974" t="s">
        <v>89</v>
      </c>
      <c r="AR1974" t="s"/>
      <c r="AS1974" t="s"/>
      <c r="AT1974" t="s">
        <v>90</v>
      </c>
      <c r="AU1974" t="s"/>
      <c r="AV1974" t="s"/>
      <c r="AW1974" t="s"/>
      <c r="AX1974" t="s"/>
      <c r="AY1974" t="n">
        <v>1814969</v>
      </c>
      <c r="AZ1974" t="s">
        <v>2345</v>
      </c>
      <c r="BA1974" t="s"/>
      <c r="BB1974" t="n">
        <v>638015</v>
      </c>
      <c r="BC1974" t="n">
        <v>13.444567</v>
      </c>
      <c r="BD1974" t="n">
        <v>52.504865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2341</v>
      </c>
      <c r="F1975" t="n">
        <v>1751498</v>
      </c>
      <c r="G1975" t="s">
        <v>74</v>
      </c>
      <c r="H1975" t="s">
        <v>75</v>
      </c>
      <c r="I1975" t="s"/>
      <c r="J1975" t="s">
        <v>74</v>
      </c>
      <c r="K1975" t="n">
        <v>104</v>
      </c>
      <c r="L1975" t="s">
        <v>76</v>
      </c>
      <c r="M1975" t="s"/>
      <c r="N1975" t="s">
        <v>2346</v>
      </c>
      <c r="O1975" t="s">
        <v>78</v>
      </c>
      <c r="P1975" t="s">
        <v>2343</v>
      </c>
      <c r="Q1975" t="s"/>
      <c r="R1975" t="s">
        <v>80</v>
      </c>
      <c r="S1975" t="s">
        <v>297</v>
      </c>
      <c r="T1975" t="s">
        <v>82</v>
      </c>
      <c r="U1975" t="s"/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HYPERLINK("https://hotelmonitor-cachepage.eclerx.com/savepage/tk_15434140789464862_sr_2057.html","info")</f>
        <v/>
      </c>
      <c r="AA1975" t="n">
        <v>270847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88</v>
      </c>
      <c r="AO1975" t="s"/>
      <c r="AP1975" t="n">
        <v>96</v>
      </c>
      <c r="AQ1975" t="s">
        <v>89</v>
      </c>
      <c r="AR1975" t="s"/>
      <c r="AS1975" t="s"/>
      <c r="AT1975" t="s">
        <v>90</v>
      </c>
      <c r="AU1975" t="s"/>
      <c r="AV1975" t="s"/>
      <c r="AW1975" t="s"/>
      <c r="AX1975" t="s"/>
      <c r="AY1975" t="n">
        <v>1814969</v>
      </c>
      <c r="AZ1975" t="s">
        <v>2345</v>
      </c>
      <c r="BA1975" t="s"/>
      <c r="BB1975" t="n">
        <v>638015</v>
      </c>
      <c r="BC1975" t="n">
        <v>13.444567</v>
      </c>
      <c r="BD1975" t="n">
        <v>52.504865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2341</v>
      </c>
      <c r="F1976" t="n">
        <v>1751498</v>
      </c>
      <c r="G1976" t="s">
        <v>74</v>
      </c>
      <c r="H1976" t="s">
        <v>75</v>
      </c>
      <c r="I1976" t="s"/>
      <c r="J1976" t="s">
        <v>74</v>
      </c>
      <c r="K1976" t="n">
        <v>104</v>
      </c>
      <c r="L1976" t="s">
        <v>76</v>
      </c>
      <c r="M1976" t="s"/>
      <c r="N1976" t="s">
        <v>2347</v>
      </c>
      <c r="O1976" t="s">
        <v>78</v>
      </c>
      <c r="P1976" t="s">
        <v>2343</v>
      </c>
      <c r="Q1976" t="s"/>
      <c r="R1976" t="s">
        <v>80</v>
      </c>
      <c r="S1976" t="s">
        <v>297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HYPERLINK("https://hotelmonitor-cachepage.eclerx.com/savepage/tk_15434140789464862_sr_2057.html","info")</f>
        <v/>
      </c>
      <c r="AA1976" t="n">
        <v>270847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88</v>
      </c>
      <c r="AO1976" t="s"/>
      <c r="AP1976" t="n">
        <v>96</v>
      </c>
      <c r="AQ1976" t="s">
        <v>89</v>
      </c>
      <c r="AR1976" t="s"/>
      <c r="AS1976" t="s"/>
      <c r="AT1976" t="s">
        <v>90</v>
      </c>
      <c r="AU1976" t="s"/>
      <c r="AV1976" t="s"/>
      <c r="AW1976" t="s"/>
      <c r="AX1976" t="s"/>
      <c r="AY1976" t="n">
        <v>1814969</v>
      </c>
      <c r="AZ1976" t="s">
        <v>2345</v>
      </c>
      <c r="BA1976" t="s"/>
      <c r="BB1976" t="n">
        <v>638015</v>
      </c>
      <c r="BC1976" t="n">
        <v>13.444567</v>
      </c>
      <c r="BD1976" t="n">
        <v>52.504865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2341</v>
      </c>
      <c r="F1977" t="n">
        <v>1751498</v>
      </c>
      <c r="G1977" t="s">
        <v>74</v>
      </c>
      <c r="H1977" t="s">
        <v>75</v>
      </c>
      <c r="I1977" t="s"/>
      <c r="J1977" t="s">
        <v>74</v>
      </c>
      <c r="K1977" t="n">
        <v>104</v>
      </c>
      <c r="L1977" t="s">
        <v>76</v>
      </c>
      <c r="M1977" t="s"/>
      <c r="N1977" t="s">
        <v>2348</v>
      </c>
      <c r="O1977" t="s">
        <v>78</v>
      </c>
      <c r="P1977" t="s">
        <v>2343</v>
      </c>
      <c r="Q1977" t="s"/>
      <c r="R1977" t="s">
        <v>80</v>
      </c>
      <c r="S1977" t="s">
        <v>297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HYPERLINK("https://hotelmonitor-cachepage.eclerx.com/savepage/tk_15434140789464862_sr_2057.html","info")</f>
        <v/>
      </c>
      <c r="AA1977" t="n">
        <v>270847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88</v>
      </c>
      <c r="AO1977" t="s"/>
      <c r="AP1977" t="n">
        <v>96</v>
      </c>
      <c r="AQ1977" t="s">
        <v>89</v>
      </c>
      <c r="AR1977" t="s"/>
      <c r="AS1977" t="s"/>
      <c r="AT1977" t="s">
        <v>90</v>
      </c>
      <c r="AU1977" t="s"/>
      <c r="AV1977" t="s"/>
      <c r="AW1977" t="s"/>
      <c r="AX1977" t="s"/>
      <c r="AY1977" t="n">
        <v>1814969</v>
      </c>
      <c r="AZ1977" t="s">
        <v>2345</v>
      </c>
      <c r="BA1977" t="s"/>
      <c r="BB1977" t="n">
        <v>638015</v>
      </c>
      <c r="BC1977" t="n">
        <v>13.444567</v>
      </c>
      <c r="BD1977" t="n">
        <v>52.504865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2341</v>
      </c>
      <c r="F1978" t="n">
        <v>1751498</v>
      </c>
      <c r="G1978" t="s">
        <v>74</v>
      </c>
      <c r="H1978" t="s">
        <v>75</v>
      </c>
      <c r="I1978" t="s"/>
      <c r="J1978" t="s">
        <v>74</v>
      </c>
      <c r="K1978" t="n">
        <v>104</v>
      </c>
      <c r="L1978" t="s">
        <v>76</v>
      </c>
      <c r="M1978" t="s"/>
      <c r="N1978" t="s">
        <v>2349</v>
      </c>
      <c r="O1978" t="s">
        <v>78</v>
      </c>
      <c r="P1978" t="s">
        <v>2343</v>
      </c>
      <c r="Q1978" t="s"/>
      <c r="R1978" t="s">
        <v>80</v>
      </c>
      <c r="S1978" t="s">
        <v>297</v>
      </c>
      <c r="T1978" t="s">
        <v>82</v>
      </c>
      <c r="U1978" t="s"/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HYPERLINK("https://hotelmonitor-cachepage.eclerx.com/savepage/tk_15434140789464862_sr_2057.html","info")</f>
        <v/>
      </c>
      <c r="AA1978" t="n">
        <v>270847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88</v>
      </c>
      <c r="AO1978" t="s"/>
      <c r="AP1978" t="n">
        <v>96</v>
      </c>
      <c r="AQ1978" t="s">
        <v>89</v>
      </c>
      <c r="AR1978" t="s"/>
      <c r="AS1978" t="s"/>
      <c r="AT1978" t="s">
        <v>90</v>
      </c>
      <c r="AU1978" t="s"/>
      <c r="AV1978" t="s"/>
      <c r="AW1978" t="s"/>
      <c r="AX1978" t="s"/>
      <c r="AY1978" t="n">
        <v>1814969</v>
      </c>
      <c r="AZ1978" t="s">
        <v>2345</v>
      </c>
      <c r="BA1978" t="s"/>
      <c r="BB1978" t="n">
        <v>638015</v>
      </c>
      <c r="BC1978" t="n">
        <v>13.444567</v>
      </c>
      <c r="BD1978" t="n">
        <v>52.504865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2341</v>
      </c>
      <c r="F1979" t="n">
        <v>1751498</v>
      </c>
      <c r="G1979" t="s">
        <v>74</v>
      </c>
      <c r="H1979" t="s">
        <v>75</v>
      </c>
      <c r="I1979" t="s"/>
      <c r="J1979" t="s">
        <v>74</v>
      </c>
      <c r="K1979" t="n">
        <v>115</v>
      </c>
      <c r="L1979" t="s">
        <v>76</v>
      </c>
      <c r="M1979" t="s"/>
      <c r="N1979" t="s">
        <v>2347</v>
      </c>
      <c r="O1979" t="s">
        <v>78</v>
      </c>
      <c r="P1979" t="s">
        <v>2343</v>
      </c>
      <c r="Q1979" t="s"/>
      <c r="R1979" t="s">
        <v>80</v>
      </c>
      <c r="S1979" t="s">
        <v>122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HYPERLINK("https://hotelmonitor-cachepage.eclerx.com/savepage/tk_15434140789464862_sr_2057.html","info")</f>
        <v/>
      </c>
      <c r="AA1979" t="n">
        <v>270847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88</v>
      </c>
      <c r="AO1979" t="s"/>
      <c r="AP1979" t="n">
        <v>96</v>
      </c>
      <c r="AQ1979" t="s">
        <v>89</v>
      </c>
      <c r="AR1979" t="s"/>
      <c r="AS1979" t="s"/>
      <c r="AT1979" t="s">
        <v>90</v>
      </c>
      <c r="AU1979" t="s"/>
      <c r="AV1979" t="s"/>
      <c r="AW1979" t="s"/>
      <c r="AX1979" t="s"/>
      <c r="AY1979" t="n">
        <v>1814969</v>
      </c>
      <c r="AZ1979" t="s">
        <v>2345</v>
      </c>
      <c r="BA1979" t="s"/>
      <c r="BB1979" t="n">
        <v>638015</v>
      </c>
      <c r="BC1979" t="n">
        <v>13.444567</v>
      </c>
      <c r="BD1979" t="n">
        <v>52.504865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2341</v>
      </c>
      <c r="F1980" t="n">
        <v>1751498</v>
      </c>
      <c r="G1980" t="s">
        <v>74</v>
      </c>
      <c r="H1980" t="s">
        <v>75</v>
      </c>
      <c r="I1980" t="s"/>
      <c r="J1980" t="s">
        <v>74</v>
      </c>
      <c r="K1980" t="n">
        <v>115</v>
      </c>
      <c r="L1980" t="s">
        <v>76</v>
      </c>
      <c r="M1980" t="s"/>
      <c r="N1980" t="s">
        <v>2348</v>
      </c>
      <c r="O1980" t="s">
        <v>78</v>
      </c>
      <c r="P1980" t="s">
        <v>2343</v>
      </c>
      <c r="Q1980" t="s"/>
      <c r="R1980" t="s">
        <v>80</v>
      </c>
      <c r="S1980" t="s">
        <v>122</v>
      </c>
      <c r="T1980" t="s">
        <v>82</v>
      </c>
      <c r="U1980" t="s"/>
      <c r="V1980" t="s">
        <v>83</v>
      </c>
      <c r="W1980" t="s">
        <v>84</v>
      </c>
      <c r="X1980" t="s"/>
      <c r="Y1980" t="s">
        <v>85</v>
      </c>
      <c r="Z1980">
        <f>HYPERLINK("https://hotelmonitor-cachepage.eclerx.com/savepage/tk_15434140789464862_sr_2057.html","info")</f>
        <v/>
      </c>
      <c r="AA1980" t="n">
        <v>270847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88</v>
      </c>
      <c r="AO1980" t="s"/>
      <c r="AP1980" t="n">
        <v>96</v>
      </c>
      <c r="AQ1980" t="s">
        <v>89</v>
      </c>
      <c r="AR1980" t="s"/>
      <c r="AS1980" t="s"/>
      <c r="AT1980" t="s">
        <v>90</v>
      </c>
      <c r="AU1980" t="s"/>
      <c r="AV1980" t="s"/>
      <c r="AW1980" t="s"/>
      <c r="AX1980" t="s"/>
      <c r="AY1980" t="n">
        <v>1814969</v>
      </c>
      <c r="AZ1980" t="s">
        <v>2345</v>
      </c>
      <c r="BA1980" t="s"/>
      <c r="BB1980" t="n">
        <v>638015</v>
      </c>
      <c r="BC1980" t="n">
        <v>13.444567</v>
      </c>
      <c r="BD1980" t="n">
        <v>52.504865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2341</v>
      </c>
      <c r="F1981" t="n">
        <v>1751498</v>
      </c>
      <c r="G1981" t="s">
        <v>74</v>
      </c>
      <c r="H1981" t="s">
        <v>75</v>
      </c>
      <c r="I1981" t="s"/>
      <c r="J1981" t="s">
        <v>74</v>
      </c>
      <c r="K1981" t="n">
        <v>115</v>
      </c>
      <c r="L1981" t="s">
        <v>76</v>
      </c>
      <c r="M1981" t="s"/>
      <c r="N1981" t="s">
        <v>2349</v>
      </c>
      <c r="O1981" t="s">
        <v>78</v>
      </c>
      <c r="P1981" t="s">
        <v>2343</v>
      </c>
      <c r="Q1981" t="s"/>
      <c r="R1981" t="s">
        <v>80</v>
      </c>
      <c r="S1981" t="s">
        <v>122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HYPERLINK("https://hotelmonitor-cachepage.eclerx.com/savepage/tk_15434140789464862_sr_2057.html","info")</f>
        <v/>
      </c>
      <c r="AA1981" t="n">
        <v>270847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88</v>
      </c>
      <c r="AO1981" t="s"/>
      <c r="AP1981" t="n">
        <v>96</v>
      </c>
      <c r="AQ1981" t="s">
        <v>89</v>
      </c>
      <c r="AR1981" t="s"/>
      <c r="AS1981" t="s"/>
      <c r="AT1981" t="s">
        <v>90</v>
      </c>
      <c r="AU1981" t="s"/>
      <c r="AV1981" t="s"/>
      <c r="AW1981" t="s"/>
      <c r="AX1981" t="s"/>
      <c r="AY1981" t="n">
        <v>1814969</v>
      </c>
      <c r="AZ1981" t="s">
        <v>2345</v>
      </c>
      <c r="BA1981" t="s"/>
      <c r="BB1981" t="n">
        <v>638015</v>
      </c>
      <c r="BC1981" t="n">
        <v>13.444567</v>
      </c>
      <c r="BD1981" t="n">
        <v>52.504865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2341</v>
      </c>
      <c r="F1982" t="n">
        <v>1751498</v>
      </c>
      <c r="G1982" t="s">
        <v>74</v>
      </c>
      <c r="H1982" t="s">
        <v>75</v>
      </c>
      <c r="I1982" t="s"/>
      <c r="J1982" t="s">
        <v>74</v>
      </c>
      <c r="K1982" t="n">
        <v>118.75</v>
      </c>
      <c r="L1982" t="s">
        <v>76</v>
      </c>
      <c r="M1982" t="s"/>
      <c r="N1982" t="s">
        <v>2350</v>
      </c>
      <c r="O1982" t="s">
        <v>78</v>
      </c>
      <c r="P1982" t="s">
        <v>2343</v>
      </c>
      <c r="Q1982" t="s"/>
      <c r="R1982" t="s">
        <v>80</v>
      </c>
      <c r="S1982" t="s">
        <v>2351</v>
      </c>
      <c r="T1982" t="s">
        <v>82</v>
      </c>
      <c r="U1982" t="s"/>
      <c r="V1982" t="s">
        <v>83</v>
      </c>
      <c r="W1982" t="s">
        <v>84</v>
      </c>
      <c r="X1982" t="s"/>
      <c r="Y1982" t="s">
        <v>85</v>
      </c>
      <c r="Z1982">
        <f>HYPERLINK("https://hotelmonitor-cachepage.eclerx.com/savepage/tk_15434140789464862_sr_2057.html","info")</f>
        <v/>
      </c>
      <c r="AA1982" t="n">
        <v>270847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88</v>
      </c>
      <c r="AO1982" t="s"/>
      <c r="AP1982" t="n">
        <v>96</v>
      </c>
      <c r="AQ1982" t="s">
        <v>89</v>
      </c>
      <c r="AR1982" t="s"/>
      <c r="AS1982" t="s"/>
      <c r="AT1982" t="s">
        <v>90</v>
      </c>
      <c r="AU1982" t="s"/>
      <c r="AV1982" t="s"/>
      <c r="AW1982" t="s"/>
      <c r="AX1982" t="s"/>
      <c r="AY1982" t="n">
        <v>1814969</v>
      </c>
      <c r="AZ1982" t="s">
        <v>2345</v>
      </c>
      <c r="BA1982" t="s"/>
      <c r="BB1982" t="n">
        <v>638015</v>
      </c>
      <c r="BC1982" t="n">
        <v>13.444567</v>
      </c>
      <c r="BD1982" t="n">
        <v>52.504865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2341</v>
      </c>
      <c r="F1983" t="n">
        <v>1751498</v>
      </c>
      <c r="G1983" t="s">
        <v>74</v>
      </c>
      <c r="H1983" t="s">
        <v>75</v>
      </c>
      <c r="I1983" t="s"/>
      <c r="J1983" t="s">
        <v>74</v>
      </c>
      <c r="K1983" t="n">
        <v>131</v>
      </c>
      <c r="L1983" t="s">
        <v>76</v>
      </c>
      <c r="M1983" t="s"/>
      <c r="N1983" t="s">
        <v>2350</v>
      </c>
      <c r="O1983" t="s">
        <v>78</v>
      </c>
      <c r="P1983" t="s">
        <v>2343</v>
      </c>
      <c r="Q1983" t="s"/>
      <c r="R1983" t="s">
        <v>80</v>
      </c>
      <c r="S1983" t="s">
        <v>673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HYPERLINK("https://hotelmonitor-cachepage.eclerx.com/savepage/tk_15434140789464862_sr_2057.html","info")</f>
        <v/>
      </c>
      <c r="AA1983" t="n">
        <v>270847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88</v>
      </c>
      <c r="AO1983" t="s"/>
      <c r="AP1983" t="n">
        <v>96</v>
      </c>
      <c r="AQ1983" t="s">
        <v>89</v>
      </c>
      <c r="AR1983" t="s"/>
      <c r="AS1983" t="s"/>
      <c r="AT1983" t="s">
        <v>90</v>
      </c>
      <c r="AU1983" t="s"/>
      <c r="AV1983" t="s"/>
      <c r="AW1983" t="s"/>
      <c r="AX1983" t="s"/>
      <c r="AY1983" t="n">
        <v>1814969</v>
      </c>
      <c r="AZ1983" t="s">
        <v>2345</v>
      </c>
      <c r="BA1983" t="s"/>
      <c r="BB1983" t="n">
        <v>638015</v>
      </c>
      <c r="BC1983" t="n">
        <v>13.444567</v>
      </c>
      <c r="BD1983" t="n">
        <v>52.504865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2341</v>
      </c>
      <c r="F1984" t="n">
        <v>1751498</v>
      </c>
      <c r="G1984" t="s">
        <v>74</v>
      </c>
      <c r="H1984" t="s">
        <v>75</v>
      </c>
      <c r="I1984" t="s"/>
      <c r="J1984" t="s">
        <v>74</v>
      </c>
      <c r="K1984" t="n">
        <v>145</v>
      </c>
      <c r="L1984" t="s">
        <v>76</v>
      </c>
      <c r="M1984" t="s"/>
      <c r="N1984" t="s">
        <v>2346</v>
      </c>
      <c r="O1984" t="s">
        <v>78</v>
      </c>
      <c r="P1984" t="s">
        <v>2343</v>
      </c>
      <c r="Q1984" t="s"/>
      <c r="R1984" t="s">
        <v>80</v>
      </c>
      <c r="S1984" t="s">
        <v>214</v>
      </c>
      <c r="T1984" t="s">
        <v>82</v>
      </c>
      <c r="U1984" t="s"/>
      <c r="V1984" t="s">
        <v>83</v>
      </c>
      <c r="W1984" t="s">
        <v>112</v>
      </c>
      <c r="X1984" t="s"/>
      <c r="Y1984" t="s">
        <v>85</v>
      </c>
      <c r="Z1984">
        <f>HYPERLINK("https://hotelmonitor-cachepage.eclerx.com/savepage/tk_15434140789464862_sr_2057.html","info")</f>
        <v/>
      </c>
      <c r="AA1984" t="n">
        <v>270847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88</v>
      </c>
      <c r="AO1984" t="s"/>
      <c r="AP1984" t="n">
        <v>96</v>
      </c>
      <c r="AQ1984" t="s">
        <v>89</v>
      </c>
      <c r="AR1984" t="s"/>
      <c r="AS1984" t="s"/>
      <c r="AT1984" t="s">
        <v>90</v>
      </c>
      <c r="AU1984" t="s"/>
      <c r="AV1984" t="s"/>
      <c r="AW1984" t="s"/>
      <c r="AX1984" t="s"/>
      <c r="AY1984" t="n">
        <v>1814969</v>
      </c>
      <c r="AZ1984" t="s">
        <v>2345</v>
      </c>
      <c r="BA1984" t="s"/>
      <c r="BB1984" t="n">
        <v>638015</v>
      </c>
      <c r="BC1984" t="n">
        <v>13.444567</v>
      </c>
      <c r="BD1984" t="n">
        <v>52.504865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2341</v>
      </c>
      <c r="F1985" t="n">
        <v>1751498</v>
      </c>
      <c r="G1985" t="s">
        <v>74</v>
      </c>
      <c r="H1985" t="s">
        <v>75</v>
      </c>
      <c r="I1985" t="s"/>
      <c r="J1985" t="s">
        <v>74</v>
      </c>
      <c r="K1985" t="n">
        <v>145</v>
      </c>
      <c r="L1985" t="s">
        <v>76</v>
      </c>
      <c r="M1985" t="s"/>
      <c r="N1985" t="s">
        <v>2347</v>
      </c>
      <c r="O1985" t="s">
        <v>78</v>
      </c>
      <c r="P1985" t="s">
        <v>2343</v>
      </c>
      <c r="Q1985" t="s"/>
      <c r="R1985" t="s">
        <v>80</v>
      </c>
      <c r="S1985" t="s">
        <v>214</v>
      </c>
      <c r="T1985" t="s">
        <v>82</v>
      </c>
      <c r="U1985" t="s"/>
      <c r="V1985" t="s">
        <v>83</v>
      </c>
      <c r="W1985" t="s">
        <v>112</v>
      </c>
      <c r="X1985" t="s"/>
      <c r="Y1985" t="s">
        <v>85</v>
      </c>
      <c r="Z1985">
        <f>HYPERLINK("https://hotelmonitor-cachepage.eclerx.com/savepage/tk_15434140789464862_sr_2057.html","info")</f>
        <v/>
      </c>
      <c r="AA1985" t="n">
        <v>270847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88</v>
      </c>
      <c r="AO1985" t="s"/>
      <c r="AP1985" t="n">
        <v>96</v>
      </c>
      <c r="AQ1985" t="s">
        <v>89</v>
      </c>
      <c r="AR1985" t="s"/>
      <c r="AS1985" t="s"/>
      <c r="AT1985" t="s">
        <v>90</v>
      </c>
      <c r="AU1985" t="s"/>
      <c r="AV1985" t="s"/>
      <c r="AW1985" t="s"/>
      <c r="AX1985" t="s"/>
      <c r="AY1985" t="n">
        <v>1814969</v>
      </c>
      <c r="AZ1985" t="s">
        <v>2345</v>
      </c>
      <c r="BA1985" t="s"/>
      <c r="BB1985" t="n">
        <v>638015</v>
      </c>
      <c r="BC1985" t="n">
        <v>13.444567</v>
      </c>
      <c r="BD1985" t="n">
        <v>52.504865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2341</v>
      </c>
      <c r="F1986" t="n">
        <v>1751498</v>
      </c>
      <c r="G1986" t="s">
        <v>74</v>
      </c>
      <c r="H1986" t="s">
        <v>75</v>
      </c>
      <c r="I1986" t="s"/>
      <c r="J1986" t="s">
        <v>74</v>
      </c>
      <c r="K1986" t="n">
        <v>145</v>
      </c>
      <c r="L1986" t="s">
        <v>76</v>
      </c>
      <c r="M1986" t="s"/>
      <c r="N1986" t="s">
        <v>2348</v>
      </c>
      <c r="O1986" t="s">
        <v>78</v>
      </c>
      <c r="P1986" t="s">
        <v>2343</v>
      </c>
      <c r="Q1986" t="s"/>
      <c r="R1986" t="s">
        <v>80</v>
      </c>
      <c r="S1986" t="s">
        <v>214</v>
      </c>
      <c r="T1986" t="s">
        <v>82</v>
      </c>
      <c r="U1986" t="s"/>
      <c r="V1986" t="s">
        <v>83</v>
      </c>
      <c r="W1986" t="s">
        <v>112</v>
      </c>
      <c r="X1986" t="s"/>
      <c r="Y1986" t="s">
        <v>85</v>
      </c>
      <c r="Z1986">
        <f>HYPERLINK("https://hotelmonitor-cachepage.eclerx.com/savepage/tk_15434140789464862_sr_2057.html","info")</f>
        <v/>
      </c>
      <c r="AA1986" t="n">
        <v>270847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88</v>
      </c>
      <c r="AO1986" t="s"/>
      <c r="AP1986" t="n">
        <v>96</v>
      </c>
      <c r="AQ1986" t="s">
        <v>89</v>
      </c>
      <c r="AR1986" t="s"/>
      <c r="AS1986" t="s"/>
      <c r="AT1986" t="s">
        <v>90</v>
      </c>
      <c r="AU1986" t="s"/>
      <c r="AV1986" t="s"/>
      <c r="AW1986" t="s"/>
      <c r="AX1986" t="s"/>
      <c r="AY1986" t="n">
        <v>1814969</v>
      </c>
      <c r="AZ1986" t="s">
        <v>2345</v>
      </c>
      <c r="BA1986" t="s"/>
      <c r="BB1986" t="n">
        <v>638015</v>
      </c>
      <c r="BC1986" t="n">
        <v>13.444567</v>
      </c>
      <c r="BD1986" t="n">
        <v>52.504865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2341</v>
      </c>
      <c r="F1987" t="n">
        <v>1751498</v>
      </c>
      <c r="G1987" t="s">
        <v>74</v>
      </c>
      <c r="H1987" t="s">
        <v>75</v>
      </c>
      <c r="I1987" t="s"/>
      <c r="J1987" t="s">
        <v>74</v>
      </c>
      <c r="K1987" t="n">
        <v>145</v>
      </c>
      <c r="L1987" t="s">
        <v>76</v>
      </c>
      <c r="M1987" t="s"/>
      <c r="N1987" t="s">
        <v>2349</v>
      </c>
      <c r="O1987" t="s">
        <v>78</v>
      </c>
      <c r="P1987" t="s">
        <v>2343</v>
      </c>
      <c r="Q1987" t="s"/>
      <c r="R1987" t="s">
        <v>80</v>
      </c>
      <c r="S1987" t="s">
        <v>214</v>
      </c>
      <c r="T1987" t="s">
        <v>82</v>
      </c>
      <c r="U1987" t="s"/>
      <c r="V1987" t="s">
        <v>83</v>
      </c>
      <c r="W1987" t="s">
        <v>112</v>
      </c>
      <c r="X1987" t="s"/>
      <c r="Y1987" t="s">
        <v>85</v>
      </c>
      <c r="Z1987">
        <f>HYPERLINK("https://hotelmonitor-cachepage.eclerx.com/savepage/tk_15434140789464862_sr_2057.html","info")</f>
        <v/>
      </c>
      <c r="AA1987" t="n">
        <v>270847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88</v>
      </c>
      <c r="AO1987" t="s"/>
      <c r="AP1987" t="n">
        <v>96</v>
      </c>
      <c r="AQ1987" t="s">
        <v>89</v>
      </c>
      <c r="AR1987" t="s"/>
      <c r="AS1987" t="s"/>
      <c r="AT1987" t="s">
        <v>90</v>
      </c>
      <c r="AU1987" t="s"/>
      <c r="AV1987" t="s"/>
      <c r="AW1987" t="s"/>
      <c r="AX1987" t="s"/>
      <c r="AY1987" t="n">
        <v>1814969</v>
      </c>
      <c r="AZ1987" t="s">
        <v>2345</v>
      </c>
      <c r="BA1987" t="s"/>
      <c r="BB1987" t="n">
        <v>638015</v>
      </c>
      <c r="BC1987" t="n">
        <v>13.444567</v>
      </c>
      <c r="BD1987" t="n">
        <v>52.504865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2341</v>
      </c>
      <c r="F1988" t="n">
        <v>1751498</v>
      </c>
      <c r="G1988" t="s">
        <v>74</v>
      </c>
      <c r="H1988" t="s">
        <v>75</v>
      </c>
      <c r="I1988" t="s"/>
      <c r="J1988" t="s">
        <v>74</v>
      </c>
      <c r="K1988" t="n">
        <v>145</v>
      </c>
      <c r="L1988" t="s">
        <v>76</v>
      </c>
      <c r="M1988" t="s"/>
      <c r="N1988" t="s">
        <v>2350</v>
      </c>
      <c r="O1988" t="s">
        <v>78</v>
      </c>
      <c r="P1988" t="s">
        <v>2343</v>
      </c>
      <c r="Q1988" t="s"/>
      <c r="R1988" t="s">
        <v>80</v>
      </c>
      <c r="S1988" t="s">
        <v>214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HYPERLINK("https://hotelmonitor-cachepage.eclerx.com/savepage/tk_15434140789464862_sr_2057.html","info")</f>
        <v/>
      </c>
      <c r="AA1988" t="n">
        <v>270847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88</v>
      </c>
      <c r="AO1988" t="s"/>
      <c r="AP1988" t="n">
        <v>96</v>
      </c>
      <c r="AQ1988" t="s">
        <v>89</v>
      </c>
      <c r="AR1988" t="s"/>
      <c r="AS1988" t="s"/>
      <c r="AT1988" t="s">
        <v>90</v>
      </c>
      <c r="AU1988" t="s"/>
      <c r="AV1988" t="s"/>
      <c r="AW1988" t="s"/>
      <c r="AX1988" t="s"/>
      <c r="AY1988" t="n">
        <v>1814969</v>
      </c>
      <c r="AZ1988" t="s">
        <v>2345</v>
      </c>
      <c r="BA1988" t="s"/>
      <c r="BB1988" t="n">
        <v>638015</v>
      </c>
      <c r="BC1988" t="n">
        <v>13.444567</v>
      </c>
      <c r="BD1988" t="n">
        <v>52.504865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2341</v>
      </c>
      <c r="F1989" t="n">
        <v>1751498</v>
      </c>
      <c r="G1989" t="s">
        <v>74</v>
      </c>
      <c r="H1989" t="s">
        <v>75</v>
      </c>
      <c r="I1989" t="s"/>
      <c r="J1989" t="s">
        <v>74</v>
      </c>
      <c r="K1989" t="n">
        <v>175</v>
      </c>
      <c r="L1989" t="s">
        <v>76</v>
      </c>
      <c r="M1989" t="s"/>
      <c r="N1989" t="s">
        <v>2350</v>
      </c>
      <c r="O1989" t="s">
        <v>78</v>
      </c>
      <c r="P1989" t="s">
        <v>2343</v>
      </c>
      <c r="Q1989" t="s"/>
      <c r="R1989" t="s">
        <v>80</v>
      </c>
      <c r="S1989" t="s">
        <v>597</v>
      </c>
      <c r="T1989" t="s">
        <v>82</v>
      </c>
      <c r="U1989" t="s"/>
      <c r="V1989" t="s">
        <v>83</v>
      </c>
      <c r="W1989" t="s">
        <v>112</v>
      </c>
      <c r="X1989" t="s"/>
      <c r="Y1989" t="s">
        <v>85</v>
      </c>
      <c r="Z1989">
        <f>HYPERLINK("https://hotelmonitor-cachepage.eclerx.com/savepage/tk_15434140789464862_sr_2057.html","info")</f>
        <v/>
      </c>
      <c r="AA1989" t="n">
        <v>270847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88</v>
      </c>
      <c r="AO1989" t="s"/>
      <c r="AP1989" t="n">
        <v>96</v>
      </c>
      <c r="AQ1989" t="s">
        <v>89</v>
      </c>
      <c r="AR1989" t="s"/>
      <c r="AS1989" t="s"/>
      <c r="AT1989" t="s">
        <v>90</v>
      </c>
      <c r="AU1989" t="s"/>
      <c r="AV1989" t="s"/>
      <c r="AW1989" t="s"/>
      <c r="AX1989" t="s"/>
      <c r="AY1989" t="n">
        <v>1814969</v>
      </c>
      <c r="AZ1989" t="s">
        <v>2345</v>
      </c>
      <c r="BA1989" t="s"/>
      <c r="BB1989" t="n">
        <v>638015</v>
      </c>
      <c r="BC1989" t="n">
        <v>13.444567</v>
      </c>
      <c r="BD1989" t="n">
        <v>52.504865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2352</v>
      </c>
      <c r="F1990" t="n">
        <v>723199</v>
      </c>
      <c r="G1990" t="s">
        <v>74</v>
      </c>
      <c r="H1990" t="s">
        <v>75</v>
      </c>
      <c r="I1990" t="s"/>
      <c r="J1990" t="s">
        <v>74</v>
      </c>
      <c r="K1990" t="n">
        <v>118.35</v>
      </c>
      <c r="L1990" t="s">
        <v>76</v>
      </c>
      <c r="M1990" t="s"/>
      <c r="N1990" t="s">
        <v>1330</v>
      </c>
      <c r="O1990" t="s">
        <v>78</v>
      </c>
      <c r="P1990" t="s">
        <v>2353</v>
      </c>
      <c r="Q1990" t="s"/>
      <c r="R1990" t="s">
        <v>80</v>
      </c>
      <c r="S1990" t="s">
        <v>2354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HYPERLINK("https://hotelmonitor-cachepage.eclerx.com/savepage/tk_15434142991677847_sr_2057.html","info")</f>
        <v/>
      </c>
      <c r="AA1990" t="n">
        <v>137469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88</v>
      </c>
      <c r="AO1990" t="s"/>
      <c r="AP1990" t="n">
        <v>169</v>
      </c>
      <c r="AQ1990" t="s">
        <v>89</v>
      </c>
      <c r="AR1990" t="s"/>
      <c r="AS1990" t="s"/>
      <c r="AT1990" t="s">
        <v>90</v>
      </c>
      <c r="AU1990" t="s"/>
      <c r="AV1990" t="s"/>
      <c r="AW1990" t="s"/>
      <c r="AX1990" t="s"/>
      <c r="AY1990" t="n">
        <v>937962</v>
      </c>
      <c r="AZ1990" t="s">
        <v>2355</v>
      </c>
      <c r="BA1990" t="s"/>
      <c r="BB1990" t="n">
        <v>460922</v>
      </c>
      <c r="BC1990" t="n">
        <v>13.44964</v>
      </c>
      <c r="BD1990" t="n">
        <v>52.50138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2352</v>
      </c>
      <c r="F1991" t="n">
        <v>723199</v>
      </c>
      <c r="G1991" t="s">
        <v>74</v>
      </c>
      <c r="H1991" t="s">
        <v>75</v>
      </c>
      <c r="I1991" t="s"/>
      <c r="J1991" t="s">
        <v>74</v>
      </c>
      <c r="K1991" t="n">
        <v>163.17</v>
      </c>
      <c r="L1991" t="s">
        <v>76</v>
      </c>
      <c r="M1991" t="s"/>
      <c r="N1991" t="s">
        <v>1330</v>
      </c>
      <c r="O1991" t="s">
        <v>78</v>
      </c>
      <c r="P1991" t="s">
        <v>2353</v>
      </c>
      <c r="Q1991" t="s"/>
      <c r="R1991" t="s">
        <v>80</v>
      </c>
      <c r="S1991" t="s">
        <v>2356</v>
      </c>
      <c r="T1991" t="s">
        <v>82</v>
      </c>
      <c r="U1991" t="s"/>
      <c r="V1991" t="s">
        <v>83</v>
      </c>
      <c r="W1991" t="s">
        <v>112</v>
      </c>
      <c r="X1991" t="s"/>
      <c r="Y1991" t="s">
        <v>85</v>
      </c>
      <c r="Z1991">
        <f>HYPERLINK("https://hotelmonitor-cachepage.eclerx.com/savepage/tk_15434142991677847_sr_2057.html","info")</f>
        <v/>
      </c>
      <c r="AA1991" t="n">
        <v>137469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88</v>
      </c>
      <c r="AO1991" t="s"/>
      <c r="AP1991" t="n">
        <v>169</v>
      </c>
      <c r="AQ1991" t="s">
        <v>89</v>
      </c>
      <c r="AR1991" t="s"/>
      <c r="AS1991" t="s"/>
      <c r="AT1991" t="s">
        <v>90</v>
      </c>
      <c r="AU1991" t="s"/>
      <c r="AV1991" t="s"/>
      <c r="AW1991" t="s"/>
      <c r="AX1991" t="s"/>
      <c r="AY1991" t="n">
        <v>937962</v>
      </c>
      <c r="AZ1991" t="s">
        <v>2355</v>
      </c>
      <c r="BA1991" t="s"/>
      <c r="BB1991" t="n">
        <v>460922</v>
      </c>
      <c r="BC1991" t="n">
        <v>13.44964</v>
      </c>
      <c r="BD1991" t="n">
        <v>52.50138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2352</v>
      </c>
      <c r="F1992" t="n">
        <v>723199</v>
      </c>
      <c r="G1992" t="s">
        <v>74</v>
      </c>
      <c r="H1992" t="s">
        <v>75</v>
      </c>
      <c r="I1992" t="s"/>
      <c r="J1992" t="s">
        <v>74</v>
      </c>
      <c r="K1992" t="n">
        <v>169</v>
      </c>
      <c r="L1992" t="s">
        <v>76</v>
      </c>
      <c r="M1992" t="s"/>
      <c r="N1992" t="s">
        <v>680</v>
      </c>
      <c r="O1992" t="s">
        <v>78</v>
      </c>
      <c r="P1992" t="s">
        <v>2353</v>
      </c>
      <c r="Q1992" t="s"/>
      <c r="R1992" t="s">
        <v>80</v>
      </c>
      <c r="S1992" t="s">
        <v>1783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HYPERLINK("https://hotelmonitor-cachepage.eclerx.com/savepage/tk_15434142991677847_sr_2057.html","info")</f>
        <v/>
      </c>
      <c r="AA1992" t="n">
        <v>137469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88</v>
      </c>
      <c r="AO1992" t="s"/>
      <c r="AP1992" t="n">
        <v>169</v>
      </c>
      <c r="AQ1992" t="s">
        <v>89</v>
      </c>
      <c r="AR1992" t="s"/>
      <c r="AS1992" t="s"/>
      <c r="AT1992" t="s">
        <v>90</v>
      </c>
      <c r="AU1992" t="s"/>
      <c r="AV1992" t="s"/>
      <c r="AW1992" t="s"/>
      <c r="AX1992" t="s"/>
      <c r="AY1992" t="n">
        <v>937962</v>
      </c>
      <c r="AZ1992" t="s">
        <v>2355</v>
      </c>
      <c r="BA1992" t="s"/>
      <c r="BB1992" t="n">
        <v>460922</v>
      </c>
      <c r="BC1992" t="n">
        <v>13.44964</v>
      </c>
      <c r="BD1992" t="n">
        <v>52.50138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2352</v>
      </c>
      <c r="F1993" t="n">
        <v>723199</v>
      </c>
      <c r="G1993" t="s">
        <v>74</v>
      </c>
      <c r="H1993" t="s">
        <v>75</v>
      </c>
      <c r="I1993" t="s"/>
      <c r="J1993" t="s">
        <v>74</v>
      </c>
      <c r="K1993" t="n">
        <v>199.35</v>
      </c>
      <c r="L1993" t="s">
        <v>76</v>
      </c>
      <c r="M1993" t="s"/>
      <c r="N1993" t="s">
        <v>2357</v>
      </c>
      <c r="O1993" t="s">
        <v>78</v>
      </c>
      <c r="P1993" t="s">
        <v>2353</v>
      </c>
      <c r="Q1993" t="s"/>
      <c r="R1993" t="s">
        <v>80</v>
      </c>
      <c r="S1993" t="s">
        <v>2358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HYPERLINK("https://hotelmonitor-cachepage.eclerx.com/savepage/tk_15434142991677847_sr_2057.html","info")</f>
        <v/>
      </c>
      <c r="AA1993" t="n">
        <v>137469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88</v>
      </c>
      <c r="AO1993" t="s"/>
      <c r="AP1993" t="n">
        <v>169</v>
      </c>
      <c r="AQ1993" t="s">
        <v>89</v>
      </c>
      <c r="AR1993" t="s"/>
      <c r="AS1993" t="s"/>
      <c r="AT1993" t="s">
        <v>90</v>
      </c>
      <c r="AU1993" t="s"/>
      <c r="AV1993" t="s"/>
      <c r="AW1993" t="s"/>
      <c r="AX1993" t="s"/>
      <c r="AY1993" t="n">
        <v>937962</v>
      </c>
      <c r="AZ1993" t="s">
        <v>2355</v>
      </c>
      <c r="BA1993" t="s"/>
      <c r="BB1993" t="n">
        <v>460922</v>
      </c>
      <c r="BC1993" t="n">
        <v>13.44964</v>
      </c>
      <c r="BD1993" t="n">
        <v>52.50138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2352</v>
      </c>
      <c r="F1994" t="n">
        <v>723199</v>
      </c>
      <c r="G1994" t="s">
        <v>74</v>
      </c>
      <c r="H1994" t="s">
        <v>75</v>
      </c>
      <c r="I1994" t="s"/>
      <c r="J1994" t="s">
        <v>74</v>
      </c>
      <c r="K1994" t="n">
        <v>244.17</v>
      </c>
      <c r="L1994" t="s">
        <v>76</v>
      </c>
      <c r="M1994" t="s"/>
      <c r="N1994" t="s">
        <v>2357</v>
      </c>
      <c r="O1994" t="s">
        <v>78</v>
      </c>
      <c r="P1994" t="s">
        <v>2353</v>
      </c>
      <c r="Q1994" t="s"/>
      <c r="R1994" t="s">
        <v>80</v>
      </c>
      <c r="S1994" t="s">
        <v>2359</v>
      </c>
      <c r="T1994" t="s">
        <v>82</v>
      </c>
      <c r="U1994" t="s"/>
      <c r="V1994" t="s">
        <v>83</v>
      </c>
      <c r="W1994" t="s">
        <v>112</v>
      </c>
      <c r="X1994" t="s"/>
      <c r="Y1994" t="s">
        <v>85</v>
      </c>
      <c r="Z1994">
        <f>HYPERLINK("https://hotelmonitor-cachepage.eclerx.com/savepage/tk_15434142991677847_sr_2057.html","info")</f>
        <v/>
      </c>
      <c r="AA1994" t="n">
        <v>137469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88</v>
      </c>
      <c r="AO1994" t="s"/>
      <c r="AP1994" t="n">
        <v>169</v>
      </c>
      <c r="AQ1994" t="s">
        <v>89</v>
      </c>
      <c r="AR1994" t="s"/>
      <c r="AS1994" t="s"/>
      <c r="AT1994" t="s">
        <v>90</v>
      </c>
      <c r="AU1994" t="s"/>
      <c r="AV1994" t="s"/>
      <c r="AW1994" t="s"/>
      <c r="AX1994" t="s"/>
      <c r="AY1994" t="n">
        <v>937962</v>
      </c>
      <c r="AZ1994" t="s">
        <v>2355</v>
      </c>
      <c r="BA1994" t="s"/>
      <c r="BB1994" t="n">
        <v>460922</v>
      </c>
      <c r="BC1994" t="n">
        <v>13.44964</v>
      </c>
      <c r="BD1994" t="n">
        <v>52.50138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2360</v>
      </c>
      <c r="F1995" t="n">
        <v>529944</v>
      </c>
      <c r="G1995" t="s">
        <v>74</v>
      </c>
      <c r="H1995" t="s">
        <v>75</v>
      </c>
      <c r="I1995" t="s"/>
      <c r="J1995" t="s">
        <v>74</v>
      </c>
      <c r="K1995" t="n">
        <v>161.5</v>
      </c>
      <c r="L1995" t="s">
        <v>76</v>
      </c>
      <c r="M1995" t="s"/>
      <c r="N1995" t="s">
        <v>2361</v>
      </c>
      <c r="O1995" t="s">
        <v>78</v>
      </c>
      <c r="P1995" t="s">
        <v>2362</v>
      </c>
      <c r="Q1995" t="s"/>
      <c r="R1995" t="s">
        <v>159</v>
      </c>
      <c r="S1995" t="s">
        <v>741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HYPERLINK("https://hotelmonitor-cachepage.eclerx.com/savepage/tk_15434144544965348_sr_2057.html","info")</f>
        <v/>
      </c>
      <c r="AA1995" t="n">
        <v>99075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88</v>
      </c>
      <c r="AO1995" t="s"/>
      <c r="AP1995" t="n">
        <v>221</v>
      </c>
      <c r="AQ1995" t="s">
        <v>89</v>
      </c>
      <c r="AR1995" t="s"/>
      <c r="AS1995" t="s"/>
      <c r="AT1995" t="s">
        <v>90</v>
      </c>
      <c r="AU1995" t="s"/>
      <c r="AV1995" t="s"/>
      <c r="AW1995" t="s"/>
      <c r="AX1995" t="s"/>
      <c r="AY1995" t="n">
        <v>230689</v>
      </c>
      <c r="AZ1995" t="s">
        <v>2363</v>
      </c>
      <c r="BA1995" t="s"/>
      <c r="BB1995" t="n">
        <v>65746</v>
      </c>
      <c r="BC1995" t="n">
        <v>13.390961</v>
      </c>
      <c r="BD1995" t="n">
        <v>52.514647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2360</v>
      </c>
      <c r="F1996" t="n">
        <v>529944</v>
      </c>
      <c r="G1996" t="s">
        <v>74</v>
      </c>
      <c r="H1996" t="s">
        <v>75</v>
      </c>
      <c r="I1996" t="s"/>
      <c r="J1996" t="s">
        <v>74</v>
      </c>
      <c r="K1996" t="n">
        <v>201.5</v>
      </c>
      <c r="L1996" t="s">
        <v>76</v>
      </c>
      <c r="M1996" t="s"/>
      <c r="N1996" t="s">
        <v>2364</v>
      </c>
      <c r="O1996" t="s">
        <v>78</v>
      </c>
      <c r="P1996" t="s">
        <v>2362</v>
      </c>
      <c r="Q1996" t="s"/>
      <c r="R1996" t="s">
        <v>159</v>
      </c>
      <c r="S1996" t="s">
        <v>2365</v>
      </c>
      <c r="T1996" t="s">
        <v>82</v>
      </c>
      <c r="U1996" t="s"/>
      <c r="V1996" t="s">
        <v>83</v>
      </c>
      <c r="W1996" t="s">
        <v>84</v>
      </c>
      <c r="X1996" t="s"/>
      <c r="Y1996" t="s">
        <v>85</v>
      </c>
      <c r="Z1996">
        <f>HYPERLINK("https://hotelmonitor-cachepage.eclerx.com/savepage/tk_15434144544965348_sr_2057.html","info")</f>
        <v/>
      </c>
      <c r="AA1996" t="n">
        <v>99075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88</v>
      </c>
      <c r="AO1996" t="s"/>
      <c r="AP1996" t="n">
        <v>221</v>
      </c>
      <c r="AQ1996" t="s">
        <v>89</v>
      </c>
      <c r="AR1996" t="s"/>
      <c r="AS1996" t="s"/>
      <c r="AT1996" t="s">
        <v>90</v>
      </c>
      <c r="AU1996" t="s"/>
      <c r="AV1996" t="s"/>
      <c r="AW1996" t="s"/>
      <c r="AX1996" t="s"/>
      <c r="AY1996" t="n">
        <v>230689</v>
      </c>
      <c r="AZ1996" t="s">
        <v>2363</v>
      </c>
      <c r="BA1996" t="s"/>
      <c r="BB1996" t="n">
        <v>65746</v>
      </c>
      <c r="BC1996" t="n">
        <v>13.390961</v>
      </c>
      <c r="BD1996" t="n">
        <v>52.514647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2360</v>
      </c>
      <c r="F1997" t="n">
        <v>529944</v>
      </c>
      <c r="G1997" t="s">
        <v>74</v>
      </c>
      <c r="H1997" t="s">
        <v>75</v>
      </c>
      <c r="I1997" t="s"/>
      <c r="J1997" t="s">
        <v>74</v>
      </c>
      <c r="K1997" t="n">
        <v>161.5</v>
      </c>
      <c r="L1997" t="s">
        <v>76</v>
      </c>
      <c r="M1997" t="s"/>
      <c r="N1997" t="s">
        <v>2366</v>
      </c>
      <c r="O1997" t="s">
        <v>78</v>
      </c>
      <c r="P1997" t="s">
        <v>2362</v>
      </c>
      <c r="Q1997" t="s"/>
      <c r="R1997" t="s">
        <v>159</v>
      </c>
      <c r="S1997" t="s">
        <v>741</v>
      </c>
      <c r="T1997" t="s">
        <v>82</v>
      </c>
      <c r="U1997" t="s"/>
      <c r="V1997" t="s">
        <v>83</v>
      </c>
      <c r="W1997" t="s">
        <v>84</v>
      </c>
      <c r="X1997" t="s"/>
      <c r="Y1997" t="s">
        <v>85</v>
      </c>
      <c r="Z1997">
        <f>HYPERLINK("https://hotelmonitor-cachepage.eclerx.com/savepage/tk_15434144544965348_sr_2057.html","info")</f>
        <v/>
      </c>
      <c r="AA1997" t="n">
        <v>99075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88</v>
      </c>
      <c r="AO1997" t="s"/>
      <c r="AP1997" t="n">
        <v>221</v>
      </c>
      <c r="AQ1997" t="s">
        <v>89</v>
      </c>
      <c r="AR1997" t="s"/>
      <c r="AS1997" t="s"/>
      <c r="AT1997" t="s">
        <v>90</v>
      </c>
      <c r="AU1997" t="s"/>
      <c r="AV1997" t="s"/>
      <c r="AW1997" t="s"/>
      <c r="AX1997" t="s"/>
      <c r="AY1997" t="n">
        <v>230689</v>
      </c>
      <c r="AZ1997" t="s">
        <v>2363</v>
      </c>
      <c r="BA1997" t="s"/>
      <c r="BB1997" t="n">
        <v>65746</v>
      </c>
      <c r="BC1997" t="n">
        <v>13.390961</v>
      </c>
      <c r="BD1997" t="n">
        <v>52.514647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2360</v>
      </c>
      <c r="F1998" t="n">
        <v>529944</v>
      </c>
      <c r="G1998" t="s">
        <v>74</v>
      </c>
      <c r="H1998" t="s">
        <v>75</v>
      </c>
      <c r="I1998" t="s"/>
      <c r="J1998" t="s">
        <v>74</v>
      </c>
      <c r="K1998" t="n">
        <v>179</v>
      </c>
      <c r="L1998" t="s">
        <v>76</v>
      </c>
      <c r="M1998" t="s"/>
      <c r="N1998" t="s">
        <v>2366</v>
      </c>
      <c r="O1998" t="s">
        <v>78</v>
      </c>
      <c r="P1998" t="s">
        <v>2362</v>
      </c>
      <c r="Q1998" t="s"/>
      <c r="R1998" t="s">
        <v>159</v>
      </c>
      <c r="S1998" t="s">
        <v>1116</v>
      </c>
      <c r="T1998" t="s">
        <v>82</v>
      </c>
      <c r="U1998" t="s"/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HYPERLINK("https://hotelmonitor-cachepage.eclerx.com/savepage/tk_15434144544965348_sr_2057.html","info")</f>
        <v/>
      </c>
      <c r="AA1998" t="n">
        <v>99075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88</v>
      </c>
      <c r="AO1998" t="s"/>
      <c r="AP1998" t="n">
        <v>221</v>
      </c>
      <c r="AQ1998" t="s">
        <v>89</v>
      </c>
      <c r="AR1998" t="s"/>
      <c r="AS1998" t="s"/>
      <c r="AT1998" t="s">
        <v>90</v>
      </c>
      <c r="AU1998" t="s"/>
      <c r="AV1998" t="s"/>
      <c r="AW1998" t="s"/>
      <c r="AX1998" t="s"/>
      <c r="AY1998" t="n">
        <v>230689</v>
      </c>
      <c r="AZ1998" t="s">
        <v>2363</v>
      </c>
      <c r="BA1998" t="s"/>
      <c r="BB1998" t="n">
        <v>65746</v>
      </c>
      <c r="BC1998" t="n">
        <v>13.390961</v>
      </c>
      <c r="BD1998" t="n">
        <v>52.514647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2360</v>
      </c>
      <c r="F1999" t="n">
        <v>529944</v>
      </c>
      <c r="G1999" t="s">
        <v>74</v>
      </c>
      <c r="H1999" t="s">
        <v>75</v>
      </c>
      <c r="I1999" t="s"/>
      <c r="J1999" t="s">
        <v>74</v>
      </c>
      <c r="K1999" t="n">
        <v>179</v>
      </c>
      <c r="L1999" t="s">
        <v>76</v>
      </c>
      <c r="M1999" t="s"/>
      <c r="N1999" t="s">
        <v>2366</v>
      </c>
      <c r="O1999" t="s">
        <v>78</v>
      </c>
      <c r="P1999" t="s">
        <v>2362</v>
      </c>
      <c r="Q1999" t="s"/>
      <c r="R1999" t="s">
        <v>159</v>
      </c>
      <c r="S1999" t="s">
        <v>1116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HYPERLINK("https://hotelmonitor-cachepage.eclerx.com/savepage/tk_15434144544965348_sr_2057.html","info")</f>
        <v/>
      </c>
      <c r="AA1999" t="n">
        <v>99075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88</v>
      </c>
      <c r="AO1999" t="s"/>
      <c r="AP1999" t="n">
        <v>221</v>
      </c>
      <c r="AQ1999" t="s">
        <v>89</v>
      </c>
      <c r="AR1999" t="s"/>
      <c r="AS1999" t="s"/>
      <c r="AT1999" t="s">
        <v>90</v>
      </c>
      <c r="AU1999" t="s"/>
      <c r="AV1999" t="s"/>
      <c r="AW1999" t="s"/>
      <c r="AX1999" t="s"/>
      <c r="AY1999" t="n">
        <v>230689</v>
      </c>
      <c r="AZ1999" t="s">
        <v>2363</v>
      </c>
      <c r="BA1999" t="s"/>
      <c r="BB1999" t="n">
        <v>65746</v>
      </c>
      <c r="BC1999" t="n">
        <v>13.390961</v>
      </c>
      <c r="BD1999" t="n">
        <v>52.514647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2360</v>
      </c>
      <c r="F2000" t="n">
        <v>529944</v>
      </c>
      <c r="G2000" t="s">
        <v>74</v>
      </c>
      <c r="H2000" t="s">
        <v>75</v>
      </c>
      <c r="I2000" t="s"/>
      <c r="J2000" t="s">
        <v>74</v>
      </c>
      <c r="K2000" t="n">
        <v>191.5</v>
      </c>
      <c r="L2000" t="s">
        <v>76</v>
      </c>
      <c r="M2000" t="s"/>
      <c r="N2000" t="s">
        <v>2367</v>
      </c>
      <c r="O2000" t="s">
        <v>78</v>
      </c>
      <c r="P2000" t="s">
        <v>2362</v>
      </c>
      <c r="Q2000" t="s"/>
      <c r="R2000" t="s">
        <v>159</v>
      </c>
      <c r="S2000" t="s">
        <v>2368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HYPERLINK("https://hotelmonitor-cachepage.eclerx.com/savepage/tk_15434144544965348_sr_2057.html","info")</f>
        <v/>
      </c>
      <c r="AA2000" t="n">
        <v>99075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88</v>
      </c>
      <c r="AO2000" t="s"/>
      <c r="AP2000" t="n">
        <v>221</v>
      </c>
      <c r="AQ2000" t="s">
        <v>89</v>
      </c>
      <c r="AR2000" t="s"/>
      <c r="AS2000" t="s"/>
      <c r="AT2000" t="s">
        <v>90</v>
      </c>
      <c r="AU2000" t="s"/>
      <c r="AV2000" t="s"/>
      <c r="AW2000" t="s"/>
      <c r="AX2000" t="s"/>
      <c r="AY2000" t="n">
        <v>230689</v>
      </c>
      <c r="AZ2000" t="s">
        <v>2363</v>
      </c>
      <c r="BA2000" t="s"/>
      <c r="BB2000" t="n">
        <v>65746</v>
      </c>
      <c r="BC2000" t="n">
        <v>13.390961</v>
      </c>
      <c r="BD2000" t="n">
        <v>52.514647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2360</v>
      </c>
      <c r="F2001" t="n">
        <v>529944</v>
      </c>
      <c r="G2001" t="s">
        <v>74</v>
      </c>
      <c r="H2001" t="s">
        <v>75</v>
      </c>
      <c r="I2001" t="s"/>
      <c r="J2001" t="s">
        <v>74</v>
      </c>
      <c r="K2001" t="n">
        <v>191.5</v>
      </c>
      <c r="L2001" t="s">
        <v>76</v>
      </c>
      <c r="M2001" t="s"/>
      <c r="N2001" t="s">
        <v>2367</v>
      </c>
      <c r="O2001" t="s">
        <v>78</v>
      </c>
      <c r="P2001" t="s">
        <v>2362</v>
      </c>
      <c r="Q2001" t="s"/>
      <c r="R2001" t="s">
        <v>159</v>
      </c>
      <c r="S2001" t="s">
        <v>2368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HYPERLINK("https://hotelmonitor-cachepage.eclerx.com/savepage/tk_15434144544965348_sr_2057.html","info")</f>
        <v/>
      </c>
      <c r="AA2001" t="n">
        <v>99075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88</v>
      </c>
      <c r="AO2001" t="s"/>
      <c r="AP2001" t="n">
        <v>221</v>
      </c>
      <c r="AQ2001" t="s">
        <v>89</v>
      </c>
      <c r="AR2001" t="s"/>
      <c r="AS2001" t="s"/>
      <c r="AT2001" t="s">
        <v>90</v>
      </c>
      <c r="AU2001" t="s"/>
      <c r="AV2001" t="s"/>
      <c r="AW2001" t="s"/>
      <c r="AX2001" t="s"/>
      <c r="AY2001" t="n">
        <v>230689</v>
      </c>
      <c r="AZ2001" t="s">
        <v>2363</v>
      </c>
      <c r="BA2001" t="s"/>
      <c r="BB2001" t="n">
        <v>65746</v>
      </c>
      <c r="BC2001" t="n">
        <v>13.390961</v>
      </c>
      <c r="BD2001" t="n">
        <v>52.514647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2360</v>
      </c>
      <c r="F2002" t="n">
        <v>529944</v>
      </c>
      <c r="G2002" t="s">
        <v>74</v>
      </c>
      <c r="H2002" t="s">
        <v>75</v>
      </c>
      <c r="I2002" t="s"/>
      <c r="J2002" t="s">
        <v>74</v>
      </c>
      <c r="K2002" t="n">
        <v>205.5</v>
      </c>
      <c r="L2002" t="s">
        <v>76</v>
      </c>
      <c r="M2002" t="s"/>
      <c r="N2002" t="s">
        <v>2366</v>
      </c>
      <c r="O2002" t="s">
        <v>78</v>
      </c>
      <c r="P2002" t="s">
        <v>2362</v>
      </c>
      <c r="Q2002" t="s"/>
      <c r="R2002" t="s">
        <v>159</v>
      </c>
      <c r="S2002" t="s">
        <v>2369</v>
      </c>
      <c r="T2002" t="s">
        <v>82</v>
      </c>
      <c r="U2002" t="s"/>
      <c r="V2002" t="s">
        <v>83</v>
      </c>
      <c r="W2002" t="s">
        <v>112</v>
      </c>
      <c r="X2002" t="s"/>
      <c r="Y2002" t="s">
        <v>85</v>
      </c>
      <c r="Z2002">
        <f>HYPERLINK("https://hotelmonitor-cachepage.eclerx.com/savepage/tk_15434144544965348_sr_2057.html","info")</f>
        <v/>
      </c>
      <c r="AA2002" t="n">
        <v>99075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88</v>
      </c>
      <c r="AO2002" t="s"/>
      <c r="AP2002" t="n">
        <v>221</v>
      </c>
      <c r="AQ2002" t="s">
        <v>89</v>
      </c>
      <c r="AR2002" t="s"/>
      <c r="AS2002" t="s"/>
      <c r="AT2002" t="s">
        <v>90</v>
      </c>
      <c r="AU2002" t="s"/>
      <c r="AV2002" t="s"/>
      <c r="AW2002" t="s"/>
      <c r="AX2002" t="s"/>
      <c r="AY2002" t="n">
        <v>230689</v>
      </c>
      <c r="AZ2002" t="s">
        <v>2363</v>
      </c>
      <c r="BA2002" t="s"/>
      <c r="BB2002" t="n">
        <v>65746</v>
      </c>
      <c r="BC2002" t="n">
        <v>13.390961</v>
      </c>
      <c r="BD2002" t="n">
        <v>52.514647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2360</v>
      </c>
      <c r="F2003" t="n">
        <v>529944</v>
      </c>
      <c r="G2003" t="s">
        <v>74</v>
      </c>
      <c r="H2003" t="s">
        <v>75</v>
      </c>
      <c r="I2003" t="s"/>
      <c r="J2003" t="s">
        <v>74</v>
      </c>
      <c r="K2003" t="n">
        <v>209</v>
      </c>
      <c r="L2003" t="s">
        <v>76</v>
      </c>
      <c r="M2003" t="s"/>
      <c r="N2003" t="s">
        <v>2367</v>
      </c>
      <c r="O2003" t="s">
        <v>78</v>
      </c>
      <c r="P2003" t="s">
        <v>2362</v>
      </c>
      <c r="Q2003" t="s"/>
      <c r="R2003" t="s">
        <v>159</v>
      </c>
      <c r="S2003" t="s">
        <v>288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HYPERLINK("https://hotelmonitor-cachepage.eclerx.com/savepage/tk_15434144544965348_sr_2057.html","info")</f>
        <v/>
      </c>
      <c r="AA2003" t="n">
        <v>99075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88</v>
      </c>
      <c r="AO2003" t="s"/>
      <c r="AP2003" t="n">
        <v>221</v>
      </c>
      <c r="AQ2003" t="s">
        <v>89</v>
      </c>
      <c r="AR2003" t="s"/>
      <c r="AS2003" t="s"/>
      <c r="AT2003" t="s">
        <v>90</v>
      </c>
      <c r="AU2003" t="s"/>
      <c r="AV2003" t="s"/>
      <c r="AW2003" t="s"/>
      <c r="AX2003" t="s"/>
      <c r="AY2003" t="n">
        <v>230689</v>
      </c>
      <c r="AZ2003" t="s">
        <v>2363</v>
      </c>
      <c r="BA2003" t="s"/>
      <c r="BB2003" t="n">
        <v>65746</v>
      </c>
      <c r="BC2003" t="n">
        <v>13.390961</v>
      </c>
      <c r="BD2003" t="n">
        <v>52.514647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2360</v>
      </c>
      <c r="F2004" t="n">
        <v>529944</v>
      </c>
      <c r="G2004" t="s">
        <v>74</v>
      </c>
      <c r="H2004" t="s">
        <v>75</v>
      </c>
      <c r="I2004" t="s"/>
      <c r="J2004" t="s">
        <v>74</v>
      </c>
      <c r="K2004" t="n">
        <v>209</v>
      </c>
      <c r="L2004" t="s">
        <v>76</v>
      </c>
      <c r="M2004" t="s"/>
      <c r="N2004" t="s">
        <v>2367</v>
      </c>
      <c r="O2004" t="s">
        <v>78</v>
      </c>
      <c r="P2004" t="s">
        <v>2362</v>
      </c>
      <c r="Q2004" t="s"/>
      <c r="R2004" t="s">
        <v>159</v>
      </c>
      <c r="S2004" t="s">
        <v>288</v>
      </c>
      <c r="T2004" t="s">
        <v>82</v>
      </c>
      <c r="U2004" t="s"/>
      <c r="V2004" t="s">
        <v>83</v>
      </c>
      <c r="W2004" t="s">
        <v>84</v>
      </c>
      <c r="X2004" t="s"/>
      <c r="Y2004" t="s">
        <v>85</v>
      </c>
      <c r="Z2004">
        <f>HYPERLINK("https://hotelmonitor-cachepage.eclerx.com/savepage/tk_15434144544965348_sr_2057.html","info")</f>
        <v/>
      </c>
      <c r="AA2004" t="n">
        <v>99075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88</v>
      </c>
      <c r="AO2004" t="s"/>
      <c r="AP2004" t="n">
        <v>221</v>
      </c>
      <c r="AQ2004" t="s">
        <v>89</v>
      </c>
      <c r="AR2004" t="s"/>
      <c r="AS2004" t="s"/>
      <c r="AT2004" t="s">
        <v>90</v>
      </c>
      <c r="AU2004" t="s"/>
      <c r="AV2004" t="s"/>
      <c r="AW2004" t="s"/>
      <c r="AX2004" t="s"/>
      <c r="AY2004" t="n">
        <v>230689</v>
      </c>
      <c r="AZ2004" t="s">
        <v>2363</v>
      </c>
      <c r="BA2004" t="s"/>
      <c r="BB2004" t="n">
        <v>65746</v>
      </c>
      <c r="BC2004" t="n">
        <v>13.390961</v>
      </c>
      <c r="BD2004" t="n">
        <v>52.514647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2360</v>
      </c>
      <c r="F2005" t="n">
        <v>529944</v>
      </c>
      <c r="G2005" t="s">
        <v>74</v>
      </c>
      <c r="H2005" t="s">
        <v>75</v>
      </c>
      <c r="I2005" t="s"/>
      <c r="J2005" t="s">
        <v>74</v>
      </c>
      <c r="K2005" t="n">
        <v>216.5</v>
      </c>
      <c r="L2005" t="s">
        <v>76</v>
      </c>
      <c r="M2005" t="s"/>
      <c r="N2005" t="s">
        <v>2370</v>
      </c>
      <c r="O2005" t="s">
        <v>78</v>
      </c>
      <c r="P2005" t="s">
        <v>2362</v>
      </c>
      <c r="Q2005" t="s"/>
      <c r="R2005" t="s">
        <v>159</v>
      </c>
      <c r="S2005" t="s">
        <v>2371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HYPERLINK("https://hotelmonitor-cachepage.eclerx.com/savepage/tk_15434144544965348_sr_2057.html","info")</f>
        <v/>
      </c>
      <c r="AA2005" t="n">
        <v>99075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88</v>
      </c>
      <c r="AO2005" t="s"/>
      <c r="AP2005" t="n">
        <v>221</v>
      </c>
      <c r="AQ2005" t="s">
        <v>89</v>
      </c>
      <c r="AR2005" t="s"/>
      <c r="AS2005" t="s"/>
      <c r="AT2005" t="s">
        <v>90</v>
      </c>
      <c r="AU2005" t="s"/>
      <c r="AV2005" t="s"/>
      <c r="AW2005" t="s"/>
      <c r="AX2005" t="s"/>
      <c r="AY2005" t="n">
        <v>230689</v>
      </c>
      <c r="AZ2005" t="s">
        <v>2363</v>
      </c>
      <c r="BA2005" t="s"/>
      <c r="BB2005" t="n">
        <v>65746</v>
      </c>
      <c r="BC2005" t="n">
        <v>13.390961</v>
      </c>
      <c r="BD2005" t="n">
        <v>52.514647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2360</v>
      </c>
      <c r="F2006" t="n">
        <v>529944</v>
      </c>
      <c r="G2006" t="s">
        <v>74</v>
      </c>
      <c r="H2006" t="s">
        <v>75</v>
      </c>
      <c r="I2006" t="s"/>
      <c r="J2006" t="s">
        <v>74</v>
      </c>
      <c r="K2006" t="n">
        <v>216.5</v>
      </c>
      <c r="L2006" t="s">
        <v>76</v>
      </c>
      <c r="M2006" t="s"/>
      <c r="N2006" t="s">
        <v>2370</v>
      </c>
      <c r="O2006" t="s">
        <v>78</v>
      </c>
      <c r="P2006" t="s">
        <v>2362</v>
      </c>
      <c r="Q2006" t="s"/>
      <c r="R2006" t="s">
        <v>159</v>
      </c>
      <c r="S2006" t="s">
        <v>2371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HYPERLINK("https://hotelmonitor-cachepage.eclerx.com/savepage/tk_15434144544965348_sr_2057.html","info")</f>
        <v/>
      </c>
      <c r="AA2006" t="n">
        <v>99075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88</v>
      </c>
      <c r="AO2006" t="s"/>
      <c r="AP2006" t="n">
        <v>221</v>
      </c>
      <c r="AQ2006" t="s">
        <v>89</v>
      </c>
      <c r="AR2006" t="s"/>
      <c r="AS2006" t="s"/>
      <c r="AT2006" t="s">
        <v>90</v>
      </c>
      <c r="AU2006" t="s"/>
      <c r="AV2006" t="s"/>
      <c r="AW2006" t="s"/>
      <c r="AX2006" t="s"/>
      <c r="AY2006" t="n">
        <v>230689</v>
      </c>
      <c r="AZ2006" t="s">
        <v>2363</v>
      </c>
      <c r="BA2006" t="s"/>
      <c r="BB2006" t="n">
        <v>65746</v>
      </c>
      <c r="BC2006" t="n">
        <v>13.390961</v>
      </c>
      <c r="BD2006" t="n">
        <v>52.514647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2360</v>
      </c>
      <c r="F2007" t="n">
        <v>529944</v>
      </c>
      <c r="G2007" t="s">
        <v>74</v>
      </c>
      <c r="H2007" t="s">
        <v>75</v>
      </c>
      <c r="I2007" t="s"/>
      <c r="J2007" t="s">
        <v>74</v>
      </c>
      <c r="K2007" t="n">
        <v>223</v>
      </c>
      <c r="L2007" t="s">
        <v>76</v>
      </c>
      <c r="M2007" t="s"/>
      <c r="N2007" t="s">
        <v>2366</v>
      </c>
      <c r="O2007" t="s">
        <v>78</v>
      </c>
      <c r="P2007" t="s">
        <v>2362</v>
      </c>
      <c r="Q2007" t="s"/>
      <c r="R2007" t="s">
        <v>159</v>
      </c>
      <c r="S2007" t="s">
        <v>2372</v>
      </c>
      <c r="T2007" t="s">
        <v>82</v>
      </c>
      <c r="U2007" t="s"/>
      <c r="V2007" t="s">
        <v>83</v>
      </c>
      <c r="W2007" t="s">
        <v>112</v>
      </c>
      <c r="X2007" t="s"/>
      <c r="Y2007" t="s">
        <v>85</v>
      </c>
      <c r="Z2007">
        <f>HYPERLINK("https://hotelmonitor-cachepage.eclerx.com/savepage/tk_15434144544965348_sr_2057.html","info")</f>
        <v/>
      </c>
      <c r="AA2007" t="n">
        <v>99075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88</v>
      </c>
      <c r="AO2007" t="s"/>
      <c r="AP2007" t="n">
        <v>221</v>
      </c>
      <c r="AQ2007" t="s">
        <v>89</v>
      </c>
      <c r="AR2007" t="s"/>
      <c r="AS2007" t="s"/>
      <c r="AT2007" t="s">
        <v>90</v>
      </c>
      <c r="AU2007" t="s"/>
      <c r="AV2007" t="s"/>
      <c r="AW2007" t="s"/>
      <c r="AX2007" t="s"/>
      <c r="AY2007" t="n">
        <v>230689</v>
      </c>
      <c r="AZ2007" t="s">
        <v>2363</v>
      </c>
      <c r="BA2007" t="s"/>
      <c r="BB2007" t="n">
        <v>65746</v>
      </c>
      <c r="BC2007" t="n">
        <v>13.390961</v>
      </c>
      <c r="BD2007" t="n">
        <v>52.514647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2360</v>
      </c>
      <c r="F2008" t="n">
        <v>529944</v>
      </c>
      <c r="G2008" t="s">
        <v>74</v>
      </c>
      <c r="H2008" t="s">
        <v>75</v>
      </c>
      <c r="I2008" t="s"/>
      <c r="J2008" t="s">
        <v>74</v>
      </c>
      <c r="K2008" t="n">
        <v>231.5</v>
      </c>
      <c r="L2008" t="s">
        <v>76</v>
      </c>
      <c r="M2008" t="s"/>
      <c r="N2008" t="s">
        <v>2373</v>
      </c>
      <c r="O2008" t="s">
        <v>78</v>
      </c>
      <c r="P2008" t="s">
        <v>2362</v>
      </c>
      <c r="Q2008" t="s"/>
      <c r="R2008" t="s">
        <v>159</v>
      </c>
      <c r="S2008" t="s">
        <v>2374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HYPERLINK("https://hotelmonitor-cachepage.eclerx.com/savepage/tk_15434144544965348_sr_2057.html","info")</f>
        <v/>
      </c>
      <c r="AA2008" t="n">
        <v>99075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88</v>
      </c>
      <c r="AO2008" t="s"/>
      <c r="AP2008" t="n">
        <v>221</v>
      </c>
      <c r="AQ2008" t="s">
        <v>89</v>
      </c>
      <c r="AR2008" t="s"/>
      <c r="AS2008" t="s"/>
      <c r="AT2008" t="s">
        <v>90</v>
      </c>
      <c r="AU2008" t="s"/>
      <c r="AV2008" t="s"/>
      <c r="AW2008" t="s"/>
      <c r="AX2008" t="s"/>
      <c r="AY2008" t="n">
        <v>230689</v>
      </c>
      <c r="AZ2008" t="s">
        <v>2363</v>
      </c>
      <c r="BA2008" t="s"/>
      <c r="BB2008" t="n">
        <v>65746</v>
      </c>
      <c r="BC2008" t="n">
        <v>13.390961</v>
      </c>
      <c r="BD2008" t="n">
        <v>52.514647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2360</v>
      </c>
      <c r="F2009" t="n">
        <v>529944</v>
      </c>
      <c r="G2009" t="s">
        <v>74</v>
      </c>
      <c r="H2009" t="s">
        <v>75</v>
      </c>
      <c r="I2009" t="s"/>
      <c r="J2009" t="s">
        <v>74</v>
      </c>
      <c r="K2009" t="n">
        <v>234</v>
      </c>
      <c r="L2009" t="s">
        <v>76</v>
      </c>
      <c r="M2009" t="s"/>
      <c r="N2009" t="s">
        <v>2370</v>
      </c>
      <c r="O2009" t="s">
        <v>78</v>
      </c>
      <c r="P2009" t="s">
        <v>2362</v>
      </c>
      <c r="Q2009" t="s"/>
      <c r="R2009" t="s">
        <v>159</v>
      </c>
      <c r="S2009" t="s">
        <v>2375</v>
      </c>
      <c r="T2009" t="s">
        <v>82</v>
      </c>
      <c r="U2009" t="s"/>
      <c r="V2009" t="s">
        <v>83</v>
      </c>
      <c r="W2009" t="s">
        <v>84</v>
      </c>
      <c r="X2009" t="s"/>
      <c r="Y2009" t="s">
        <v>85</v>
      </c>
      <c r="Z2009">
        <f>HYPERLINK("https://hotelmonitor-cachepage.eclerx.com/savepage/tk_15434144544965348_sr_2057.html","info")</f>
        <v/>
      </c>
      <c r="AA2009" t="n">
        <v>99075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88</v>
      </c>
      <c r="AO2009" t="s"/>
      <c r="AP2009" t="n">
        <v>221</v>
      </c>
      <c r="AQ2009" t="s">
        <v>89</v>
      </c>
      <c r="AR2009" t="s"/>
      <c r="AS2009" t="s"/>
      <c r="AT2009" t="s">
        <v>90</v>
      </c>
      <c r="AU2009" t="s"/>
      <c r="AV2009" t="s"/>
      <c r="AW2009" t="s"/>
      <c r="AX2009" t="s"/>
      <c r="AY2009" t="n">
        <v>230689</v>
      </c>
      <c r="AZ2009" t="s">
        <v>2363</v>
      </c>
      <c r="BA2009" t="s"/>
      <c r="BB2009" t="n">
        <v>65746</v>
      </c>
      <c r="BC2009" t="n">
        <v>13.390961</v>
      </c>
      <c r="BD2009" t="n">
        <v>52.514647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2360</v>
      </c>
      <c r="F2010" t="n">
        <v>529944</v>
      </c>
      <c r="G2010" t="s">
        <v>74</v>
      </c>
      <c r="H2010" t="s">
        <v>75</v>
      </c>
      <c r="I2010" t="s"/>
      <c r="J2010" t="s">
        <v>74</v>
      </c>
      <c r="K2010" t="n">
        <v>234</v>
      </c>
      <c r="L2010" t="s">
        <v>76</v>
      </c>
      <c r="M2010" t="s"/>
      <c r="N2010" t="s">
        <v>2370</v>
      </c>
      <c r="O2010" t="s">
        <v>78</v>
      </c>
      <c r="P2010" t="s">
        <v>2362</v>
      </c>
      <c r="Q2010" t="s"/>
      <c r="R2010" t="s">
        <v>159</v>
      </c>
      <c r="S2010" t="s">
        <v>2375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HYPERLINK("https://hotelmonitor-cachepage.eclerx.com/savepage/tk_15434144544965348_sr_2057.html","info")</f>
        <v/>
      </c>
      <c r="AA2010" t="n">
        <v>99075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88</v>
      </c>
      <c r="AO2010" t="s"/>
      <c r="AP2010" t="n">
        <v>221</v>
      </c>
      <c r="AQ2010" t="s">
        <v>89</v>
      </c>
      <c r="AR2010" t="s"/>
      <c r="AS2010" t="s"/>
      <c r="AT2010" t="s">
        <v>90</v>
      </c>
      <c r="AU2010" t="s"/>
      <c r="AV2010" t="s"/>
      <c r="AW2010" t="s"/>
      <c r="AX2010" t="s"/>
      <c r="AY2010" t="n">
        <v>230689</v>
      </c>
      <c r="AZ2010" t="s">
        <v>2363</v>
      </c>
      <c r="BA2010" t="s"/>
      <c r="BB2010" t="n">
        <v>65746</v>
      </c>
      <c r="BC2010" t="n">
        <v>13.390961</v>
      </c>
      <c r="BD2010" t="n">
        <v>52.514647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2360</v>
      </c>
      <c r="F2011" t="n">
        <v>529944</v>
      </c>
      <c r="G2011" t="s">
        <v>74</v>
      </c>
      <c r="H2011" t="s">
        <v>75</v>
      </c>
      <c r="I2011" t="s"/>
      <c r="J2011" t="s">
        <v>74</v>
      </c>
      <c r="K2011" t="n">
        <v>235.5</v>
      </c>
      <c r="L2011" t="s">
        <v>76</v>
      </c>
      <c r="M2011" t="s"/>
      <c r="N2011" t="s">
        <v>2367</v>
      </c>
      <c r="O2011" t="s">
        <v>78</v>
      </c>
      <c r="P2011" t="s">
        <v>2362</v>
      </c>
      <c r="Q2011" t="s"/>
      <c r="R2011" t="s">
        <v>159</v>
      </c>
      <c r="S2011" t="s">
        <v>2376</v>
      </c>
      <c r="T2011" t="s">
        <v>82</v>
      </c>
      <c r="U2011" t="s"/>
      <c r="V2011" t="s">
        <v>83</v>
      </c>
      <c r="W2011" t="s">
        <v>112</v>
      </c>
      <c r="X2011" t="s"/>
      <c r="Y2011" t="s">
        <v>85</v>
      </c>
      <c r="Z2011">
        <f>HYPERLINK("https://hotelmonitor-cachepage.eclerx.com/savepage/tk_15434144544965348_sr_2057.html","info")</f>
        <v/>
      </c>
      <c r="AA2011" t="n">
        <v>99075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88</v>
      </c>
      <c r="AO2011" t="s"/>
      <c r="AP2011" t="n">
        <v>221</v>
      </c>
      <c r="AQ2011" t="s">
        <v>89</v>
      </c>
      <c r="AR2011" t="s"/>
      <c r="AS2011" t="s"/>
      <c r="AT2011" t="s">
        <v>90</v>
      </c>
      <c r="AU2011" t="s"/>
      <c r="AV2011" t="s"/>
      <c r="AW2011" t="s"/>
      <c r="AX2011" t="s"/>
      <c r="AY2011" t="n">
        <v>230689</v>
      </c>
      <c r="AZ2011" t="s">
        <v>2363</v>
      </c>
      <c r="BA2011" t="s"/>
      <c r="BB2011" t="n">
        <v>65746</v>
      </c>
      <c r="BC2011" t="n">
        <v>13.390961</v>
      </c>
      <c r="BD2011" t="n">
        <v>52.514647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2360</v>
      </c>
      <c r="F2012" t="n">
        <v>529944</v>
      </c>
      <c r="G2012" t="s">
        <v>74</v>
      </c>
      <c r="H2012" t="s">
        <v>75</v>
      </c>
      <c r="I2012" t="s"/>
      <c r="J2012" t="s">
        <v>74</v>
      </c>
      <c r="K2012" t="n">
        <v>245.5</v>
      </c>
      <c r="L2012" t="s">
        <v>76</v>
      </c>
      <c r="M2012" t="s"/>
      <c r="N2012" t="s">
        <v>2364</v>
      </c>
      <c r="O2012" t="s">
        <v>78</v>
      </c>
      <c r="P2012" t="s">
        <v>2362</v>
      </c>
      <c r="Q2012" t="s"/>
      <c r="R2012" t="s">
        <v>159</v>
      </c>
      <c r="S2012" t="s">
        <v>2377</v>
      </c>
      <c r="T2012" t="s">
        <v>82</v>
      </c>
      <c r="U2012" t="s"/>
      <c r="V2012" t="s">
        <v>83</v>
      </c>
      <c r="W2012" t="s">
        <v>112</v>
      </c>
      <c r="X2012" t="s"/>
      <c r="Y2012" t="s">
        <v>85</v>
      </c>
      <c r="Z2012">
        <f>HYPERLINK("https://hotelmonitor-cachepage.eclerx.com/savepage/tk_15434144544965348_sr_2057.html","info")</f>
        <v/>
      </c>
      <c r="AA2012" t="n">
        <v>99075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88</v>
      </c>
      <c r="AO2012" t="s"/>
      <c r="AP2012" t="n">
        <v>221</v>
      </c>
      <c r="AQ2012" t="s">
        <v>89</v>
      </c>
      <c r="AR2012" t="s"/>
      <c r="AS2012" t="s"/>
      <c r="AT2012" t="s">
        <v>90</v>
      </c>
      <c r="AU2012" t="s"/>
      <c r="AV2012" t="s"/>
      <c r="AW2012" t="s"/>
      <c r="AX2012" t="s"/>
      <c r="AY2012" t="n">
        <v>230689</v>
      </c>
      <c r="AZ2012" t="s">
        <v>2363</v>
      </c>
      <c r="BA2012" t="s"/>
      <c r="BB2012" t="n">
        <v>65746</v>
      </c>
      <c r="BC2012" t="n">
        <v>13.390961</v>
      </c>
      <c r="BD2012" t="n">
        <v>52.514647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2360</v>
      </c>
      <c r="F2013" t="n">
        <v>529944</v>
      </c>
      <c r="G2013" t="s">
        <v>74</v>
      </c>
      <c r="H2013" t="s">
        <v>75</v>
      </c>
      <c r="I2013" t="s"/>
      <c r="J2013" t="s">
        <v>74</v>
      </c>
      <c r="K2013" t="n">
        <v>245.5</v>
      </c>
      <c r="L2013" t="s">
        <v>76</v>
      </c>
      <c r="M2013" t="s"/>
      <c r="N2013" t="s">
        <v>2364</v>
      </c>
      <c r="O2013" t="s">
        <v>78</v>
      </c>
      <c r="P2013" t="s">
        <v>2362</v>
      </c>
      <c r="Q2013" t="s"/>
      <c r="R2013" t="s">
        <v>159</v>
      </c>
      <c r="S2013" t="s">
        <v>2377</v>
      </c>
      <c r="T2013" t="s">
        <v>82</v>
      </c>
      <c r="U2013" t="s"/>
      <c r="V2013" t="s">
        <v>83</v>
      </c>
      <c r="W2013" t="s">
        <v>112</v>
      </c>
      <c r="X2013" t="s"/>
      <c r="Y2013" t="s">
        <v>85</v>
      </c>
      <c r="Z2013">
        <f>HYPERLINK("https://hotelmonitor-cachepage.eclerx.com/savepage/tk_15434144544965348_sr_2057.html","info")</f>
        <v/>
      </c>
      <c r="AA2013" t="n">
        <v>99075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88</v>
      </c>
      <c r="AO2013" t="s"/>
      <c r="AP2013" t="n">
        <v>221</v>
      </c>
      <c r="AQ2013" t="s">
        <v>89</v>
      </c>
      <c r="AR2013" t="s"/>
      <c r="AS2013" t="s"/>
      <c r="AT2013" t="s">
        <v>90</v>
      </c>
      <c r="AU2013" t="s"/>
      <c r="AV2013" t="s"/>
      <c r="AW2013" t="s"/>
      <c r="AX2013" t="s"/>
      <c r="AY2013" t="n">
        <v>230689</v>
      </c>
      <c r="AZ2013" t="s">
        <v>2363</v>
      </c>
      <c r="BA2013" t="s"/>
      <c r="BB2013" t="n">
        <v>65746</v>
      </c>
      <c r="BC2013" t="n">
        <v>13.390961</v>
      </c>
      <c r="BD2013" t="n">
        <v>52.514647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2360</v>
      </c>
      <c r="F2014" t="n">
        <v>529944</v>
      </c>
      <c r="G2014" t="s">
        <v>74</v>
      </c>
      <c r="H2014" t="s">
        <v>75</v>
      </c>
      <c r="I2014" t="s"/>
      <c r="J2014" t="s">
        <v>74</v>
      </c>
      <c r="K2014" t="n">
        <v>253</v>
      </c>
      <c r="L2014" t="s">
        <v>76</v>
      </c>
      <c r="M2014" t="s"/>
      <c r="N2014" t="s">
        <v>2367</v>
      </c>
      <c r="O2014" t="s">
        <v>78</v>
      </c>
      <c r="P2014" t="s">
        <v>2362</v>
      </c>
      <c r="Q2014" t="s"/>
      <c r="R2014" t="s">
        <v>159</v>
      </c>
      <c r="S2014" t="s">
        <v>1400</v>
      </c>
      <c r="T2014" t="s">
        <v>82</v>
      </c>
      <c r="U2014" t="s"/>
      <c r="V2014" t="s">
        <v>83</v>
      </c>
      <c r="W2014" t="s">
        <v>112</v>
      </c>
      <c r="X2014" t="s"/>
      <c r="Y2014" t="s">
        <v>85</v>
      </c>
      <c r="Z2014">
        <f>HYPERLINK("https://hotelmonitor-cachepage.eclerx.com/savepage/tk_15434144544965348_sr_2057.html","info")</f>
        <v/>
      </c>
      <c r="AA2014" t="n">
        <v>99075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88</v>
      </c>
      <c r="AO2014" t="s"/>
      <c r="AP2014" t="n">
        <v>221</v>
      </c>
      <c r="AQ2014" t="s">
        <v>89</v>
      </c>
      <c r="AR2014" t="s"/>
      <c r="AS2014" t="s"/>
      <c r="AT2014" t="s">
        <v>90</v>
      </c>
      <c r="AU2014" t="s"/>
      <c r="AV2014" t="s"/>
      <c r="AW2014" t="s"/>
      <c r="AX2014" t="s"/>
      <c r="AY2014" t="n">
        <v>230689</v>
      </c>
      <c r="AZ2014" t="s">
        <v>2363</v>
      </c>
      <c r="BA2014" t="s"/>
      <c r="BB2014" t="n">
        <v>65746</v>
      </c>
      <c r="BC2014" t="n">
        <v>13.390961</v>
      </c>
      <c r="BD2014" t="n">
        <v>52.514647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2378</v>
      </c>
      <c r="F2015" t="n">
        <v>578574</v>
      </c>
      <c r="G2015" t="s">
        <v>74</v>
      </c>
      <c r="H2015" t="s">
        <v>75</v>
      </c>
      <c r="I2015" t="s"/>
      <c r="J2015" t="s">
        <v>74</v>
      </c>
      <c r="K2015" t="n">
        <v>169</v>
      </c>
      <c r="L2015" t="s">
        <v>76</v>
      </c>
      <c r="M2015" t="s"/>
      <c r="N2015" t="s">
        <v>374</v>
      </c>
      <c r="O2015" t="s">
        <v>78</v>
      </c>
      <c r="P2015" t="s">
        <v>2378</v>
      </c>
      <c r="Q2015" t="s"/>
      <c r="R2015" t="s">
        <v>80</v>
      </c>
      <c r="S2015" t="s">
        <v>1783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HYPERLINK("https://hotelmonitor-cachepage.eclerx.com/savepage/tk_15434138157998815_sr_2057.html","info")</f>
        <v/>
      </c>
      <c r="AA2015" t="n">
        <v>133705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88</v>
      </c>
      <c r="AO2015" t="s"/>
      <c r="AP2015" t="n">
        <v>8</v>
      </c>
      <c r="AQ2015" t="s">
        <v>89</v>
      </c>
      <c r="AR2015" t="s"/>
      <c r="AS2015" t="s"/>
      <c r="AT2015" t="s">
        <v>90</v>
      </c>
      <c r="AU2015" t="s"/>
      <c r="AV2015" t="s"/>
      <c r="AW2015" t="s"/>
      <c r="AX2015" t="s"/>
      <c r="AY2015" t="n">
        <v>1811730</v>
      </c>
      <c r="AZ2015" t="s">
        <v>2379</v>
      </c>
      <c r="BA2015" t="s"/>
      <c r="BB2015" t="n">
        <v>451949</v>
      </c>
      <c r="BC2015" t="n">
        <v>13.374481</v>
      </c>
      <c r="BD2015" t="n">
        <v>52.504676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2378</v>
      </c>
      <c r="F2016" t="n">
        <v>578574</v>
      </c>
      <c r="G2016" t="s">
        <v>74</v>
      </c>
      <c r="H2016" t="s">
        <v>75</v>
      </c>
      <c r="I2016" t="s"/>
      <c r="J2016" t="s">
        <v>74</v>
      </c>
      <c r="K2016" t="n">
        <v>199</v>
      </c>
      <c r="L2016" t="s">
        <v>76</v>
      </c>
      <c r="M2016" t="s"/>
      <c r="N2016" t="s">
        <v>484</v>
      </c>
      <c r="O2016" t="s">
        <v>78</v>
      </c>
      <c r="P2016" t="s">
        <v>2378</v>
      </c>
      <c r="Q2016" t="s"/>
      <c r="R2016" t="s">
        <v>80</v>
      </c>
      <c r="S2016" t="s">
        <v>1273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HYPERLINK("https://hotelmonitor-cachepage.eclerx.com/savepage/tk_15434138157998815_sr_2057.html","info")</f>
        <v/>
      </c>
      <c r="AA2016" t="n">
        <v>133705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88</v>
      </c>
      <c r="AO2016" t="s"/>
      <c r="AP2016" t="n">
        <v>8</v>
      </c>
      <c r="AQ2016" t="s">
        <v>89</v>
      </c>
      <c r="AR2016" t="s"/>
      <c r="AS2016" t="s"/>
      <c r="AT2016" t="s">
        <v>90</v>
      </c>
      <c r="AU2016" t="s"/>
      <c r="AV2016" t="s"/>
      <c r="AW2016" t="s"/>
      <c r="AX2016" t="s"/>
      <c r="AY2016" t="n">
        <v>1811730</v>
      </c>
      <c r="AZ2016" t="s">
        <v>2379</v>
      </c>
      <c r="BA2016" t="s"/>
      <c r="BB2016" t="n">
        <v>451949</v>
      </c>
      <c r="BC2016" t="n">
        <v>13.374481</v>
      </c>
      <c r="BD2016" t="n">
        <v>52.504676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2380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103.95</v>
      </c>
      <c r="L2017" t="s">
        <v>76</v>
      </c>
      <c r="M2017" t="s"/>
      <c r="N2017" t="s">
        <v>93</v>
      </c>
      <c r="O2017" t="s">
        <v>78</v>
      </c>
      <c r="P2017" t="s">
        <v>2380</v>
      </c>
      <c r="Q2017" t="s"/>
      <c r="R2017" t="s">
        <v>102</v>
      </c>
      <c r="S2017" t="s">
        <v>94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HYPERLINK("https://hotelmonitor-cachepage.eclerx.com/savepage/tk_15434149038680074_sr_2057.html","info")</f>
        <v/>
      </c>
      <c r="AA2017" t="n">
        <v>-2071800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88</v>
      </c>
      <c r="AO2017" t="s"/>
      <c r="AP2017" t="n">
        <v>368</v>
      </c>
      <c r="AQ2017" t="s">
        <v>89</v>
      </c>
      <c r="AR2017" t="s"/>
      <c r="AS2017" t="s"/>
      <c r="AT2017" t="s">
        <v>90</v>
      </c>
      <c r="AU2017" t="s"/>
      <c r="AV2017" t="s"/>
      <c r="AW2017" t="s"/>
      <c r="AX2017" t="s"/>
      <c r="AY2017" t="n">
        <v>2071800</v>
      </c>
      <c r="AZ2017" t="s">
        <v>2381</v>
      </c>
      <c r="BA2017" t="s"/>
      <c r="BB2017" t="n">
        <v>22606</v>
      </c>
      <c r="BC2017" t="n">
        <v>13.140766</v>
      </c>
      <c r="BD2017" t="n">
        <v>52.40531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2382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92.40000000000001</v>
      </c>
      <c r="L2018" t="s">
        <v>76</v>
      </c>
      <c r="M2018" t="s"/>
      <c r="N2018" t="s">
        <v>77</v>
      </c>
      <c r="O2018" t="s">
        <v>78</v>
      </c>
      <c r="P2018" t="s">
        <v>2382</v>
      </c>
      <c r="Q2018" t="s"/>
      <c r="R2018" t="s">
        <v>80</v>
      </c>
      <c r="S2018" t="s">
        <v>1044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HYPERLINK("https://hotelmonitor-cachepage.eclerx.com/savepage/tk_15434141949772906_sr_2057.html","info")</f>
        <v/>
      </c>
      <c r="AA2018" t="n">
        <v>-2071622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88</v>
      </c>
      <c r="AO2018" t="s"/>
      <c r="AP2018" t="n">
        <v>134</v>
      </c>
      <c r="AQ2018" t="s">
        <v>89</v>
      </c>
      <c r="AR2018" t="s"/>
      <c r="AS2018" t="s"/>
      <c r="AT2018" t="s">
        <v>90</v>
      </c>
      <c r="AU2018" t="s"/>
      <c r="AV2018" t="s"/>
      <c r="AW2018" t="s"/>
      <c r="AX2018" t="s"/>
      <c r="AY2018" t="n">
        <v>2071622</v>
      </c>
      <c r="AZ2018" t="s">
        <v>2383</v>
      </c>
      <c r="BA2018" t="s"/>
      <c r="BB2018" t="n">
        <v>2261</v>
      </c>
      <c r="BC2018" t="n">
        <v>13.34869</v>
      </c>
      <c r="BD2018" t="n">
        <v>52.60258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2382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114.45</v>
      </c>
      <c r="L2019" t="s">
        <v>76</v>
      </c>
      <c r="M2019" t="s"/>
      <c r="N2019" t="s">
        <v>93</v>
      </c>
      <c r="O2019" t="s">
        <v>78</v>
      </c>
      <c r="P2019" t="s">
        <v>2382</v>
      </c>
      <c r="Q2019" t="s"/>
      <c r="R2019" t="s">
        <v>80</v>
      </c>
      <c r="S2019" t="s">
        <v>459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HYPERLINK("https://hotelmonitor-cachepage.eclerx.com/savepage/tk_15434141949772906_sr_2057.html","info")</f>
        <v/>
      </c>
      <c r="AA2019" t="n">
        <v>-2071622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88</v>
      </c>
      <c r="AO2019" t="s"/>
      <c r="AP2019" t="n">
        <v>134</v>
      </c>
      <c r="AQ2019" t="s">
        <v>89</v>
      </c>
      <c r="AR2019" t="s"/>
      <c r="AS2019" t="s"/>
      <c r="AT2019" t="s">
        <v>90</v>
      </c>
      <c r="AU2019" t="s"/>
      <c r="AV2019" t="s"/>
      <c r="AW2019" t="s"/>
      <c r="AX2019" t="s"/>
      <c r="AY2019" t="n">
        <v>2071622</v>
      </c>
      <c r="AZ2019" t="s">
        <v>2383</v>
      </c>
      <c r="BA2019" t="s"/>
      <c r="BB2019" t="n">
        <v>2261</v>
      </c>
      <c r="BC2019" t="n">
        <v>13.34869</v>
      </c>
      <c r="BD2019" t="n">
        <v>52.60258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2384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55</v>
      </c>
      <c r="L2020" t="s">
        <v>76</v>
      </c>
      <c r="M2020" t="s"/>
      <c r="N2020" t="s">
        <v>2385</v>
      </c>
      <c r="O2020" t="s">
        <v>78</v>
      </c>
      <c r="P2020" t="s">
        <v>2384</v>
      </c>
      <c r="Q2020" t="s"/>
      <c r="R2020" t="s">
        <v>102</v>
      </c>
      <c r="S2020" t="s">
        <v>690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HYPERLINK("https://hotelmonitor-cachepage.eclerx.com/savepage/tk_15434144584750276_sr_2057.html","info")</f>
        <v/>
      </c>
      <c r="AA2020" t="n">
        <v>-6796932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88</v>
      </c>
      <c r="AO2020" t="s"/>
      <c r="AP2020" t="n">
        <v>222</v>
      </c>
      <c r="AQ2020" t="s">
        <v>89</v>
      </c>
      <c r="AR2020" t="s"/>
      <c r="AS2020" t="s"/>
      <c r="AT2020" t="s">
        <v>90</v>
      </c>
      <c r="AU2020" t="s"/>
      <c r="AV2020" t="s"/>
      <c r="AW2020" t="s"/>
      <c r="AX2020" t="s"/>
      <c r="AY2020" t="n">
        <v>6796932</v>
      </c>
      <c r="AZ2020" t="s"/>
      <c r="BA2020" t="s"/>
      <c r="BB2020" t="n">
        <v>42570</v>
      </c>
      <c r="BC2020" t="n">
        <v>13.517</v>
      </c>
      <c r="BD2020" t="n">
        <v>52.4818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2386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41.8</v>
      </c>
      <c r="L2021" t="s">
        <v>76</v>
      </c>
      <c r="M2021" t="s"/>
      <c r="N2021" t="s">
        <v>77</v>
      </c>
      <c r="O2021" t="s">
        <v>78</v>
      </c>
      <c r="P2021" t="s">
        <v>2386</v>
      </c>
      <c r="Q2021" t="s"/>
      <c r="R2021" t="s">
        <v>180</v>
      </c>
      <c r="S2021" t="s">
        <v>2387</v>
      </c>
      <c r="T2021" t="s">
        <v>82</v>
      </c>
      <c r="U2021" t="s"/>
      <c r="V2021" t="s">
        <v>83</v>
      </c>
      <c r="W2021" t="s">
        <v>112</v>
      </c>
      <c r="X2021" t="s"/>
      <c r="Y2021" t="s">
        <v>85</v>
      </c>
      <c r="Z2021">
        <f>HYPERLINK("https://hotelmonitor-cachepage.eclerx.com/savepage/tk_1543414863848869_sr_2057.html","info")</f>
        <v/>
      </c>
      <c r="AA2021" t="n">
        <v>-2071814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88</v>
      </c>
      <c r="AO2021" t="s"/>
      <c r="AP2021" t="n">
        <v>355</v>
      </c>
      <c r="AQ2021" t="s">
        <v>89</v>
      </c>
      <c r="AR2021" t="s"/>
      <c r="AS2021" t="s"/>
      <c r="AT2021" t="s">
        <v>90</v>
      </c>
      <c r="AU2021" t="s"/>
      <c r="AV2021" t="s"/>
      <c r="AW2021" t="s"/>
      <c r="AX2021" t="s"/>
      <c r="AY2021" t="n">
        <v>2071814</v>
      </c>
      <c r="AZ2021" t="s">
        <v>2388</v>
      </c>
      <c r="BA2021" t="s"/>
      <c r="BB2021" t="n">
        <v>71790</v>
      </c>
      <c r="BC2021" t="n">
        <v>13.292346</v>
      </c>
      <c r="BD2021" t="n">
        <v>52.506888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2386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44</v>
      </c>
      <c r="L2022" t="s">
        <v>76</v>
      </c>
      <c r="M2022" t="s"/>
      <c r="N2022" t="s">
        <v>183</v>
      </c>
      <c r="O2022" t="s">
        <v>78</v>
      </c>
      <c r="P2022" t="s">
        <v>2386</v>
      </c>
      <c r="Q2022" t="s"/>
      <c r="R2022" t="s">
        <v>180</v>
      </c>
      <c r="S2022" t="s">
        <v>934</v>
      </c>
      <c r="T2022" t="s">
        <v>82</v>
      </c>
      <c r="U2022" t="s"/>
      <c r="V2022" t="s">
        <v>83</v>
      </c>
      <c r="W2022" t="s">
        <v>112</v>
      </c>
      <c r="X2022" t="s"/>
      <c r="Y2022" t="s">
        <v>85</v>
      </c>
      <c r="Z2022">
        <f>HYPERLINK("https://hotelmonitor-cachepage.eclerx.com/savepage/tk_1543414863848869_sr_2057.html","info")</f>
        <v/>
      </c>
      <c r="AA2022" t="n">
        <v>-2071814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88</v>
      </c>
      <c r="AO2022" t="s"/>
      <c r="AP2022" t="n">
        <v>355</v>
      </c>
      <c r="AQ2022" t="s">
        <v>89</v>
      </c>
      <c r="AR2022" t="s"/>
      <c r="AS2022" t="s"/>
      <c r="AT2022" t="s">
        <v>90</v>
      </c>
      <c r="AU2022" t="s"/>
      <c r="AV2022" t="s"/>
      <c r="AW2022" t="s"/>
      <c r="AX2022" t="s"/>
      <c r="AY2022" t="n">
        <v>2071814</v>
      </c>
      <c r="AZ2022" t="s">
        <v>2388</v>
      </c>
      <c r="BA2022" t="s"/>
      <c r="BB2022" t="n">
        <v>71790</v>
      </c>
      <c r="BC2022" t="n">
        <v>13.292346</v>
      </c>
      <c r="BD2022" t="n">
        <v>52.506888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2389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121</v>
      </c>
      <c r="L2023" t="s">
        <v>76</v>
      </c>
      <c r="M2023" t="s"/>
      <c r="N2023" t="s">
        <v>227</v>
      </c>
      <c r="O2023" t="s">
        <v>78</v>
      </c>
      <c r="P2023" t="s">
        <v>2389</v>
      </c>
      <c r="Q2023" t="s"/>
      <c r="R2023" t="s">
        <v>80</v>
      </c>
      <c r="S2023" t="s">
        <v>198</v>
      </c>
      <c r="T2023" t="s">
        <v>82</v>
      </c>
      <c r="U2023" t="s"/>
      <c r="V2023" t="s">
        <v>83</v>
      </c>
      <c r="W2023" t="s">
        <v>84</v>
      </c>
      <c r="X2023" t="s"/>
      <c r="Y2023" t="s">
        <v>85</v>
      </c>
      <c r="Z2023">
        <f>HYPERLINK("https://hotelmonitor-cachepage.eclerx.com/savepage/tk_15434153969036717_sr_2057.html","info")</f>
        <v/>
      </c>
      <c r="AA2023" t="n">
        <v>-6262104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88</v>
      </c>
      <c r="AO2023" t="s"/>
      <c r="AP2023" t="n">
        <v>523</v>
      </c>
      <c r="AQ2023" t="s">
        <v>89</v>
      </c>
      <c r="AR2023" t="s"/>
      <c r="AS2023" t="s"/>
      <c r="AT2023" t="s">
        <v>90</v>
      </c>
      <c r="AU2023" t="s"/>
      <c r="AV2023" t="s"/>
      <c r="AW2023" t="s"/>
      <c r="AX2023" t="s"/>
      <c r="AY2023" t="n">
        <v>6262104</v>
      </c>
      <c r="AZ2023" t="s">
        <v>2390</v>
      </c>
      <c r="BA2023" t="s"/>
      <c r="BB2023" t="n">
        <v>69600</v>
      </c>
      <c r="BC2023" t="n">
        <v>13.366358</v>
      </c>
      <c r="BD2023" t="n">
        <v>52.503407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2389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121</v>
      </c>
      <c r="L2024" t="s">
        <v>76</v>
      </c>
      <c r="M2024" t="s"/>
      <c r="N2024" t="s">
        <v>77</v>
      </c>
      <c r="O2024" t="s">
        <v>78</v>
      </c>
      <c r="P2024" t="s">
        <v>2389</v>
      </c>
      <c r="Q2024" t="s"/>
      <c r="R2024" t="s">
        <v>80</v>
      </c>
      <c r="S2024" t="s">
        <v>198</v>
      </c>
      <c r="T2024" t="s">
        <v>82</v>
      </c>
      <c r="U2024" t="s"/>
      <c r="V2024" t="s">
        <v>83</v>
      </c>
      <c r="W2024" t="s">
        <v>84</v>
      </c>
      <c r="X2024" t="s"/>
      <c r="Y2024" t="s">
        <v>85</v>
      </c>
      <c r="Z2024">
        <f>HYPERLINK("https://hotelmonitor-cachepage.eclerx.com/savepage/tk_15434153969036717_sr_2057.html","info")</f>
        <v/>
      </c>
      <c r="AA2024" t="n">
        <v>-6262104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88</v>
      </c>
      <c r="AO2024" t="s"/>
      <c r="AP2024" t="n">
        <v>523</v>
      </c>
      <c r="AQ2024" t="s">
        <v>89</v>
      </c>
      <c r="AR2024" t="s"/>
      <c r="AS2024" t="s"/>
      <c r="AT2024" t="s">
        <v>90</v>
      </c>
      <c r="AU2024" t="s"/>
      <c r="AV2024" t="s"/>
      <c r="AW2024" t="s"/>
      <c r="AX2024" t="s"/>
      <c r="AY2024" t="n">
        <v>6262104</v>
      </c>
      <c r="AZ2024" t="s">
        <v>2390</v>
      </c>
      <c r="BA2024" t="s"/>
      <c r="BB2024" t="n">
        <v>69600</v>
      </c>
      <c r="BC2024" t="n">
        <v>13.366358</v>
      </c>
      <c r="BD2024" t="n">
        <v>52.503407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2389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133</v>
      </c>
      <c r="L2025" t="s">
        <v>76</v>
      </c>
      <c r="M2025" t="s"/>
      <c r="N2025" t="s">
        <v>183</v>
      </c>
      <c r="O2025" t="s">
        <v>78</v>
      </c>
      <c r="P2025" t="s">
        <v>2389</v>
      </c>
      <c r="Q2025" t="s"/>
      <c r="R2025" t="s">
        <v>80</v>
      </c>
      <c r="S2025" t="s">
        <v>1562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HYPERLINK("https://hotelmonitor-cachepage.eclerx.com/savepage/tk_15434153969036717_sr_2057.html","info")</f>
        <v/>
      </c>
      <c r="AA2025" t="n">
        <v>-6262104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88</v>
      </c>
      <c r="AO2025" t="s"/>
      <c r="AP2025" t="n">
        <v>523</v>
      </c>
      <c r="AQ2025" t="s">
        <v>89</v>
      </c>
      <c r="AR2025" t="s"/>
      <c r="AS2025" t="s"/>
      <c r="AT2025" t="s">
        <v>90</v>
      </c>
      <c r="AU2025" t="s"/>
      <c r="AV2025" t="s"/>
      <c r="AW2025" t="s"/>
      <c r="AX2025" t="s"/>
      <c r="AY2025" t="n">
        <v>6262104</v>
      </c>
      <c r="AZ2025" t="s">
        <v>2390</v>
      </c>
      <c r="BA2025" t="s"/>
      <c r="BB2025" t="n">
        <v>69600</v>
      </c>
      <c r="BC2025" t="n">
        <v>13.366358</v>
      </c>
      <c r="BD2025" t="n">
        <v>52.503407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2389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169</v>
      </c>
      <c r="L2026" t="s">
        <v>76</v>
      </c>
      <c r="M2026" t="s"/>
      <c r="N2026" t="s">
        <v>374</v>
      </c>
      <c r="O2026" t="s">
        <v>78</v>
      </c>
      <c r="P2026" t="s">
        <v>2389</v>
      </c>
      <c r="Q2026" t="s"/>
      <c r="R2026" t="s">
        <v>80</v>
      </c>
      <c r="S2026" t="s">
        <v>1783</v>
      </c>
      <c r="T2026" t="s">
        <v>82</v>
      </c>
      <c r="U2026" t="s"/>
      <c r="V2026" t="s">
        <v>83</v>
      </c>
      <c r="W2026" t="s">
        <v>84</v>
      </c>
      <c r="X2026" t="s"/>
      <c r="Y2026" t="s">
        <v>85</v>
      </c>
      <c r="Z2026">
        <f>HYPERLINK("https://hotelmonitor-cachepage.eclerx.com/savepage/tk_15434153969036717_sr_2057.html","info")</f>
        <v/>
      </c>
      <c r="AA2026" t="n">
        <v>-6262104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88</v>
      </c>
      <c r="AO2026" t="s"/>
      <c r="AP2026" t="n">
        <v>523</v>
      </c>
      <c r="AQ2026" t="s">
        <v>89</v>
      </c>
      <c r="AR2026" t="s"/>
      <c r="AS2026" t="s"/>
      <c r="AT2026" t="s">
        <v>90</v>
      </c>
      <c r="AU2026" t="s"/>
      <c r="AV2026" t="s"/>
      <c r="AW2026" t="s"/>
      <c r="AX2026" t="s"/>
      <c r="AY2026" t="n">
        <v>6262104</v>
      </c>
      <c r="AZ2026" t="s">
        <v>2390</v>
      </c>
      <c r="BA2026" t="s"/>
      <c r="BB2026" t="n">
        <v>69600</v>
      </c>
      <c r="BC2026" t="n">
        <v>13.366358</v>
      </c>
      <c r="BD2026" t="n">
        <v>52.503407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2391</v>
      </c>
      <c r="F2027" t="n">
        <v>529929</v>
      </c>
      <c r="G2027" t="s">
        <v>74</v>
      </c>
      <c r="H2027" t="s">
        <v>75</v>
      </c>
      <c r="I2027" t="s"/>
      <c r="J2027" t="s">
        <v>74</v>
      </c>
      <c r="K2027" t="n">
        <v>92.65000000000001</v>
      </c>
      <c r="L2027" t="s">
        <v>76</v>
      </c>
      <c r="M2027" t="s"/>
      <c r="N2027" t="s">
        <v>77</v>
      </c>
      <c r="O2027" t="s">
        <v>78</v>
      </c>
      <c r="P2027" t="s">
        <v>2392</v>
      </c>
      <c r="Q2027" t="s"/>
      <c r="R2027" t="s">
        <v>102</v>
      </c>
      <c r="S2027" t="s">
        <v>1763</v>
      </c>
      <c r="T2027" t="s">
        <v>82</v>
      </c>
      <c r="U2027" t="s"/>
      <c r="V2027" t="s">
        <v>83</v>
      </c>
      <c r="W2027" t="s">
        <v>112</v>
      </c>
      <c r="X2027" t="s"/>
      <c r="Y2027" t="s">
        <v>85</v>
      </c>
      <c r="Z2027">
        <f>HYPERLINK("https://hotelmonitor-cachepage.eclerx.com/savepage/tk_15434138204849265_sr_2057.html","info")</f>
        <v/>
      </c>
      <c r="AA2027" t="n">
        <v>7277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88</v>
      </c>
      <c r="AO2027" t="s"/>
      <c r="AP2027" t="n">
        <v>9</v>
      </c>
      <c r="AQ2027" t="s">
        <v>89</v>
      </c>
      <c r="AR2027" t="s"/>
      <c r="AS2027" t="s"/>
      <c r="AT2027" t="s">
        <v>90</v>
      </c>
      <c r="AU2027" t="s"/>
      <c r="AV2027" t="s"/>
      <c r="AW2027" t="s"/>
      <c r="AX2027" t="s"/>
      <c r="AY2027" t="n">
        <v>3205620</v>
      </c>
      <c r="AZ2027" t="s">
        <v>2393</v>
      </c>
      <c r="BA2027" t="s"/>
      <c r="BB2027" t="n">
        <v>62314</v>
      </c>
      <c r="BC2027" t="n">
        <v>13.45561</v>
      </c>
      <c r="BD2027" t="n">
        <v>52.52971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2391</v>
      </c>
      <c r="F2028" t="n">
        <v>529929</v>
      </c>
      <c r="G2028" t="s">
        <v>74</v>
      </c>
      <c r="H2028" t="s">
        <v>75</v>
      </c>
      <c r="I2028" t="s"/>
      <c r="J2028" t="s">
        <v>74</v>
      </c>
      <c r="K2028" t="n">
        <v>109</v>
      </c>
      <c r="L2028" t="s">
        <v>76</v>
      </c>
      <c r="M2028" t="s"/>
      <c r="N2028" t="s">
        <v>93</v>
      </c>
      <c r="O2028" t="s">
        <v>78</v>
      </c>
      <c r="P2028" t="s">
        <v>2392</v>
      </c>
      <c r="Q2028" t="s"/>
      <c r="R2028" t="s">
        <v>102</v>
      </c>
      <c r="S2028" t="s">
        <v>196</v>
      </c>
      <c r="T2028" t="s">
        <v>82</v>
      </c>
      <c r="U2028" t="s"/>
      <c r="V2028" t="s">
        <v>83</v>
      </c>
      <c r="W2028" t="s">
        <v>112</v>
      </c>
      <c r="X2028" t="s"/>
      <c r="Y2028" t="s">
        <v>85</v>
      </c>
      <c r="Z2028">
        <f>HYPERLINK("https://hotelmonitor-cachepage.eclerx.com/savepage/tk_15434138204849265_sr_2057.html","info")</f>
        <v/>
      </c>
      <c r="AA2028" t="n">
        <v>7277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88</v>
      </c>
      <c r="AO2028" t="s"/>
      <c r="AP2028" t="n">
        <v>9</v>
      </c>
      <c r="AQ2028" t="s">
        <v>89</v>
      </c>
      <c r="AR2028" t="s"/>
      <c r="AS2028" t="s"/>
      <c r="AT2028" t="s">
        <v>90</v>
      </c>
      <c r="AU2028" t="s"/>
      <c r="AV2028" t="s"/>
      <c r="AW2028" t="s"/>
      <c r="AX2028" t="s"/>
      <c r="AY2028" t="n">
        <v>3205620</v>
      </c>
      <c r="AZ2028" t="s">
        <v>2393</v>
      </c>
      <c r="BA2028" t="s"/>
      <c r="BB2028" t="n">
        <v>62314</v>
      </c>
      <c r="BC2028" t="n">
        <v>13.45561</v>
      </c>
      <c r="BD2028" t="n">
        <v>52.52971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2391</v>
      </c>
      <c r="F2029" t="n">
        <v>529929</v>
      </c>
      <c r="G2029" t="s">
        <v>74</v>
      </c>
      <c r="H2029" t="s">
        <v>75</v>
      </c>
      <c r="I2029" t="s"/>
      <c r="J2029" t="s">
        <v>74</v>
      </c>
      <c r="K2029" t="n">
        <v>139</v>
      </c>
      <c r="L2029" t="s">
        <v>76</v>
      </c>
      <c r="M2029" t="s"/>
      <c r="N2029" t="s">
        <v>95</v>
      </c>
      <c r="O2029" t="s">
        <v>78</v>
      </c>
      <c r="P2029" t="s">
        <v>2392</v>
      </c>
      <c r="Q2029" t="s"/>
      <c r="R2029" t="s">
        <v>102</v>
      </c>
      <c r="S2029" t="s">
        <v>202</v>
      </c>
      <c r="T2029" t="s">
        <v>82</v>
      </c>
      <c r="U2029" t="s"/>
      <c r="V2029" t="s">
        <v>83</v>
      </c>
      <c r="W2029" t="s">
        <v>112</v>
      </c>
      <c r="X2029" t="s"/>
      <c r="Y2029" t="s">
        <v>85</v>
      </c>
      <c r="Z2029">
        <f>HYPERLINK("https://hotelmonitor-cachepage.eclerx.com/savepage/tk_15434138204849265_sr_2057.html","info")</f>
        <v/>
      </c>
      <c r="AA2029" t="n">
        <v>7277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88</v>
      </c>
      <c r="AO2029" t="s"/>
      <c r="AP2029" t="n">
        <v>9</v>
      </c>
      <c r="AQ2029" t="s">
        <v>89</v>
      </c>
      <c r="AR2029" t="s"/>
      <c r="AS2029" t="s"/>
      <c r="AT2029" t="s">
        <v>90</v>
      </c>
      <c r="AU2029" t="s"/>
      <c r="AV2029" t="s"/>
      <c r="AW2029" t="s"/>
      <c r="AX2029" t="s"/>
      <c r="AY2029" t="n">
        <v>3205620</v>
      </c>
      <c r="AZ2029" t="s">
        <v>2393</v>
      </c>
      <c r="BA2029" t="s"/>
      <c r="BB2029" t="n">
        <v>62314</v>
      </c>
      <c r="BC2029" t="n">
        <v>13.45561</v>
      </c>
      <c r="BD2029" t="n">
        <v>52.52971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2394</v>
      </c>
      <c r="F2030" t="n">
        <v>2346591</v>
      </c>
      <c r="G2030" t="s">
        <v>74</v>
      </c>
      <c r="H2030" t="s">
        <v>75</v>
      </c>
      <c r="I2030" t="s"/>
      <c r="J2030" t="s">
        <v>74</v>
      </c>
      <c r="K2030" t="n">
        <v>54</v>
      </c>
      <c r="L2030" t="s">
        <v>76</v>
      </c>
      <c r="M2030" t="s"/>
      <c r="N2030" t="s">
        <v>183</v>
      </c>
      <c r="O2030" t="s">
        <v>78</v>
      </c>
      <c r="P2030" t="s">
        <v>2395</v>
      </c>
      <c r="Q2030" t="s"/>
      <c r="R2030" t="s">
        <v>102</v>
      </c>
      <c r="S2030" t="s">
        <v>893</v>
      </c>
      <c r="T2030" t="s">
        <v>82</v>
      </c>
      <c r="U2030" t="s"/>
      <c r="V2030" t="s">
        <v>83</v>
      </c>
      <c r="W2030" t="s">
        <v>84</v>
      </c>
      <c r="X2030" t="s"/>
      <c r="Y2030" t="s">
        <v>85</v>
      </c>
      <c r="Z2030">
        <f>HYPERLINK("https://hotelmonitor-cachepage.eclerx.com/savepage/tk_15434140256959195_sr_2057.html","info")</f>
        <v/>
      </c>
      <c r="AA2030" t="n">
        <v>203113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88</v>
      </c>
      <c r="AO2030" t="s"/>
      <c r="AP2030" t="n">
        <v>79</v>
      </c>
      <c r="AQ2030" t="s">
        <v>89</v>
      </c>
      <c r="AR2030" t="s"/>
      <c r="AS2030" t="s"/>
      <c r="AT2030" t="s">
        <v>90</v>
      </c>
      <c r="AU2030" t="s"/>
      <c r="AV2030" t="s"/>
      <c r="AW2030" t="s"/>
      <c r="AX2030" t="s"/>
      <c r="AY2030" t="n">
        <v>2071737</v>
      </c>
      <c r="AZ2030" t="s">
        <v>2396</v>
      </c>
      <c r="BA2030" t="s"/>
      <c r="BB2030" t="n">
        <v>221638</v>
      </c>
      <c r="BC2030" t="n">
        <v>13.592</v>
      </c>
      <c r="BD2030" t="n">
        <v>52.51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2397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92</v>
      </c>
      <c r="L2031" t="s">
        <v>76</v>
      </c>
      <c r="M2031" t="s"/>
      <c r="N2031" t="s">
        <v>77</v>
      </c>
      <c r="O2031" t="s">
        <v>78</v>
      </c>
      <c r="P2031" t="s">
        <v>2397</v>
      </c>
      <c r="Q2031" t="s"/>
      <c r="R2031" t="s">
        <v>80</v>
      </c>
      <c r="S2031" t="s">
        <v>991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HYPERLINK("https://hotelmonitor-cachepage.eclerx.com/savepage/tk_15434143719092565_sr_2057.html","info")</f>
        <v/>
      </c>
      <c r="AA2031" t="n">
        <v>-2929645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88</v>
      </c>
      <c r="AO2031" t="s"/>
      <c r="AP2031" t="n">
        <v>194</v>
      </c>
      <c r="AQ2031" t="s">
        <v>89</v>
      </c>
      <c r="AR2031" t="s"/>
      <c r="AS2031" t="s"/>
      <c r="AT2031" t="s">
        <v>90</v>
      </c>
      <c r="AU2031" t="s"/>
      <c r="AV2031" t="s"/>
      <c r="AW2031" t="s"/>
      <c r="AX2031" t="s"/>
      <c r="AY2031" t="n">
        <v>2929645</v>
      </c>
      <c r="AZ2031" t="s">
        <v>2398</v>
      </c>
      <c r="BA2031" t="s"/>
      <c r="BB2031" t="n">
        <v>30532</v>
      </c>
      <c r="BC2031" t="n">
        <v>13.3933</v>
      </c>
      <c r="BD2031" t="n">
        <v>52.510828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2399</v>
      </c>
      <c r="F2032" t="n">
        <v>178882</v>
      </c>
      <c r="G2032" t="s">
        <v>74</v>
      </c>
      <c r="H2032" t="s">
        <v>75</v>
      </c>
      <c r="I2032" t="s"/>
      <c r="J2032" t="s">
        <v>74</v>
      </c>
      <c r="K2032" t="n">
        <v>85</v>
      </c>
      <c r="L2032" t="s">
        <v>76</v>
      </c>
      <c r="M2032" t="s"/>
      <c r="N2032" t="s">
        <v>2400</v>
      </c>
      <c r="O2032" t="s">
        <v>78</v>
      </c>
      <c r="P2032" t="s">
        <v>2401</v>
      </c>
      <c r="Q2032" t="s"/>
      <c r="R2032" t="s">
        <v>102</v>
      </c>
      <c r="S2032" t="s">
        <v>181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HYPERLINK("https://hotelmonitor-cachepage.eclerx.com/savepage/tk_15434139730119197_sr_2057.html","info")</f>
        <v/>
      </c>
      <c r="AA2032" t="n">
        <v>82861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88</v>
      </c>
      <c r="AO2032" t="s"/>
      <c r="AP2032" t="n">
        <v>61</v>
      </c>
      <c r="AQ2032" t="s">
        <v>89</v>
      </c>
      <c r="AR2032" t="s"/>
      <c r="AS2032" t="s"/>
      <c r="AT2032" t="s">
        <v>90</v>
      </c>
      <c r="AU2032" t="s"/>
      <c r="AV2032" t="s"/>
      <c r="AW2032" t="s"/>
      <c r="AX2032" t="s"/>
      <c r="AY2032" t="n">
        <v>937737</v>
      </c>
      <c r="AZ2032" t="s">
        <v>2402</v>
      </c>
      <c r="BA2032" t="s"/>
      <c r="BB2032" t="n">
        <v>391042</v>
      </c>
      <c r="BC2032" t="n">
        <v>13.38366</v>
      </c>
      <c r="BD2032" t="n">
        <v>52.52362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2399</v>
      </c>
      <c r="F2033" t="n">
        <v>178882</v>
      </c>
      <c r="G2033" t="s">
        <v>74</v>
      </c>
      <c r="H2033" t="s">
        <v>75</v>
      </c>
      <c r="I2033" t="s"/>
      <c r="J2033" t="s">
        <v>74</v>
      </c>
      <c r="K2033" t="n">
        <v>105</v>
      </c>
      <c r="L2033" t="s">
        <v>76</v>
      </c>
      <c r="M2033" t="s"/>
      <c r="N2033" t="s">
        <v>2403</v>
      </c>
      <c r="O2033" t="s">
        <v>78</v>
      </c>
      <c r="P2033" t="s">
        <v>2401</v>
      </c>
      <c r="Q2033" t="s"/>
      <c r="R2033" t="s">
        <v>102</v>
      </c>
      <c r="S2033" t="s">
        <v>590</v>
      </c>
      <c r="T2033" t="s">
        <v>82</v>
      </c>
      <c r="U2033" t="s"/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HYPERLINK("https://hotelmonitor-cachepage.eclerx.com/savepage/tk_15434139730119197_sr_2057.html","info")</f>
        <v/>
      </c>
      <c r="AA2033" t="n">
        <v>82861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88</v>
      </c>
      <c r="AO2033" t="s"/>
      <c r="AP2033" t="n">
        <v>61</v>
      </c>
      <c r="AQ2033" t="s">
        <v>89</v>
      </c>
      <c r="AR2033" t="s"/>
      <c r="AS2033" t="s"/>
      <c r="AT2033" t="s">
        <v>90</v>
      </c>
      <c r="AU2033" t="s"/>
      <c r="AV2033" t="s"/>
      <c r="AW2033" t="s"/>
      <c r="AX2033" t="s"/>
      <c r="AY2033" t="n">
        <v>937737</v>
      </c>
      <c r="AZ2033" t="s">
        <v>2402</v>
      </c>
      <c r="BA2033" t="s"/>
      <c r="BB2033" t="n">
        <v>391042</v>
      </c>
      <c r="BC2033" t="n">
        <v>13.38366</v>
      </c>
      <c r="BD2033" t="n">
        <v>52.52362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2399</v>
      </c>
      <c r="F2034" t="n">
        <v>178882</v>
      </c>
      <c r="G2034" t="s">
        <v>74</v>
      </c>
      <c r="H2034" t="s">
        <v>75</v>
      </c>
      <c r="I2034" t="s"/>
      <c r="J2034" t="s">
        <v>74</v>
      </c>
      <c r="K2034" t="n">
        <v>135</v>
      </c>
      <c r="L2034" t="s">
        <v>76</v>
      </c>
      <c r="M2034" t="s"/>
      <c r="N2034" t="s">
        <v>2404</v>
      </c>
      <c r="O2034" t="s">
        <v>78</v>
      </c>
      <c r="P2034" t="s">
        <v>2401</v>
      </c>
      <c r="Q2034" t="s"/>
      <c r="R2034" t="s">
        <v>102</v>
      </c>
      <c r="S2034" t="s">
        <v>375</v>
      </c>
      <c r="T2034" t="s">
        <v>82</v>
      </c>
      <c r="U2034" t="s"/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HYPERLINK("https://hotelmonitor-cachepage.eclerx.com/savepage/tk_15434139730119197_sr_2057.html","info")</f>
        <v/>
      </c>
      <c r="AA2034" t="n">
        <v>82861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88</v>
      </c>
      <c r="AO2034" t="s"/>
      <c r="AP2034" t="n">
        <v>61</v>
      </c>
      <c r="AQ2034" t="s">
        <v>89</v>
      </c>
      <c r="AR2034" t="s"/>
      <c r="AS2034" t="s"/>
      <c r="AT2034" t="s">
        <v>90</v>
      </c>
      <c r="AU2034" t="s"/>
      <c r="AV2034" t="s"/>
      <c r="AW2034" t="s"/>
      <c r="AX2034" t="s"/>
      <c r="AY2034" t="n">
        <v>937737</v>
      </c>
      <c r="AZ2034" t="s">
        <v>2402</v>
      </c>
      <c r="BA2034" t="s"/>
      <c r="BB2034" t="n">
        <v>391042</v>
      </c>
      <c r="BC2034" t="n">
        <v>13.38366</v>
      </c>
      <c r="BD2034" t="n">
        <v>52.52362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2405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65</v>
      </c>
      <c r="L2035" t="s">
        <v>76</v>
      </c>
      <c r="M2035" t="s"/>
      <c r="N2035" t="s">
        <v>93</v>
      </c>
      <c r="O2035" t="s">
        <v>78</v>
      </c>
      <c r="P2035" t="s">
        <v>2405</v>
      </c>
      <c r="Q2035" t="s"/>
      <c r="R2035" t="s">
        <v>102</v>
      </c>
      <c r="S2035" t="s">
        <v>774</v>
      </c>
      <c r="T2035" t="s">
        <v>82</v>
      </c>
      <c r="U2035" t="s"/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HYPERLINK("https://hotelmonitor-cachepage.eclerx.com/savepage/tk_15434140571509335_sr_2057.html","info")</f>
        <v/>
      </c>
      <c r="AA2035" t="n">
        <v>-3423345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88</v>
      </c>
      <c r="AO2035" t="s"/>
      <c r="AP2035" t="n">
        <v>89</v>
      </c>
      <c r="AQ2035" t="s">
        <v>89</v>
      </c>
      <c r="AR2035" t="s"/>
      <c r="AS2035" t="s"/>
      <c r="AT2035" t="s">
        <v>90</v>
      </c>
      <c r="AU2035" t="s"/>
      <c r="AV2035" t="s"/>
      <c r="AW2035" t="s"/>
      <c r="AX2035" t="s"/>
      <c r="AY2035" t="n">
        <v>3423345</v>
      </c>
      <c r="AZ2035" t="s">
        <v>2406</v>
      </c>
      <c r="BA2035" t="s"/>
      <c r="BB2035" t="n">
        <v>638470</v>
      </c>
      <c r="BC2035" t="n">
        <v>13.36541</v>
      </c>
      <c r="BD2035" t="n">
        <v>52.49961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2407</v>
      </c>
      <c r="F2036" t="n">
        <v>529935</v>
      </c>
      <c r="G2036" t="s">
        <v>74</v>
      </c>
      <c r="H2036" t="s">
        <v>75</v>
      </c>
      <c r="I2036" t="s"/>
      <c r="J2036" t="s">
        <v>74</v>
      </c>
      <c r="K2036" t="n">
        <v>137</v>
      </c>
      <c r="L2036" t="s">
        <v>76</v>
      </c>
      <c r="M2036" t="s"/>
      <c r="N2036" t="s">
        <v>2408</v>
      </c>
      <c r="O2036" t="s">
        <v>78</v>
      </c>
      <c r="P2036" t="s">
        <v>2409</v>
      </c>
      <c r="Q2036" t="s"/>
      <c r="R2036" t="s">
        <v>80</v>
      </c>
      <c r="S2036" t="s">
        <v>414</v>
      </c>
      <c r="T2036" t="s">
        <v>82</v>
      </c>
      <c r="U2036" t="s"/>
      <c r="V2036" t="s">
        <v>83</v>
      </c>
      <c r="W2036" t="s">
        <v>84</v>
      </c>
      <c r="X2036" t="s"/>
      <c r="Y2036" t="s">
        <v>85</v>
      </c>
      <c r="Z2036">
        <f>HYPERLINK("https://hotelmonitor-cachepage.eclerx.com/savepage/tk_15434138941190612_sr_2057.html","info")</f>
        <v/>
      </c>
      <c r="AA2036" t="n">
        <v>29343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88</v>
      </c>
      <c r="AO2036" t="s"/>
      <c r="AP2036" t="n">
        <v>34</v>
      </c>
      <c r="AQ2036" t="s">
        <v>89</v>
      </c>
      <c r="AR2036" t="s"/>
      <c r="AS2036" t="s"/>
      <c r="AT2036" t="s">
        <v>90</v>
      </c>
      <c r="AU2036" t="s"/>
      <c r="AV2036" t="s"/>
      <c r="AW2036" t="s"/>
      <c r="AX2036" t="s"/>
      <c r="AY2036" t="n">
        <v>231325</v>
      </c>
      <c r="AZ2036" t="s">
        <v>2410</v>
      </c>
      <c r="BA2036" t="s"/>
      <c r="BB2036" t="n">
        <v>5</v>
      </c>
      <c r="BC2036" t="n">
        <v>13.301396</v>
      </c>
      <c r="BD2036" t="n">
        <v>52.551593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2407</v>
      </c>
      <c r="F2037" t="n">
        <v>529935</v>
      </c>
      <c r="G2037" t="s">
        <v>74</v>
      </c>
      <c r="H2037" t="s">
        <v>75</v>
      </c>
      <c r="I2037" t="s"/>
      <c r="J2037" t="s">
        <v>74</v>
      </c>
      <c r="K2037" t="n">
        <v>152</v>
      </c>
      <c r="L2037" t="s">
        <v>76</v>
      </c>
      <c r="M2037" t="s"/>
      <c r="N2037" t="s">
        <v>2411</v>
      </c>
      <c r="O2037" t="s">
        <v>78</v>
      </c>
      <c r="P2037" t="s">
        <v>2409</v>
      </c>
      <c r="Q2037" t="s"/>
      <c r="R2037" t="s">
        <v>80</v>
      </c>
      <c r="S2037" t="s">
        <v>1406</v>
      </c>
      <c r="T2037" t="s">
        <v>82</v>
      </c>
      <c r="U2037" t="s"/>
      <c r="V2037" t="s">
        <v>83</v>
      </c>
      <c r="W2037" t="s">
        <v>84</v>
      </c>
      <c r="X2037" t="s"/>
      <c r="Y2037" t="s">
        <v>85</v>
      </c>
      <c r="Z2037">
        <f>HYPERLINK("https://hotelmonitor-cachepage.eclerx.com/savepage/tk_15434138941190612_sr_2057.html","info")</f>
        <v/>
      </c>
      <c r="AA2037" t="n">
        <v>29343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88</v>
      </c>
      <c r="AO2037" t="s"/>
      <c r="AP2037" t="n">
        <v>34</v>
      </c>
      <c r="AQ2037" t="s">
        <v>89</v>
      </c>
      <c r="AR2037" t="s"/>
      <c r="AS2037" t="s"/>
      <c r="AT2037" t="s">
        <v>90</v>
      </c>
      <c r="AU2037" t="s"/>
      <c r="AV2037" t="s"/>
      <c r="AW2037" t="s"/>
      <c r="AX2037" t="s"/>
      <c r="AY2037" t="n">
        <v>231325</v>
      </c>
      <c r="AZ2037" t="s">
        <v>2410</v>
      </c>
      <c r="BA2037" t="s"/>
      <c r="BB2037" t="n">
        <v>5</v>
      </c>
      <c r="BC2037" t="n">
        <v>13.301396</v>
      </c>
      <c r="BD2037" t="n">
        <v>52.551593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2407</v>
      </c>
      <c r="F2038" t="n">
        <v>529935</v>
      </c>
      <c r="G2038" t="s">
        <v>74</v>
      </c>
      <c r="H2038" t="s">
        <v>75</v>
      </c>
      <c r="I2038" t="s"/>
      <c r="J2038" t="s">
        <v>74</v>
      </c>
      <c r="K2038" t="n">
        <v>137</v>
      </c>
      <c r="L2038" t="s">
        <v>76</v>
      </c>
      <c r="M2038" t="s"/>
      <c r="N2038" t="s">
        <v>624</v>
      </c>
      <c r="O2038" t="s">
        <v>78</v>
      </c>
      <c r="P2038" t="s">
        <v>2409</v>
      </c>
      <c r="Q2038" t="s"/>
      <c r="R2038" t="s">
        <v>80</v>
      </c>
      <c r="S2038" t="s">
        <v>414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HYPERLINK("https://hotelmonitor-cachepage.eclerx.com/savepage/tk_15434138941190612_sr_2057.html","info")</f>
        <v/>
      </c>
      <c r="AA2038" t="n">
        <v>29343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88</v>
      </c>
      <c r="AO2038" t="s"/>
      <c r="AP2038" t="n">
        <v>34</v>
      </c>
      <c r="AQ2038" t="s">
        <v>89</v>
      </c>
      <c r="AR2038" t="s"/>
      <c r="AS2038" t="s"/>
      <c r="AT2038" t="s">
        <v>90</v>
      </c>
      <c r="AU2038" t="s"/>
      <c r="AV2038" t="s"/>
      <c r="AW2038" t="s"/>
      <c r="AX2038" t="s"/>
      <c r="AY2038" t="n">
        <v>231325</v>
      </c>
      <c r="AZ2038" t="s">
        <v>2410</v>
      </c>
      <c r="BA2038" t="s"/>
      <c r="BB2038" t="n">
        <v>5</v>
      </c>
      <c r="BC2038" t="n">
        <v>13.301396</v>
      </c>
      <c r="BD2038" t="n">
        <v>52.551593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2407</v>
      </c>
      <c r="F2039" t="n">
        <v>529935</v>
      </c>
      <c r="G2039" t="s">
        <v>74</v>
      </c>
      <c r="H2039" t="s">
        <v>75</v>
      </c>
      <c r="I2039" t="s"/>
      <c r="J2039" t="s">
        <v>74</v>
      </c>
      <c r="K2039" t="n">
        <v>137</v>
      </c>
      <c r="L2039" t="s">
        <v>76</v>
      </c>
      <c r="M2039" t="s"/>
      <c r="N2039" t="s">
        <v>2412</v>
      </c>
      <c r="O2039" t="s">
        <v>78</v>
      </c>
      <c r="P2039" t="s">
        <v>2409</v>
      </c>
      <c r="Q2039" t="s"/>
      <c r="R2039" t="s">
        <v>80</v>
      </c>
      <c r="S2039" t="s">
        <v>414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HYPERLINK("https://hotelmonitor-cachepage.eclerx.com/savepage/tk_15434138941190612_sr_2057.html","info")</f>
        <v/>
      </c>
      <c r="AA2039" t="n">
        <v>29343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88</v>
      </c>
      <c r="AO2039" t="s"/>
      <c r="AP2039" t="n">
        <v>34</v>
      </c>
      <c r="AQ2039" t="s">
        <v>89</v>
      </c>
      <c r="AR2039" t="s"/>
      <c r="AS2039" t="s"/>
      <c r="AT2039" t="s">
        <v>90</v>
      </c>
      <c r="AU2039" t="s"/>
      <c r="AV2039" t="s"/>
      <c r="AW2039" t="s"/>
      <c r="AX2039" t="s"/>
      <c r="AY2039" t="n">
        <v>231325</v>
      </c>
      <c r="AZ2039" t="s">
        <v>2410</v>
      </c>
      <c r="BA2039" t="s"/>
      <c r="BB2039" t="n">
        <v>5</v>
      </c>
      <c r="BC2039" t="n">
        <v>13.301396</v>
      </c>
      <c r="BD2039" t="n">
        <v>52.551593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2407</v>
      </c>
      <c r="F2040" t="n">
        <v>529935</v>
      </c>
      <c r="G2040" t="s">
        <v>74</v>
      </c>
      <c r="H2040" t="s">
        <v>75</v>
      </c>
      <c r="I2040" t="s"/>
      <c r="J2040" t="s">
        <v>74</v>
      </c>
      <c r="K2040" t="n">
        <v>137</v>
      </c>
      <c r="L2040" t="s">
        <v>76</v>
      </c>
      <c r="M2040" t="s"/>
      <c r="N2040" t="s">
        <v>624</v>
      </c>
      <c r="O2040" t="s">
        <v>78</v>
      </c>
      <c r="P2040" t="s">
        <v>2409</v>
      </c>
      <c r="Q2040" t="s"/>
      <c r="R2040" t="s">
        <v>80</v>
      </c>
      <c r="S2040" t="s">
        <v>414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HYPERLINK("https://hotelmonitor-cachepage.eclerx.com/savepage/tk_15434138941190612_sr_2057.html","info")</f>
        <v/>
      </c>
      <c r="AA2040" t="n">
        <v>29343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88</v>
      </c>
      <c r="AO2040" t="s"/>
      <c r="AP2040" t="n">
        <v>34</v>
      </c>
      <c r="AQ2040" t="s">
        <v>89</v>
      </c>
      <c r="AR2040" t="s"/>
      <c r="AS2040" t="s"/>
      <c r="AT2040" t="s">
        <v>90</v>
      </c>
      <c r="AU2040" t="s"/>
      <c r="AV2040" t="s"/>
      <c r="AW2040" t="s"/>
      <c r="AX2040" t="s"/>
      <c r="AY2040" t="n">
        <v>231325</v>
      </c>
      <c r="AZ2040" t="s">
        <v>2410</v>
      </c>
      <c r="BA2040" t="s"/>
      <c r="BB2040" t="n">
        <v>5</v>
      </c>
      <c r="BC2040" t="n">
        <v>13.301396</v>
      </c>
      <c r="BD2040" t="n">
        <v>52.551593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2407</v>
      </c>
      <c r="F2041" t="n">
        <v>529935</v>
      </c>
      <c r="G2041" t="s">
        <v>74</v>
      </c>
      <c r="H2041" t="s">
        <v>75</v>
      </c>
      <c r="I2041" t="s"/>
      <c r="J2041" t="s">
        <v>74</v>
      </c>
      <c r="K2041" t="n">
        <v>137</v>
      </c>
      <c r="L2041" t="s">
        <v>76</v>
      </c>
      <c r="M2041" t="s"/>
      <c r="N2041" t="s">
        <v>2412</v>
      </c>
      <c r="O2041" t="s">
        <v>78</v>
      </c>
      <c r="P2041" t="s">
        <v>2409</v>
      </c>
      <c r="Q2041" t="s"/>
      <c r="R2041" t="s">
        <v>80</v>
      </c>
      <c r="S2041" t="s">
        <v>414</v>
      </c>
      <c r="T2041" t="s">
        <v>82</v>
      </c>
      <c r="U2041" t="s"/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HYPERLINK("https://hotelmonitor-cachepage.eclerx.com/savepage/tk_15434138941190612_sr_2057.html","info")</f>
        <v/>
      </c>
      <c r="AA2041" t="n">
        <v>29343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88</v>
      </c>
      <c r="AO2041" t="s"/>
      <c r="AP2041" t="n">
        <v>34</v>
      </c>
      <c r="AQ2041" t="s">
        <v>89</v>
      </c>
      <c r="AR2041" t="s"/>
      <c r="AS2041" t="s"/>
      <c r="AT2041" t="s">
        <v>90</v>
      </c>
      <c r="AU2041" t="s"/>
      <c r="AV2041" t="s"/>
      <c r="AW2041" t="s"/>
      <c r="AX2041" t="s"/>
      <c r="AY2041" t="n">
        <v>231325</v>
      </c>
      <c r="AZ2041" t="s">
        <v>2410</v>
      </c>
      <c r="BA2041" t="s"/>
      <c r="BB2041" t="n">
        <v>5</v>
      </c>
      <c r="BC2041" t="n">
        <v>13.301396</v>
      </c>
      <c r="BD2041" t="n">
        <v>52.551593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2407</v>
      </c>
      <c r="F2042" t="n">
        <v>529935</v>
      </c>
      <c r="G2042" t="s">
        <v>74</v>
      </c>
      <c r="H2042" t="s">
        <v>75</v>
      </c>
      <c r="I2042" t="s"/>
      <c r="J2042" t="s">
        <v>74</v>
      </c>
      <c r="K2042" t="n">
        <v>137</v>
      </c>
      <c r="L2042" t="s">
        <v>76</v>
      </c>
      <c r="M2042" t="s"/>
      <c r="N2042" t="s">
        <v>624</v>
      </c>
      <c r="O2042" t="s">
        <v>78</v>
      </c>
      <c r="P2042" t="s">
        <v>2409</v>
      </c>
      <c r="Q2042" t="s"/>
      <c r="R2042" t="s">
        <v>80</v>
      </c>
      <c r="S2042" t="s">
        <v>414</v>
      </c>
      <c r="T2042" t="s">
        <v>82</v>
      </c>
      <c r="U2042" t="s"/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HYPERLINK("https://hotelmonitor-cachepage.eclerx.com/savepage/tk_15434138941190612_sr_2057.html","info")</f>
        <v/>
      </c>
      <c r="AA2042" t="n">
        <v>29343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88</v>
      </c>
      <c r="AO2042" t="s"/>
      <c r="AP2042" t="n">
        <v>34</v>
      </c>
      <c r="AQ2042" t="s">
        <v>89</v>
      </c>
      <c r="AR2042" t="s"/>
      <c r="AS2042" t="s"/>
      <c r="AT2042" t="s">
        <v>90</v>
      </c>
      <c r="AU2042" t="s"/>
      <c r="AV2042" t="s"/>
      <c r="AW2042" t="s"/>
      <c r="AX2042" t="s"/>
      <c r="AY2042" t="n">
        <v>231325</v>
      </c>
      <c r="AZ2042" t="s">
        <v>2410</v>
      </c>
      <c r="BA2042" t="s"/>
      <c r="BB2042" t="n">
        <v>5</v>
      </c>
      <c r="BC2042" t="n">
        <v>13.301396</v>
      </c>
      <c r="BD2042" t="n">
        <v>52.551593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2407</v>
      </c>
      <c r="F2043" t="n">
        <v>529935</v>
      </c>
      <c r="G2043" t="s">
        <v>74</v>
      </c>
      <c r="H2043" t="s">
        <v>75</v>
      </c>
      <c r="I2043" t="s"/>
      <c r="J2043" t="s">
        <v>74</v>
      </c>
      <c r="K2043" t="n">
        <v>152</v>
      </c>
      <c r="L2043" t="s">
        <v>76</v>
      </c>
      <c r="M2043" t="s"/>
      <c r="N2043" t="s">
        <v>626</v>
      </c>
      <c r="O2043" t="s">
        <v>78</v>
      </c>
      <c r="P2043" t="s">
        <v>2409</v>
      </c>
      <c r="Q2043" t="s"/>
      <c r="R2043" t="s">
        <v>80</v>
      </c>
      <c r="S2043" t="s">
        <v>1406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HYPERLINK("https://hotelmonitor-cachepage.eclerx.com/savepage/tk_15434138941190612_sr_2057.html","info")</f>
        <v/>
      </c>
      <c r="AA2043" t="n">
        <v>29343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88</v>
      </c>
      <c r="AO2043" t="s"/>
      <c r="AP2043" t="n">
        <v>34</v>
      </c>
      <c r="AQ2043" t="s">
        <v>89</v>
      </c>
      <c r="AR2043" t="s"/>
      <c r="AS2043" t="s"/>
      <c r="AT2043" t="s">
        <v>90</v>
      </c>
      <c r="AU2043" t="s"/>
      <c r="AV2043" t="s"/>
      <c r="AW2043" t="s"/>
      <c r="AX2043" t="s"/>
      <c r="AY2043" t="n">
        <v>231325</v>
      </c>
      <c r="AZ2043" t="s">
        <v>2410</v>
      </c>
      <c r="BA2043" t="s"/>
      <c r="BB2043" t="n">
        <v>5</v>
      </c>
      <c r="BC2043" t="n">
        <v>13.301396</v>
      </c>
      <c r="BD2043" t="n">
        <v>52.551593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2407</v>
      </c>
      <c r="F2044" t="n">
        <v>529935</v>
      </c>
      <c r="G2044" t="s">
        <v>74</v>
      </c>
      <c r="H2044" t="s">
        <v>75</v>
      </c>
      <c r="I2044" t="s"/>
      <c r="J2044" t="s">
        <v>74</v>
      </c>
      <c r="K2044" t="n">
        <v>162</v>
      </c>
      <c r="L2044" t="s">
        <v>76</v>
      </c>
      <c r="M2044" t="s"/>
      <c r="N2044" t="s">
        <v>2413</v>
      </c>
      <c r="O2044" t="s">
        <v>78</v>
      </c>
      <c r="P2044" t="s">
        <v>2409</v>
      </c>
      <c r="Q2044" t="s"/>
      <c r="R2044" t="s">
        <v>80</v>
      </c>
      <c r="S2044" t="s">
        <v>218</v>
      </c>
      <c r="T2044" t="s">
        <v>82</v>
      </c>
      <c r="U2044" t="s"/>
      <c r="V2044" t="s">
        <v>83</v>
      </c>
      <c r="W2044" t="s">
        <v>84</v>
      </c>
      <c r="X2044" t="s"/>
      <c r="Y2044" t="s">
        <v>85</v>
      </c>
      <c r="Z2044">
        <f>HYPERLINK("https://hotelmonitor-cachepage.eclerx.com/savepage/tk_15434138941190612_sr_2057.html","info")</f>
        <v/>
      </c>
      <c r="AA2044" t="n">
        <v>29343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88</v>
      </c>
      <c r="AO2044" t="s"/>
      <c r="AP2044" t="n">
        <v>34</v>
      </c>
      <c r="AQ2044" t="s">
        <v>89</v>
      </c>
      <c r="AR2044" t="s"/>
      <c r="AS2044" t="s"/>
      <c r="AT2044" t="s">
        <v>90</v>
      </c>
      <c r="AU2044" t="s"/>
      <c r="AV2044" t="s"/>
      <c r="AW2044" t="s"/>
      <c r="AX2044" t="s"/>
      <c r="AY2044" t="n">
        <v>231325</v>
      </c>
      <c r="AZ2044" t="s">
        <v>2410</v>
      </c>
      <c r="BA2044" t="s"/>
      <c r="BB2044" t="n">
        <v>5</v>
      </c>
      <c r="BC2044" t="n">
        <v>13.301396</v>
      </c>
      <c r="BD2044" t="n">
        <v>52.551593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2407</v>
      </c>
      <c r="F2045" t="n">
        <v>529935</v>
      </c>
      <c r="G2045" t="s">
        <v>74</v>
      </c>
      <c r="H2045" t="s">
        <v>75</v>
      </c>
      <c r="I2045" t="s"/>
      <c r="J2045" t="s">
        <v>74</v>
      </c>
      <c r="K2045" t="n">
        <v>162</v>
      </c>
      <c r="L2045" t="s">
        <v>76</v>
      </c>
      <c r="M2045" t="s"/>
      <c r="N2045" t="s">
        <v>2413</v>
      </c>
      <c r="O2045" t="s">
        <v>78</v>
      </c>
      <c r="P2045" t="s">
        <v>2409</v>
      </c>
      <c r="Q2045" t="s"/>
      <c r="R2045" t="s">
        <v>80</v>
      </c>
      <c r="S2045" t="s">
        <v>218</v>
      </c>
      <c r="T2045" t="s">
        <v>82</v>
      </c>
      <c r="U2045" t="s"/>
      <c r="V2045" t="s">
        <v>83</v>
      </c>
      <c r="W2045" t="s">
        <v>84</v>
      </c>
      <c r="X2045" t="s"/>
      <c r="Y2045" t="s">
        <v>85</v>
      </c>
      <c r="Z2045">
        <f>HYPERLINK("https://hotelmonitor-cachepage.eclerx.com/savepage/tk_15434138941190612_sr_2057.html","info")</f>
        <v/>
      </c>
      <c r="AA2045" t="n">
        <v>29343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88</v>
      </c>
      <c r="AO2045" t="s"/>
      <c r="AP2045" t="n">
        <v>34</v>
      </c>
      <c r="AQ2045" t="s">
        <v>89</v>
      </c>
      <c r="AR2045" t="s"/>
      <c r="AS2045" t="s"/>
      <c r="AT2045" t="s">
        <v>90</v>
      </c>
      <c r="AU2045" t="s"/>
      <c r="AV2045" t="s"/>
      <c r="AW2045" t="s"/>
      <c r="AX2045" t="s"/>
      <c r="AY2045" t="n">
        <v>231325</v>
      </c>
      <c r="AZ2045" t="s">
        <v>2410</v>
      </c>
      <c r="BA2045" t="s"/>
      <c r="BB2045" t="n">
        <v>5</v>
      </c>
      <c r="BC2045" t="n">
        <v>13.301396</v>
      </c>
      <c r="BD2045" t="n">
        <v>52.551593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2407</v>
      </c>
      <c r="F2046" t="n">
        <v>529935</v>
      </c>
      <c r="G2046" t="s">
        <v>74</v>
      </c>
      <c r="H2046" t="s">
        <v>75</v>
      </c>
      <c r="I2046" t="s"/>
      <c r="J2046" t="s">
        <v>74</v>
      </c>
      <c r="K2046" t="n">
        <v>162</v>
      </c>
      <c r="L2046" t="s">
        <v>76</v>
      </c>
      <c r="M2046" t="s"/>
      <c r="N2046" t="s">
        <v>2413</v>
      </c>
      <c r="O2046" t="s">
        <v>78</v>
      </c>
      <c r="P2046" t="s">
        <v>2409</v>
      </c>
      <c r="Q2046" t="s"/>
      <c r="R2046" t="s">
        <v>80</v>
      </c>
      <c r="S2046" t="s">
        <v>218</v>
      </c>
      <c r="T2046" t="s">
        <v>82</v>
      </c>
      <c r="U2046" t="s"/>
      <c r="V2046" t="s">
        <v>83</v>
      </c>
      <c r="W2046" t="s">
        <v>84</v>
      </c>
      <c r="X2046" t="s"/>
      <c r="Y2046" t="s">
        <v>85</v>
      </c>
      <c r="Z2046">
        <f>HYPERLINK("https://hotelmonitor-cachepage.eclerx.com/savepage/tk_15434138941190612_sr_2057.html","info")</f>
        <v/>
      </c>
      <c r="AA2046" t="n">
        <v>29343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88</v>
      </c>
      <c r="AO2046" t="s"/>
      <c r="AP2046" t="n">
        <v>34</v>
      </c>
      <c r="AQ2046" t="s">
        <v>89</v>
      </c>
      <c r="AR2046" t="s"/>
      <c r="AS2046" t="s"/>
      <c r="AT2046" t="s">
        <v>90</v>
      </c>
      <c r="AU2046" t="s"/>
      <c r="AV2046" t="s"/>
      <c r="AW2046" t="s"/>
      <c r="AX2046" t="s"/>
      <c r="AY2046" t="n">
        <v>231325</v>
      </c>
      <c r="AZ2046" t="s">
        <v>2410</v>
      </c>
      <c r="BA2046" t="s"/>
      <c r="BB2046" t="n">
        <v>5</v>
      </c>
      <c r="BC2046" t="n">
        <v>13.301396</v>
      </c>
      <c r="BD2046" t="n">
        <v>52.551593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2407</v>
      </c>
      <c r="F2047" t="n">
        <v>529935</v>
      </c>
      <c r="G2047" t="s">
        <v>74</v>
      </c>
      <c r="H2047" t="s">
        <v>75</v>
      </c>
      <c r="I2047" t="s"/>
      <c r="J2047" t="s">
        <v>74</v>
      </c>
      <c r="K2047" t="n">
        <v>177</v>
      </c>
      <c r="L2047" t="s">
        <v>76</v>
      </c>
      <c r="M2047" t="s"/>
      <c r="N2047" t="s">
        <v>2414</v>
      </c>
      <c r="O2047" t="s">
        <v>78</v>
      </c>
      <c r="P2047" t="s">
        <v>2409</v>
      </c>
      <c r="Q2047" t="s"/>
      <c r="R2047" t="s">
        <v>80</v>
      </c>
      <c r="S2047" t="s">
        <v>752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HYPERLINK("https://hotelmonitor-cachepage.eclerx.com/savepage/tk_15434138941190612_sr_2057.html","info")</f>
        <v/>
      </c>
      <c r="AA2047" t="n">
        <v>29343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88</v>
      </c>
      <c r="AO2047" t="s"/>
      <c r="AP2047" t="n">
        <v>34</v>
      </c>
      <c r="AQ2047" t="s">
        <v>89</v>
      </c>
      <c r="AR2047" t="s"/>
      <c r="AS2047" t="s"/>
      <c r="AT2047" t="s">
        <v>90</v>
      </c>
      <c r="AU2047" t="s"/>
      <c r="AV2047" t="s"/>
      <c r="AW2047" t="s"/>
      <c r="AX2047" t="s"/>
      <c r="AY2047" t="n">
        <v>231325</v>
      </c>
      <c r="AZ2047" t="s">
        <v>2410</v>
      </c>
      <c r="BA2047" t="s"/>
      <c r="BB2047" t="n">
        <v>5</v>
      </c>
      <c r="BC2047" t="n">
        <v>13.301396</v>
      </c>
      <c r="BD2047" t="n">
        <v>52.551593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2407</v>
      </c>
      <c r="F2048" t="n">
        <v>529935</v>
      </c>
      <c r="G2048" t="s">
        <v>74</v>
      </c>
      <c r="H2048" t="s">
        <v>75</v>
      </c>
      <c r="I2048" t="s"/>
      <c r="J2048" t="s">
        <v>74</v>
      </c>
      <c r="K2048" t="n">
        <v>185</v>
      </c>
      <c r="L2048" t="s">
        <v>76</v>
      </c>
      <c r="M2048" t="s"/>
      <c r="N2048" t="s">
        <v>2412</v>
      </c>
      <c r="O2048" t="s">
        <v>78</v>
      </c>
      <c r="P2048" t="s">
        <v>2409</v>
      </c>
      <c r="Q2048" t="s"/>
      <c r="R2048" t="s">
        <v>80</v>
      </c>
      <c r="S2048" t="s">
        <v>452</v>
      </c>
      <c r="T2048" t="s">
        <v>82</v>
      </c>
      <c r="U2048" t="s"/>
      <c r="V2048" t="s">
        <v>83</v>
      </c>
      <c r="W2048" t="s">
        <v>112</v>
      </c>
      <c r="X2048" t="s"/>
      <c r="Y2048" t="s">
        <v>85</v>
      </c>
      <c r="Z2048">
        <f>HYPERLINK("https://hotelmonitor-cachepage.eclerx.com/savepage/tk_15434138941190612_sr_2057.html","info")</f>
        <v/>
      </c>
      <c r="AA2048" t="n">
        <v>29343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88</v>
      </c>
      <c r="AO2048" t="s"/>
      <c r="AP2048" t="n">
        <v>34</v>
      </c>
      <c r="AQ2048" t="s">
        <v>89</v>
      </c>
      <c r="AR2048" t="s"/>
      <c r="AS2048" t="s"/>
      <c r="AT2048" t="s">
        <v>90</v>
      </c>
      <c r="AU2048" t="s"/>
      <c r="AV2048" t="s"/>
      <c r="AW2048" t="s"/>
      <c r="AX2048" t="s"/>
      <c r="AY2048" t="n">
        <v>231325</v>
      </c>
      <c r="AZ2048" t="s">
        <v>2410</v>
      </c>
      <c r="BA2048" t="s"/>
      <c r="BB2048" t="n">
        <v>5</v>
      </c>
      <c r="BC2048" t="n">
        <v>13.301396</v>
      </c>
      <c r="BD2048" t="n">
        <v>52.551593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2407</v>
      </c>
      <c r="F2049" t="n">
        <v>529935</v>
      </c>
      <c r="G2049" t="s">
        <v>74</v>
      </c>
      <c r="H2049" t="s">
        <v>75</v>
      </c>
      <c r="I2049" t="s"/>
      <c r="J2049" t="s">
        <v>74</v>
      </c>
      <c r="K2049" t="n">
        <v>185</v>
      </c>
      <c r="L2049" t="s">
        <v>76</v>
      </c>
      <c r="M2049" t="s"/>
      <c r="N2049" t="s">
        <v>624</v>
      </c>
      <c r="O2049" t="s">
        <v>78</v>
      </c>
      <c r="P2049" t="s">
        <v>2409</v>
      </c>
      <c r="Q2049" t="s"/>
      <c r="R2049" t="s">
        <v>80</v>
      </c>
      <c r="S2049" t="s">
        <v>452</v>
      </c>
      <c r="T2049" t="s">
        <v>82</v>
      </c>
      <c r="U2049" t="s"/>
      <c r="V2049" t="s">
        <v>83</v>
      </c>
      <c r="W2049" t="s">
        <v>112</v>
      </c>
      <c r="X2049" t="s"/>
      <c r="Y2049" t="s">
        <v>85</v>
      </c>
      <c r="Z2049">
        <f>HYPERLINK("https://hotelmonitor-cachepage.eclerx.com/savepage/tk_15434138941190612_sr_2057.html","info")</f>
        <v/>
      </c>
      <c r="AA2049" t="n">
        <v>29343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88</v>
      </c>
      <c r="AO2049" t="s"/>
      <c r="AP2049" t="n">
        <v>34</v>
      </c>
      <c r="AQ2049" t="s">
        <v>89</v>
      </c>
      <c r="AR2049" t="s"/>
      <c r="AS2049" t="s"/>
      <c r="AT2049" t="s">
        <v>90</v>
      </c>
      <c r="AU2049" t="s"/>
      <c r="AV2049" t="s"/>
      <c r="AW2049" t="s"/>
      <c r="AX2049" t="s"/>
      <c r="AY2049" t="n">
        <v>231325</v>
      </c>
      <c r="AZ2049" t="s">
        <v>2410</v>
      </c>
      <c r="BA2049" t="s"/>
      <c r="BB2049" t="n">
        <v>5</v>
      </c>
      <c r="BC2049" t="n">
        <v>13.301396</v>
      </c>
      <c r="BD2049" t="n">
        <v>52.551593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2407</v>
      </c>
      <c r="F2050" t="n">
        <v>529935</v>
      </c>
      <c r="G2050" t="s">
        <v>74</v>
      </c>
      <c r="H2050" t="s">
        <v>75</v>
      </c>
      <c r="I2050" t="s"/>
      <c r="J2050" t="s">
        <v>74</v>
      </c>
      <c r="K2050" t="n">
        <v>185</v>
      </c>
      <c r="L2050" t="s">
        <v>76</v>
      </c>
      <c r="M2050" t="s"/>
      <c r="N2050" t="s">
        <v>2412</v>
      </c>
      <c r="O2050" t="s">
        <v>78</v>
      </c>
      <c r="P2050" t="s">
        <v>2409</v>
      </c>
      <c r="Q2050" t="s"/>
      <c r="R2050" t="s">
        <v>80</v>
      </c>
      <c r="S2050" t="s">
        <v>452</v>
      </c>
      <c r="T2050" t="s">
        <v>82</v>
      </c>
      <c r="U2050" t="s"/>
      <c r="V2050" t="s">
        <v>83</v>
      </c>
      <c r="W2050" t="s">
        <v>112</v>
      </c>
      <c r="X2050" t="s"/>
      <c r="Y2050" t="s">
        <v>85</v>
      </c>
      <c r="Z2050">
        <f>HYPERLINK("https://hotelmonitor-cachepage.eclerx.com/savepage/tk_15434138941190612_sr_2057.html","info")</f>
        <v/>
      </c>
      <c r="AA2050" t="n">
        <v>29343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88</v>
      </c>
      <c r="AO2050" t="s"/>
      <c r="AP2050" t="n">
        <v>34</v>
      </c>
      <c r="AQ2050" t="s">
        <v>89</v>
      </c>
      <c r="AR2050" t="s"/>
      <c r="AS2050" t="s"/>
      <c r="AT2050" t="s">
        <v>90</v>
      </c>
      <c r="AU2050" t="s"/>
      <c r="AV2050" t="s"/>
      <c r="AW2050" t="s"/>
      <c r="AX2050" t="s"/>
      <c r="AY2050" t="n">
        <v>231325</v>
      </c>
      <c r="AZ2050" t="s">
        <v>2410</v>
      </c>
      <c r="BA2050" t="s"/>
      <c r="BB2050" t="n">
        <v>5</v>
      </c>
      <c r="BC2050" t="n">
        <v>13.301396</v>
      </c>
      <c r="BD2050" t="n">
        <v>52.551593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2407</v>
      </c>
      <c r="F2051" t="n">
        <v>529935</v>
      </c>
      <c r="G2051" t="s">
        <v>74</v>
      </c>
      <c r="H2051" t="s">
        <v>75</v>
      </c>
      <c r="I2051" t="s"/>
      <c r="J2051" t="s">
        <v>74</v>
      </c>
      <c r="K2051" t="n">
        <v>185</v>
      </c>
      <c r="L2051" t="s">
        <v>76</v>
      </c>
      <c r="M2051" t="s"/>
      <c r="N2051" t="s">
        <v>624</v>
      </c>
      <c r="O2051" t="s">
        <v>78</v>
      </c>
      <c r="P2051" t="s">
        <v>2409</v>
      </c>
      <c r="Q2051" t="s"/>
      <c r="R2051" t="s">
        <v>80</v>
      </c>
      <c r="S2051" t="s">
        <v>452</v>
      </c>
      <c r="T2051" t="s">
        <v>82</v>
      </c>
      <c r="U2051" t="s"/>
      <c r="V2051" t="s">
        <v>83</v>
      </c>
      <c r="W2051" t="s">
        <v>112</v>
      </c>
      <c r="X2051" t="s"/>
      <c r="Y2051" t="s">
        <v>85</v>
      </c>
      <c r="Z2051">
        <f>HYPERLINK("https://hotelmonitor-cachepage.eclerx.com/savepage/tk_15434138941190612_sr_2057.html","info")</f>
        <v/>
      </c>
      <c r="AA2051" t="n">
        <v>29343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88</v>
      </c>
      <c r="AO2051" t="s"/>
      <c r="AP2051" t="n">
        <v>34</v>
      </c>
      <c r="AQ2051" t="s">
        <v>89</v>
      </c>
      <c r="AR2051" t="s"/>
      <c r="AS2051" t="s"/>
      <c r="AT2051" t="s">
        <v>90</v>
      </c>
      <c r="AU2051" t="s"/>
      <c r="AV2051" t="s"/>
      <c r="AW2051" t="s"/>
      <c r="AX2051" t="s"/>
      <c r="AY2051" t="n">
        <v>231325</v>
      </c>
      <c r="AZ2051" t="s">
        <v>2410</v>
      </c>
      <c r="BA2051" t="s"/>
      <c r="BB2051" t="n">
        <v>5</v>
      </c>
      <c r="BC2051" t="n">
        <v>13.301396</v>
      </c>
      <c r="BD2051" t="n">
        <v>52.551593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2407</v>
      </c>
      <c r="F2052" t="n">
        <v>529935</v>
      </c>
      <c r="G2052" t="s">
        <v>74</v>
      </c>
      <c r="H2052" t="s">
        <v>75</v>
      </c>
      <c r="I2052" t="s"/>
      <c r="J2052" t="s">
        <v>74</v>
      </c>
      <c r="K2052" t="n">
        <v>200</v>
      </c>
      <c r="L2052" t="s">
        <v>76</v>
      </c>
      <c r="M2052" t="s"/>
      <c r="N2052" t="s">
        <v>2411</v>
      </c>
      <c r="O2052" t="s">
        <v>78</v>
      </c>
      <c r="P2052" t="s">
        <v>2409</v>
      </c>
      <c r="Q2052" t="s"/>
      <c r="R2052" t="s">
        <v>80</v>
      </c>
      <c r="S2052" t="s">
        <v>2241</v>
      </c>
      <c r="T2052" t="s">
        <v>82</v>
      </c>
      <c r="U2052" t="s"/>
      <c r="V2052" t="s">
        <v>83</v>
      </c>
      <c r="W2052" t="s">
        <v>112</v>
      </c>
      <c r="X2052" t="s"/>
      <c r="Y2052" t="s">
        <v>85</v>
      </c>
      <c r="Z2052">
        <f>HYPERLINK("https://hotelmonitor-cachepage.eclerx.com/savepage/tk_15434138941190612_sr_2057.html","info")</f>
        <v/>
      </c>
      <c r="AA2052" t="n">
        <v>29343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88</v>
      </c>
      <c r="AO2052" t="s"/>
      <c r="AP2052" t="n">
        <v>34</v>
      </c>
      <c r="AQ2052" t="s">
        <v>89</v>
      </c>
      <c r="AR2052" t="s"/>
      <c r="AS2052" t="s"/>
      <c r="AT2052" t="s">
        <v>90</v>
      </c>
      <c r="AU2052" t="s"/>
      <c r="AV2052" t="s"/>
      <c r="AW2052" t="s"/>
      <c r="AX2052" t="s"/>
      <c r="AY2052" t="n">
        <v>231325</v>
      </c>
      <c r="AZ2052" t="s">
        <v>2410</v>
      </c>
      <c r="BA2052" t="s"/>
      <c r="BB2052" t="n">
        <v>5</v>
      </c>
      <c r="BC2052" t="n">
        <v>13.301396</v>
      </c>
      <c r="BD2052" t="n">
        <v>52.551593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2407</v>
      </c>
      <c r="F2053" t="n">
        <v>529935</v>
      </c>
      <c r="G2053" t="s">
        <v>74</v>
      </c>
      <c r="H2053" t="s">
        <v>75</v>
      </c>
      <c r="I2053" t="s"/>
      <c r="J2053" t="s">
        <v>74</v>
      </c>
      <c r="K2053" t="n">
        <v>200</v>
      </c>
      <c r="L2053" t="s">
        <v>76</v>
      </c>
      <c r="M2053" t="s"/>
      <c r="N2053" t="s">
        <v>626</v>
      </c>
      <c r="O2053" t="s">
        <v>78</v>
      </c>
      <c r="P2053" t="s">
        <v>2409</v>
      </c>
      <c r="Q2053" t="s"/>
      <c r="R2053" t="s">
        <v>80</v>
      </c>
      <c r="S2053" t="s">
        <v>2241</v>
      </c>
      <c r="T2053" t="s">
        <v>82</v>
      </c>
      <c r="U2053" t="s"/>
      <c r="V2053" t="s">
        <v>83</v>
      </c>
      <c r="W2053" t="s">
        <v>112</v>
      </c>
      <c r="X2053" t="s"/>
      <c r="Y2053" t="s">
        <v>85</v>
      </c>
      <c r="Z2053">
        <f>HYPERLINK("https://hotelmonitor-cachepage.eclerx.com/savepage/tk_15434138941190612_sr_2057.html","info")</f>
        <v/>
      </c>
      <c r="AA2053" t="n">
        <v>29343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88</v>
      </c>
      <c r="AO2053" t="s"/>
      <c r="AP2053" t="n">
        <v>34</v>
      </c>
      <c r="AQ2053" t="s">
        <v>89</v>
      </c>
      <c r="AR2053" t="s"/>
      <c r="AS2053" t="s"/>
      <c r="AT2053" t="s">
        <v>90</v>
      </c>
      <c r="AU2053" t="s"/>
      <c r="AV2053" t="s"/>
      <c r="AW2053" t="s"/>
      <c r="AX2053" t="s"/>
      <c r="AY2053" t="n">
        <v>231325</v>
      </c>
      <c r="AZ2053" t="s">
        <v>2410</v>
      </c>
      <c r="BA2053" t="s"/>
      <c r="BB2053" t="n">
        <v>5</v>
      </c>
      <c r="BC2053" t="n">
        <v>13.301396</v>
      </c>
      <c r="BD2053" t="n">
        <v>52.551593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2407</v>
      </c>
      <c r="F2054" t="n">
        <v>529935</v>
      </c>
      <c r="G2054" t="s">
        <v>74</v>
      </c>
      <c r="H2054" t="s">
        <v>75</v>
      </c>
      <c r="I2054" t="s"/>
      <c r="J2054" t="s">
        <v>74</v>
      </c>
      <c r="K2054" t="n">
        <v>210</v>
      </c>
      <c r="L2054" t="s">
        <v>76</v>
      </c>
      <c r="M2054" t="s"/>
      <c r="N2054" t="s">
        <v>2413</v>
      </c>
      <c r="O2054" t="s">
        <v>78</v>
      </c>
      <c r="P2054" t="s">
        <v>2409</v>
      </c>
      <c r="Q2054" t="s"/>
      <c r="R2054" t="s">
        <v>80</v>
      </c>
      <c r="S2054" t="s">
        <v>653</v>
      </c>
      <c r="T2054" t="s">
        <v>82</v>
      </c>
      <c r="U2054" t="s"/>
      <c r="V2054" t="s">
        <v>83</v>
      </c>
      <c r="W2054" t="s">
        <v>112</v>
      </c>
      <c r="X2054" t="s"/>
      <c r="Y2054" t="s">
        <v>85</v>
      </c>
      <c r="Z2054">
        <f>HYPERLINK("https://hotelmonitor-cachepage.eclerx.com/savepage/tk_15434138941190612_sr_2057.html","info")</f>
        <v/>
      </c>
      <c r="AA2054" t="n">
        <v>29343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88</v>
      </c>
      <c r="AO2054" t="s"/>
      <c r="AP2054" t="n">
        <v>34</v>
      </c>
      <c r="AQ2054" t="s">
        <v>89</v>
      </c>
      <c r="AR2054" t="s"/>
      <c r="AS2054" t="s"/>
      <c r="AT2054" t="s">
        <v>90</v>
      </c>
      <c r="AU2054" t="s"/>
      <c r="AV2054" t="s"/>
      <c r="AW2054" t="s"/>
      <c r="AX2054" t="s"/>
      <c r="AY2054" t="n">
        <v>231325</v>
      </c>
      <c r="AZ2054" t="s">
        <v>2410</v>
      </c>
      <c r="BA2054" t="s"/>
      <c r="BB2054" t="n">
        <v>5</v>
      </c>
      <c r="BC2054" t="n">
        <v>13.301396</v>
      </c>
      <c r="BD2054" t="n">
        <v>52.551593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2407</v>
      </c>
      <c r="F2055" t="n">
        <v>529935</v>
      </c>
      <c r="G2055" t="s">
        <v>74</v>
      </c>
      <c r="H2055" t="s">
        <v>75</v>
      </c>
      <c r="I2055" t="s"/>
      <c r="J2055" t="s">
        <v>74</v>
      </c>
      <c r="K2055" t="n">
        <v>210</v>
      </c>
      <c r="L2055" t="s">
        <v>76</v>
      </c>
      <c r="M2055" t="s"/>
      <c r="N2055" t="s">
        <v>2413</v>
      </c>
      <c r="O2055" t="s">
        <v>78</v>
      </c>
      <c r="P2055" t="s">
        <v>2409</v>
      </c>
      <c r="Q2055" t="s"/>
      <c r="R2055" t="s">
        <v>80</v>
      </c>
      <c r="S2055" t="s">
        <v>653</v>
      </c>
      <c r="T2055" t="s">
        <v>82</v>
      </c>
      <c r="U2055" t="s"/>
      <c r="V2055" t="s">
        <v>83</v>
      </c>
      <c r="W2055" t="s">
        <v>112</v>
      </c>
      <c r="X2055" t="s"/>
      <c r="Y2055" t="s">
        <v>85</v>
      </c>
      <c r="Z2055">
        <f>HYPERLINK("https://hotelmonitor-cachepage.eclerx.com/savepage/tk_15434138941190612_sr_2057.html","info")</f>
        <v/>
      </c>
      <c r="AA2055" t="n">
        <v>29343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88</v>
      </c>
      <c r="AO2055" t="s"/>
      <c r="AP2055" t="n">
        <v>34</v>
      </c>
      <c r="AQ2055" t="s">
        <v>89</v>
      </c>
      <c r="AR2055" t="s"/>
      <c r="AS2055" t="s"/>
      <c r="AT2055" t="s">
        <v>90</v>
      </c>
      <c r="AU2055" t="s"/>
      <c r="AV2055" t="s"/>
      <c r="AW2055" t="s"/>
      <c r="AX2055" t="s"/>
      <c r="AY2055" t="n">
        <v>231325</v>
      </c>
      <c r="AZ2055" t="s">
        <v>2410</v>
      </c>
      <c r="BA2055" t="s"/>
      <c r="BB2055" t="n">
        <v>5</v>
      </c>
      <c r="BC2055" t="n">
        <v>13.301396</v>
      </c>
      <c r="BD2055" t="n">
        <v>52.551593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2415</v>
      </c>
      <c r="F2056" t="n">
        <v>-1</v>
      </c>
      <c r="G2056" t="s">
        <v>74</v>
      </c>
      <c r="H2056" t="s">
        <v>75</v>
      </c>
      <c r="I2056" t="s"/>
      <c r="J2056" t="s">
        <v>74</v>
      </c>
      <c r="K2056" t="n">
        <v>131.36</v>
      </c>
      <c r="L2056" t="s">
        <v>76</v>
      </c>
      <c r="M2056" t="s"/>
      <c r="N2056" t="s">
        <v>77</v>
      </c>
      <c r="O2056" t="s">
        <v>78</v>
      </c>
      <c r="P2056" t="s">
        <v>2415</v>
      </c>
      <c r="Q2056" t="s"/>
      <c r="R2056" t="s">
        <v>102</v>
      </c>
      <c r="S2056" t="s">
        <v>2416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HYPERLINK("https://hotelmonitor-cachepage.eclerx.com/savepage/tk_15434145860927665_sr_2057.html","info")</f>
        <v/>
      </c>
      <c r="AA2056" t="n">
        <v>-6796529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88</v>
      </c>
      <c r="AO2056" t="s"/>
      <c r="AP2056" t="n">
        <v>264</v>
      </c>
      <c r="AQ2056" t="s">
        <v>89</v>
      </c>
      <c r="AR2056" t="s"/>
      <c r="AS2056" t="s"/>
      <c r="AT2056" t="s">
        <v>90</v>
      </c>
      <c r="AU2056" t="s"/>
      <c r="AV2056" t="s"/>
      <c r="AW2056" t="s"/>
      <c r="AX2056" t="s"/>
      <c r="AY2056" t="n">
        <v>6796529</v>
      </c>
      <c r="AZ2056" t="s">
        <v>2417</v>
      </c>
      <c r="BA2056" t="s"/>
      <c r="BB2056" t="n">
        <v>697160</v>
      </c>
      <c r="BC2056" t="n">
        <v>13.37229</v>
      </c>
      <c r="BD2056" t="n">
        <v>52.50305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2415</v>
      </c>
      <c r="F2057" t="n">
        <v>-1</v>
      </c>
      <c r="G2057" t="s">
        <v>74</v>
      </c>
      <c r="H2057" t="s">
        <v>75</v>
      </c>
      <c r="I2057" t="s"/>
      <c r="J2057" t="s">
        <v>74</v>
      </c>
      <c r="K2057" t="n">
        <v>145.95</v>
      </c>
      <c r="L2057" t="s">
        <v>76</v>
      </c>
      <c r="M2057" t="s"/>
      <c r="N2057" t="s">
        <v>93</v>
      </c>
      <c r="O2057" t="s">
        <v>78</v>
      </c>
      <c r="P2057" t="s">
        <v>2415</v>
      </c>
      <c r="Q2057" t="s"/>
      <c r="R2057" t="s">
        <v>102</v>
      </c>
      <c r="S2057" t="s">
        <v>1162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HYPERLINK("https://hotelmonitor-cachepage.eclerx.com/savepage/tk_15434145860927665_sr_2057.html","info")</f>
        <v/>
      </c>
      <c r="AA2057" t="n">
        <v>-6796529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88</v>
      </c>
      <c r="AO2057" t="s"/>
      <c r="AP2057" t="n">
        <v>264</v>
      </c>
      <c r="AQ2057" t="s">
        <v>89</v>
      </c>
      <c r="AR2057" t="s"/>
      <c r="AS2057" t="s"/>
      <c r="AT2057" t="s">
        <v>90</v>
      </c>
      <c r="AU2057" t="s"/>
      <c r="AV2057" t="s"/>
      <c r="AW2057" t="s"/>
      <c r="AX2057" t="s"/>
      <c r="AY2057" t="n">
        <v>6796529</v>
      </c>
      <c r="AZ2057" t="s">
        <v>2417</v>
      </c>
      <c r="BA2057" t="s"/>
      <c r="BB2057" t="n">
        <v>697160</v>
      </c>
      <c r="BC2057" t="n">
        <v>13.37229</v>
      </c>
      <c r="BD2057" t="n">
        <v>52.50305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2415</v>
      </c>
      <c r="F2058" t="n">
        <v>-1</v>
      </c>
      <c r="G2058" t="s">
        <v>74</v>
      </c>
      <c r="H2058" t="s">
        <v>75</v>
      </c>
      <c r="I2058" t="s"/>
      <c r="J2058" t="s">
        <v>74</v>
      </c>
      <c r="K2058" t="n">
        <v>158.76</v>
      </c>
      <c r="L2058" t="s">
        <v>76</v>
      </c>
      <c r="M2058" t="s"/>
      <c r="N2058" t="s">
        <v>2418</v>
      </c>
      <c r="O2058" t="s">
        <v>78</v>
      </c>
      <c r="P2058" t="s">
        <v>2415</v>
      </c>
      <c r="Q2058" t="s"/>
      <c r="R2058" t="s">
        <v>102</v>
      </c>
      <c r="S2058" t="s">
        <v>2419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HYPERLINK("https://hotelmonitor-cachepage.eclerx.com/savepage/tk_15434145860927665_sr_2057.html","info")</f>
        <v/>
      </c>
      <c r="AA2058" t="n">
        <v>-6796529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88</v>
      </c>
      <c r="AO2058" t="s"/>
      <c r="AP2058" t="n">
        <v>264</v>
      </c>
      <c r="AQ2058" t="s">
        <v>89</v>
      </c>
      <c r="AR2058" t="s"/>
      <c r="AS2058" t="s"/>
      <c r="AT2058" t="s">
        <v>90</v>
      </c>
      <c r="AU2058" t="s"/>
      <c r="AV2058" t="s"/>
      <c r="AW2058" t="s"/>
      <c r="AX2058" t="s"/>
      <c r="AY2058" t="n">
        <v>6796529</v>
      </c>
      <c r="AZ2058" t="s">
        <v>2417</v>
      </c>
      <c r="BA2058" t="s"/>
      <c r="BB2058" t="n">
        <v>697160</v>
      </c>
      <c r="BC2058" t="n">
        <v>13.37229</v>
      </c>
      <c r="BD2058" t="n">
        <v>52.50305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2415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173.95</v>
      </c>
      <c r="L2059" t="s">
        <v>76</v>
      </c>
      <c r="M2059" t="s"/>
      <c r="N2059" t="s">
        <v>2385</v>
      </c>
      <c r="O2059" t="s">
        <v>78</v>
      </c>
      <c r="P2059" t="s">
        <v>2415</v>
      </c>
      <c r="Q2059" t="s"/>
      <c r="R2059" t="s">
        <v>102</v>
      </c>
      <c r="S2059" t="s">
        <v>2420</v>
      </c>
      <c r="T2059" t="s">
        <v>82</v>
      </c>
      <c r="U2059" t="s"/>
      <c r="V2059" t="s">
        <v>83</v>
      </c>
      <c r="W2059" t="s">
        <v>112</v>
      </c>
      <c r="X2059" t="s"/>
      <c r="Y2059" t="s">
        <v>85</v>
      </c>
      <c r="Z2059">
        <f>HYPERLINK("https://hotelmonitor-cachepage.eclerx.com/savepage/tk_15434145860927665_sr_2057.html","info")</f>
        <v/>
      </c>
      <c r="AA2059" t="n">
        <v>-6796529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88</v>
      </c>
      <c r="AO2059" t="s"/>
      <c r="AP2059" t="n">
        <v>264</v>
      </c>
      <c r="AQ2059" t="s">
        <v>89</v>
      </c>
      <c r="AR2059" t="s"/>
      <c r="AS2059" t="s"/>
      <c r="AT2059" t="s">
        <v>90</v>
      </c>
      <c r="AU2059" t="s"/>
      <c r="AV2059" t="s"/>
      <c r="AW2059" t="s"/>
      <c r="AX2059" t="s"/>
      <c r="AY2059" t="n">
        <v>6796529</v>
      </c>
      <c r="AZ2059" t="s">
        <v>2417</v>
      </c>
      <c r="BA2059" t="s"/>
      <c r="BB2059" t="n">
        <v>697160</v>
      </c>
      <c r="BC2059" t="n">
        <v>13.37229</v>
      </c>
      <c r="BD2059" t="n">
        <v>52.50305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2415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173.95</v>
      </c>
      <c r="L2060" t="s">
        <v>76</v>
      </c>
      <c r="M2060" t="s"/>
      <c r="N2060" t="s">
        <v>2421</v>
      </c>
      <c r="O2060" t="s">
        <v>78</v>
      </c>
      <c r="P2060" t="s">
        <v>2415</v>
      </c>
      <c r="Q2060" t="s"/>
      <c r="R2060" t="s">
        <v>102</v>
      </c>
      <c r="S2060" t="s">
        <v>2420</v>
      </c>
      <c r="T2060" t="s">
        <v>82</v>
      </c>
      <c r="U2060" t="s"/>
      <c r="V2060" t="s">
        <v>83</v>
      </c>
      <c r="W2060" t="s">
        <v>112</v>
      </c>
      <c r="X2060" t="s"/>
      <c r="Y2060" t="s">
        <v>85</v>
      </c>
      <c r="Z2060">
        <f>HYPERLINK("https://hotelmonitor-cachepage.eclerx.com/savepage/tk_15434145860927665_sr_2057.html","info")</f>
        <v/>
      </c>
      <c r="AA2060" t="n">
        <v>-6796529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88</v>
      </c>
      <c r="AO2060" t="s"/>
      <c r="AP2060" t="n">
        <v>264</v>
      </c>
      <c r="AQ2060" t="s">
        <v>89</v>
      </c>
      <c r="AR2060" t="s"/>
      <c r="AS2060" t="s"/>
      <c r="AT2060" t="s">
        <v>90</v>
      </c>
      <c r="AU2060" t="s"/>
      <c r="AV2060" t="s"/>
      <c r="AW2060" t="s"/>
      <c r="AX2060" t="s"/>
      <c r="AY2060" t="n">
        <v>6796529</v>
      </c>
      <c r="AZ2060" t="s">
        <v>2417</v>
      </c>
      <c r="BA2060" t="s"/>
      <c r="BB2060" t="n">
        <v>697160</v>
      </c>
      <c r="BC2060" t="n">
        <v>13.37229</v>
      </c>
      <c r="BD2060" t="n">
        <v>52.50305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2415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176.4</v>
      </c>
      <c r="L2061" t="s">
        <v>76</v>
      </c>
      <c r="M2061" t="s"/>
      <c r="N2061" t="s">
        <v>2422</v>
      </c>
      <c r="O2061" t="s">
        <v>78</v>
      </c>
      <c r="P2061" t="s">
        <v>2415</v>
      </c>
      <c r="Q2061" t="s"/>
      <c r="R2061" t="s">
        <v>102</v>
      </c>
      <c r="S2061" t="s">
        <v>931</v>
      </c>
      <c r="T2061" t="s">
        <v>82</v>
      </c>
      <c r="U2061" t="s"/>
      <c r="V2061" t="s">
        <v>83</v>
      </c>
      <c r="W2061" t="s">
        <v>84</v>
      </c>
      <c r="X2061" t="s"/>
      <c r="Y2061" t="s">
        <v>85</v>
      </c>
      <c r="Z2061">
        <f>HYPERLINK("https://hotelmonitor-cachepage.eclerx.com/savepage/tk_15434145860927665_sr_2057.html","info")</f>
        <v/>
      </c>
      <c r="AA2061" t="n">
        <v>-6796529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88</v>
      </c>
      <c r="AO2061" t="s"/>
      <c r="AP2061" t="n">
        <v>264</v>
      </c>
      <c r="AQ2061" t="s">
        <v>89</v>
      </c>
      <c r="AR2061" t="s"/>
      <c r="AS2061" t="s"/>
      <c r="AT2061" t="s">
        <v>90</v>
      </c>
      <c r="AU2061" t="s"/>
      <c r="AV2061" t="s"/>
      <c r="AW2061" t="s"/>
      <c r="AX2061" t="s"/>
      <c r="AY2061" t="n">
        <v>6796529</v>
      </c>
      <c r="AZ2061" t="s">
        <v>2417</v>
      </c>
      <c r="BA2061" t="s"/>
      <c r="BB2061" t="n">
        <v>697160</v>
      </c>
      <c r="BC2061" t="n">
        <v>13.37229</v>
      </c>
      <c r="BD2061" t="n">
        <v>52.50305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2415</v>
      </c>
      <c r="F2062" t="n">
        <v>-1</v>
      </c>
      <c r="G2062" t="s">
        <v>74</v>
      </c>
      <c r="H2062" t="s">
        <v>75</v>
      </c>
      <c r="I2062" t="s"/>
      <c r="J2062" t="s">
        <v>74</v>
      </c>
      <c r="K2062" t="n">
        <v>204.4</v>
      </c>
      <c r="L2062" t="s">
        <v>76</v>
      </c>
      <c r="M2062" t="s"/>
      <c r="N2062" t="s">
        <v>2422</v>
      </c>
      <c r="O2062" t="s">
        <v>78</v>
      </c>
      <c r="P2062" t="s">
        <v>2415</v>
      </c>
      <c r="Q2062" t="s"/>
      <c r="R2062" t="s">
        <v>102</v>
      </c>
      <c r="S2062" t="s">
        <v>2423</v>
      </c>
      <c r="T2062" t="s">
        <v>82</v>
      </c>
      <c r="U2062" t="s"/>
      <c r="V2062" t="s">
        <v>83</v>
      </c>
      <c r="W2062" t="s">
        <v>112</v>
      </c>
      <c r="X2062" t="s"/>
      <c r="Y2062" t="s">
        <v>85</v>
      </c>
      <c r="Z2062">
        <f>HYPERLINK("https://hotelmonitor-cachepage.eclerx.com/savepage/tk_15434145860927665_sr_2057.html","info")</f>
        <v/>
      </c>
      <c r="AA2062" t="n">
        <v>-6796529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88</v>
      </c>
      <c r="AO2062" t="s"/>
      <c r="AP2062" t="n">
        <v>264</v>
      </c>
      <c r="AQ2062" t="s">
        <v>89</v>
      </c>
      <c r="AR2062" t="s"/>
      <c r="AS2062" t="s"/>
      <c r="AT2062" t="s">
        <v>90</v>
      </c>
      <c r="AU2062" t="s"/>
      <c r="AV2062" t="s"/>
      <c r="AW2062" t="s"/>
      <c r="AX2062" t="s"/>
      <c r="AY2062" t="n">
        <v>6796529</v>
      </c>
      <c r="AZ2062" t="s">
        <v>2417</v>
      </c>
      <c r="BA2062" t="s"/>
      <c r="BB2062" t="n">
        <v>697160</v>
      </c>
      <c r="BC2062" t="n">
        <v>13.37229</v>
      </c>
      <c r="BD2062" t="n">
        <v>52.50305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2424</v>
      </c>
      <c r="F2063" t="n">
        <v>-1</v>
      </c>
      <c r="G2063" t="s">
        <v>74</v>
      </c>
      <c r="H2063" t="s">
        <v>75</v>
      </c>
      <c r="I2063" t="s"/>
      <c r="J2063" t="s">
        <v>74</v>
      </c>
      <c r="K2063" t="n">
        <v>98.7</v>
      </c>
      <c r="L2063" t="s">
        <v>76</v>
      </c>
      <c r="M2063" t="s"/>
      <c r="N2063" t="s">
        <v>93</v>
      </c>
      <c r="O2063" t="s">
        <v>78</v>
      </c>
      <c r="P2063" t="s">
        <v>2424</v>
      </c>
      <c r="Q2063" t="s"/>
      <c r="R2063" t="s">
        <v>102</v>
      </c>
      <c r="S2063" t="s">
        <v>103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HYPERLINK("https://hotelmonitor-cachepage.eclerx.com/savepage/tk_15434138017480388_sr_2057.html","info")</f>
        <v/>
      </c>
      <c r="AA2063" t="n">
        <v>-6796280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88</v>
      </c>
      <c r="AO2063" t="s"/>
      <c r="AP2063" t="n">
        <v>3</v>
      </c>
      <c r="AQ2063" t="s">
        <v>89</v>
      </c>
      <c r="AR2063" t="s"/>
      <c r="AS2063" t="s"/>
      <c r="AT2063" t="s">
        <v>90</v>
      </c>
      <c r="AU2063" t="s"/>
      <c r="AV2063" t="s"/>
      <c r="AW2063" t="s"/>
      <c r="AX2063" t="s"/>
      <c r="AY2063" t="n">
        <v>6796280</v>
      </c>
      <c r="AZ2063" t="s">
        <v>2425</v>
      </c>
      <c r="BA2063" t="s"/>
      <c r="BB2063" t="n">
        <v>864866</v>
      </c>
      <c r="BC2063" t="n">
        <v>13.332718</v>
      </c>
      <c r="BD2063" t="n">
        <v>52.504994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2426</v>
      </c>
      <c r="F2064" t="n">
        <v>-1</v>
      </c>
      <c r="G2064" t="s">
        <v>74</v>
      </c>
      <c r="H2064" t="s">
        <v>75</v>
      </c>
      <c r="I2064" t="s"/>
      <c r="J2064" t="s">
        <v>74</v>
      </c>
      <c r="K2064" t="n">
        <v>68</v>
      </c>
      <c r="L2064" t="s">
        <v>76</v>
      </c>
      <c r="M2064" t="s"/>
      <c r="N2064" t="s">
        <v>77</v>
      </c>
      <c r="O2064" t="s">
        <v>78</v>
      </c>
      <c r="P2064" t="s">
        <v>2426</v>
      </c>
      <c r="Q2064" t="s"/>
      <c r="R2064" t="s">
        <v>180</v>
      </c>
      <c r="S2064" t="s">
        <v>1033</v>
      </c>
      <c r="T2064" t="s">
        <v>82</v>
      </c>
      <c r="U2064" t="s"/>
      <c r="V2064" t="s">
        <v>83</v>
      </c>
      <c r="W2064" t="s">
        <v>112</v>
      </c>
      <c r="X2064" t="s"/>
      <c r="Y2064" t="s">
        <v>85</v>
      </c>
      <c r="Z2064">
        <f>HYPERLINK("https://hotelmonitor-cachepage.eclerx.com/savepage/tk_15434148007465448_sr_2057.html","info")</f>
        <v/>
      </c>
      <c r="AA2064" t="n">
        <v>-6163865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88</v>
      </c>
      <c r="AO2064" t="s"/>
      <c r="AP2064" t="n">
        <v>335</v>
      </c>
      <c r="AQ2064" t="s">
        <v>89</v>
      </c>
      <c r="AR2064" t="s"/>
      <c r="AS2064" t="s"/>
      <c r="AT2064" t="s">
        <v>90</v>
      </c>
      <c r="AU2064" t="s"/>
      <c r="AV2064" t="s"/>
      <c r="AW2064" t="s"/>
      <c r="AX2064" t="s"/>
      <c r="AY2064" t="n">
        <v>6163865</v>
      </c>
      <c r="AZ2064" t="s">
        <v>2427</v>
      </c>
      <c r="BA2064" t="s"/>
      <c r="BB2064" t="n">
        <v>455840</v>
      </c>
      <c r="BC2064" t="n">
        <v>13.401861</v>
      </c>
      <c r="BD2064" t="n">
        <v>52.539692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2426</v>
      </c>
      <c r="F2065" t="n">
        <v>-1</v>
      </c>
      <c r="G2065" t="s">
        <v>74</v>
      </c>
      <c r="H2065" t="s">
        <v>75</v>
      </c>
      <c r="I2065" t="s"/>
      <c r="J2065" t="s">
        <v>74</v>
      </c>
      <c r="K2065" t="n">
        <v>80</v>
      </c>
      <c r="L2065" t="s">
        <v>76</v>
      </c>
      <c r="M2065" t="s"/>
      <c r="N2065" t="s">
        <v>93</v>
      </c>
      <c r="O2065" t="s">
        <v>78</v>
      </c>
      <c r="P2065" t="s">
        <v>2426</v>
      </c>
      <c r="Q2065" t="s"/>
      <c r="R2065" t="s">
        <v>180</v>
      </c>
      <c r="S2065" t="s">
        <v>247</v>
      </c>
      <c r="T2065" t="s">
        <v>82</v>
      </c>
      <c r="U2065" t="s"/>
      <c r="V2065" t="s">
        <v>83</v>
      </c>
      <c r="W2065" t="s">
        <v>112</v>
      </c>
      <c r="X2065" t="s"/>
      <c r="Y2065" t="s">
        <v>85</v>
      </c>
      <c r="Z2065">
        <f>HYPERLINK("https://hotelmonitor-cachepage.eclerx.com/savepage/tk_15434148007465448_sr_2057.html","info")</f>
        <v/>
      </c>
      <c r="AA2065" t="n">
        <v>-6163865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88</v>
      </c>
      <c r="AO2065" t="s"/>
      <c r="AP2065" t="n">
        <v>335</v>
      </c>
      <c r="AQ2065" t="s">
        <v>89</v>
      </c>
      <c r="AR2065" t="s"/>
      <c r="AS2065" t="s"/>
      <c r="AT2065" t="s">
        <v>90</v>
      </c>
      <c r="AU2065" t="s"/>
      <c r="AV2065" t="s"/>
      <c r="AW2065" t="s"/>
      <c r="AX2065" t="s"/>
      <c r="AY2065" t="n">
        <v>6163865</v>
      </c>
      <c r="AZ2065" t="s">
        <v>2427</v>
      </c>
      <c r="BA2065" t="s"/>
      <c r="BB2065" t="n">
        <v>455840</v>
      </c>
      <c r="BC2065" t="n">
        <v>13.401861</v>
      </c>
      <c r="BD2065" t="n">
        <v>52.539692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2426</v>
      </c>
      <c r="F2066" t="n">
        <v>-1</v>
      </c>
      <c r="G2066" t="s">
        <v>74</v>
      </c>
      <c r="H2066" t="s">
        <v>75</v>
      </c>
      <c r="I2066" t="s"/>
      <c r="J2066" t="s">
        <v>74</v>
      </c>
      <c r="K2066" t="n">
        <v>105</v>
      </c>
      <c r="L2066" t="s">
        <v>76</v>
      </c>
      <c r="M2066" t="s"/>
      <c r="N2066" t="s">
        <v>95</v>
      </c>
      <c r="O2066" t="s">
        <v>78</v>
      </c>
      <c r="P2066" t="s">
        <v>2426</v>
      </c>
      <c r="Q2066" t="s"/>
      <c r="R2066" t="s">
        <v>180</v>
      </c>
      <c r="S2066" t="s">
        <v>590</v>
      </c>
      <c r="T2066" t="s">
        <v>82</v>
      </c>
      <c r="U2066" t="s"/>
      <c r="V2066" t="s">
        <v>83</v>
      </c>
      <c r="W2066" t="s">
        <v>112</v>
      </c>
      <c r="X2066" t="s"/>
      <c r="Y2066" t="s">
        <v>85</v>
      </c>
      <c r="Z2066">
        <f>HYPERLINK("https://hotelmonitor-cachepage.eclerx.com/savepage/tk_15434148007465448_sr_2057.html","info")</f>
        <v/>
      </c>
      <c r="AA2066" t="n">
        <v>-6163865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88</v>
      </c>
      <c r="AO2066" t="s"/>
      <c r="AP2066" t="n">
        <v>335</v>
      </c>
      <c r="AQ2066" t="s">
        <v>89</v>
      </c>
      <c r="AR2066" t="s"/>
      <c r="AS2066" t="s"/>
      <c r="AT2066" t="s">
        <v>90</v>
      </c>
      <c r="AU2066" t="s"/>
      <c r="AV2066" t="s"/>
      <c r="AW2066" t="s"/>
      <c r="AX2066" t="s"/>
      <c r="AY2066" t="n">
        <v>6163865</v>
      </c>
      <c r="AZ2066" t="s">
        <v>2427</v>
      </c>
      <c r="BA2066" t="s"/>
      <c r="BB2066" t="n">
        <v>455840</v>
      </c>
      <c r="BC2066" t="n">
        <v>13.401861</v>
      </c>
      <c r="BD2066" t="n">
        <v>52.539692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2428</v>
      </c>
      <c r="F2067" t="n">
        <v>-1</v>
      </c>
      <c r="G2067" t="s">
        <v>74</v>
      </c>
      <c r="H2067" t="s">
        <v>75</v>
      </c>
      <c r="I2067" t="s"/>
      <c r="J2067" t="s">
        <v>74</v>
      </c>
      <c r="K2067" t="n">
        <v>73</v>
      </c>
      <c r="L2067" t="s">
        <v>76</v>
      </c>
      <c r="M2067" t="s"/>
      <c r="N2067" t="s">
        <v>183</v>
      </c>
      <c r="O2067" t="s">
        <v>78</v>
      </c>
      <c r="P2067" t="s">
        <v>2428</v>
      </c>
      <c r="Q2067" t="s"/>
      <c r="R2067" t="s">
        <v>102</v>
      </c>
      <c r="S2067" t="s">
        <v>1321</v>
      </c>
      <c r="T2067" t="s">
        <v>82</v>
      </c>
      <c r="U2067" t="s"/>
      <c r="V2067" t="s">
        <v>83</v>
      </c>
      <c r="W2067" t="s">
        <v>112</v>
      </c>
      <c r="X2067" t="s"/>
      <c r="Y2067" t="s">
        <v>85</v>
      </c>
      <c r="Z2067">
        <f>HYPERLINK("https://hotelmonitor-cachepage.eclerx.com/savepage/tk_15434141495669808_sr_2057.html","info")</f>
        <v/>
      </c>
      <c r="AA2067" t="n">
        <v>-2071646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88</v>
      </c>
      <c r="AO2067" t="s"/>
      <c r="AP2067" t="n">
        <v>119</v>
      </c>
      <c r="AQ2067" t="s">
        <v>89</v>
      </c>
      <c r="AR2067" t="s"/>
      <c r="AS2067" t="s"/>
      <c r="AT2067" t="s">
        <v>90</v>
      </c>
      <c r="AU2067" t="s"/>
      <c r="AV2067" t="s"/>
      <c r="AW2067" t="s"/>
      <c r="AX2067" t="s"/>
      <c r="AY2067" t="n">
        <v>2071646</v>
      </c>
      <c r="AZ2067" t="s">
        <v>2429</v>
      </c>
      <c r="BA2067" t="s"/>
      <c r="BB2067" t="n">
        <v>409439</v>
      </c>
      <c r="BC2067" t="n">
        <v>13.379916</v>
      </c>
      <c r="BD2067" t="n">
        <v>52.528863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2430</v>
      </c>
      <c r="F2068" t="n">
        <v>974683</v>
      </c>
      <c r="G2068" t="s">
        <v>74</v>
      </c>
      <c r="H2068" t="s">
        <v>75</v>
      </c>
      <c r="I2068" t="s"/>
      <c r="J2068" t="s">
        <v>74</v>
      </c>
      <c r="K2068" t="n">
        <v>98.40000000000001</v>
      </c>
      <c r="L2068" t="s">
        <v>76</v>
      </c>
      <c r="M2068" t="s"/>
      <c r="N2068" t="s">
        <v>77</v>
      </c>
      <c r="O2068" t="s">
        <v>78</v>
      </c>
      <c r="P2068" t="s">
        <v>2431</v>
      </c>
      <c r="Q2068" t="s"/>
      <c r="R2068" t="s">
        <v>159</v>
      </c>
      <c r="S2068" t="s">
        <v>2432</v>
      </c>
      <c r="T2068" t="s">
        <v>82</v>
      </c>
      <c r="U2068" t="s"/>
      <c r="V2068" t="s">
        <v>83</v>
      </c>
      <c r="W2068" t="s">
        <v>112</v>
      </c>
      <c r="X2068" t="s"/>
      <c r="Y2068" t="s">
        <v>85</v>
      </c>
      <c r="Z2068">
        <f>HYPERLINK("https://hotelmonitor-cachepage.eclerx.com/savepage/tk_1543414094803149_sr_2057.html","info")</f>
        <v/>
      </c>
      <c r="AA2068" t="n">
        <v>170391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88</v>
      </c>
      <c r="AO2068" t="s"/>
      <c r="AP2068" t="n">
        <v>102</v>
      </c>
      <c r="AQ2068" t="s">
        <v>89</v>
      </c>
      <c r="AR2068" t="s"/>
      <c r="AS2068" t="s"/>
      <c r="AT2068" t="s">
        <v>90</v>
      </c>
      <c r="AU2068" t="s"/>
      <c r="AV2068" t="s"/>
      <c r="AW2068" t="s"/>
      <c r="AX2068" t="s"/>
      <c r="AY2068" t="n">
        <v>4056097</v>
      </c>
      <c r="AZ2068" t="s">
        <v>2433</v>
      </c>
      <c r="BA2068" t="s"/>
      <c r="BB2068" t="n">
        <v>144699</v>
      </c>
      <c r="BC2068" t="n">
        <v>13.33313</v>
      </c>
      <c r="BD2068" t="n">
        <v>52.49382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2430</v>
      </c>
      <c r="F2069" t="n">
        <v>974683</v>
      </c>
      <c r="G2069" t="s">
        <v>74</v>
      </c>
      <c r="H2069" t="s">
        <v>75</v>
      </c>
      <c r="I2069" t="s"/>
      <c r="J2069" t="s">
        <v>74</v>
      </c>
      <c r="K2069" t="n">
        <v>123</v>
      </c>
      <c r="L2069" t="s">
        <v>76</v>
      </c>
      <c r="M2069" t="s"/>
      <c r="N2069" t="s">
        <v>93</v>
      </c>
      <c r="O2069" t="s">
        <v>78</v>
      </c>
      <c r="P2069" t="s">
        <v>2431</v>
      </c>
      <c r="Q2069" t="s"/>
      <c r="R2069" t="s">
        <v>159</v>
      </c>
      <c r="S2069" t="s">
        <v>528</v>
      </c>
      <c r="T2069" t="s">
        <v>82</v>
      </c>
      <c r="U2069" t="s"/>
      <c r="V2069" t="s">
        <v>83</v>
      </c>
      <c r="W2069" t="s">
        <v>112</v>
      </c>
      <c r="X2069" t="s"/>
      <c r="Y2069" t="s">
        <v>85</v>
      </c>
      <c r="Z2069">
        <f>HYPERLINK("https://hotelmonitor-cachepage.eclerx.com/savepage/tk_1543414094803149_sr_2057.html","info")</f>
        <v/>
      </c>
      <c r="AA2069" t="n">
        <v>170391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88</v>
      </c>
      <c r="AO2069" t="s"/>
      <c r="AP2069" t="n">
        <v>102</v>
      </c>
      <c r="AQ2069" t="s">
        <v>89</v>
      </c>
      <c r="AR2069" t="s"/>
      <c r="AS2069" t="s"/>
      <c r="AT2069" t="s">
        <v>90</v>
      </c>
      <c r="AU2069" t="s"/>
      <c r="AV2069" t="s"/>
      <c r="AW2069" t="s"/>
      <c r="AX2069" t="s"/>
      <c r="AY2069" t="n">
        <v>4056097</v>
      </c>
      <c r="AZ2069" t="s">
        <v>2433</v>
      </c>
      <c r="BA2069" t="s"/>
      <c r="BB2069" t="n">
        <v>144699</v>
      </c>
      <c r="BC2069" t="n">
        <v>13.33313</v>
      </c>
      <c r="BD2069" t="n">
        <v>52.49382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2430</v>
      </c>
      <c r="F2070" t="n">
        <v>974683</v>
      </c>
      <c r="G2070" t="s">
        <v>74</v>
      </c>
      <c r="H2070" t="s">
        <v>75</v>
      </c>
      <c r="I2070" t="s"/>
      <c r="J2070" t="s">
        <v>74</v>
      </c>
      <c r="K2070" t="n">
        <v>143</v>
      </c>
      <c r="L2070" t="s">
        <v>76</v>
      </c>
      <c r="M2070" t="s"/>
      <c r="N2070" t="s">
        <v>97</v>
      </c>
      <c r="O2070" t="s">
        <v>78</v>
      </c>
      <c r="P2070" t="s">
        <v>2431</v>
      </c>
      <c r="Q2070" t="s"/>
      <c r="R2070" t="s">
        <v>159</v>
      </c>
      <c r="S2070" t="s">
        <v>2434</v>
      </c>
      <c r="T2070" t="s">
        <v>82</v>
      </c>
      <c r="U2070" t="s"/>
      <c r="V2070" t="s">
        <v>83</v>
      </c>
      <c r="W2070" t="s">
        <v>112</v>
      </c>
      <c r="X2070" t="s"/>
      <c r="Y2070" t="s">
        <v>85</v>
      </c>
      <c r="Z2070">
        <f>HYPERLINK("https://hotelmonitor-cachepage.eclerx.com/savepage/tk_1543414094803149_sr_2057.html","info")</f>
        <v/>
      </c>
      <c r="AA2070" t="n">
        <v>170391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88</v>
      </c>
      <c r="AO2070" t="s"/>
      <c r="AP2070" t="n">
        <v>102</v>
      </c>
      <c r="AQ2070" t="s">
        <v>89</v>
      </c>
      <c r="AR2070" t="s"/>
      <c r="AS2070" t="s"/>
      <c r="AT2070" t="s">
        <v>90</v>
      </c>
      <c r="AU2070" t="s"/>
      <c r="AV2070" t="s"/>
      <c r="AW2070" t="s"/>
      <c r="AX2070" t="s"/>
      <c r="AY2070" t="n">
        <v>4056097</v>
      </c>
      <c r="AZ2070" t="s">
        <v>2433</v>
      </c>
      <c r="BA2070" t="s"/>
      <c r="BB2070" t="n">
        <v>144699</v>
      </c>
      <c r="BC2070" t="n">
        <v>13.33313</v>
      </c>
      <c r="BD2070" t="n">
        <v>52.49382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2435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103</v>
      </c>
      <c r="L2071" t="s">
        <v>76</v>
      </c>
      <c r="M2071" t="s"/>
      <c r="N2071" t="s">
        <v>77</v>
      </c>
      <c r="O2071" t="s">
        <v>78</v>
      </c>
      <c r="P2071" t="s">
        <v>2435</v>
      </c>
      <c r="Q2071" t="s"/>
      <c r="R2071" t="s">
        <v>102</v>
      </c>
      <c r="S2071" t="s">
        <v>671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HYPERLINK("https://hotelmonitor-cachepage.eclerx.com/savepage/tk_15434148134922407_sr_2057.html","info")</f>
        <v/>
      </c>
      <c r="AA2071" t="n">
        <v>-2071523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88</v>
      </c>
      <c r="AO2071" t="s"/>
      <c r="AP2071" t="n">
        <v>339</v>
      </c>
      <c r="AQ2071" t="s">
        <v>89</v>
      </c>
      <c r="AR2071" t="s"/>
      <c r="AS2071" t="s"/>
      <c r="AT2071" t="s">
        <v>90</v>
      </c>
      <c r="AU2071" t="s"/>
      <c r="AV2071" t="s"/>
      <c r="AW2071" t="s"/>
      <c r="AX2071" t="s"/>
      <c r="AY2071" t="n">
        <v>2071523</v>
      </c>
      <c r="AZ2071" t="s">
        <v>2436</v>
      </c>
      <c r="BA2071" t="s"/>
      <c r="BB2071" t="n">
        <v>63998</v>
      </c>
      <c r="BC2071" t="n">
        <v>13.40665</v>
      </c>
      <c r="BD2071" t="n">
        <v>52.53546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2435</v>
      </c>
      <c r="F2072" t="n">
        <v>-1</v>
      </c>
      <c r="G2072" t="s">
        <v>74</v>
      </c>
      <c r="H2072" t="s">
        <v>75</v>
      </c>
      <c r="I2072" t="s"/>
      <c r="J2072" t="s">
        <v>74</v>
      </c>
      <c r="K2072" t="n">
        <v>120.5</v>
      </c>
      <c r="L2072" t="s">
        <v>76</v>
      </c>
      <c r="M2072" t="s"/>
      <c r="N2072" t="s">
        <v>93</v>
      </c>
      <c r="O2072" t="s">
        <v>78</v>
      </c>
      <c r="P2072" t="s">
        <v>2435</v>
      </c>
      <c r="Q2072" t="s"/>
      <c r="R2072" t="s">
        <v>102</v>
      </c>
      <c r="S2072" t="s">
        <v>1154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HYPERLINK("https://hotelmonitor-cachepage.eclerx.com/savepage/tk_15434148134922407_sr_2057.html","info")</f>
        <v/>
      </c>
      <c r="AA2072" t="n">
        <v>-2071523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88</v>
      </c>
      <c r="AO2072" t="s"/>
      <c r="AP2072" t="n">
        <v>339</v>
      </c>
      <c r="AQ2072" t="s">
        <v>89</v>
      </c>
      <c r="AR2072" t="s"/>
      <c r="AS2072" t="s"/>
      <c r="AT2072" t="s">
        <v>90</v>
      </c>
      <c r="AU2072" t="s"/>
      <c r="AV2072" t="s"/>
      <c r="AW2072" t="s"/>
      <c r="AX2072" t="s"/>
      <c r="AY2072" t="n">
        <v>2071523</v>
      </c>
      <c r="AZ2072" t="s">
        <v>2436</v>
      </c>
      <c r="BA2072" t="s"/>
      <c r="BB2072" t="n">
        <v>63998</v>
      </c>
      <c r="BC2072" t="n">
        <v>13.40665</v>
      </c>
      <c r="BD2072" t="n">
        <v>52.53546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2435</v>
      </c>
      <c r="F2073" t="n">
        <v>-1</v>
      </c>
      <c r="G2073" t="s">
        <v>74</v>
      </c>
      <c r="H2073" t="s">
        <v>75</v>
      </c>
      <c r="I2073" t="s"/>
      <c r="J2073" t="s">
        <v>74</v>
      </c>
      <c r="K2073" t="n">
        <v>132</v>
      </c>
      <c r="L2073" t="s">
        <v>76</v>
      </c>
      <c r="M2073" t="s"/>
      <c r="N2073" t="s">
        <v>95</v>
      </c>
      <c r="O2073" t="s">
        <v>78</v>
      </c>
      <c r="P2073" t="s">
        <v>2435</v>
      </c>
      <c r="Q2073" t="s"/>
      <c r="R2073" t="s">
        <v>102</v>
      </c>
      <c r="S2073" t="s">
        <v>707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HYPERLINK("https://hotelmonitor-cachepage.eclerx.com/savepage/tk_15434148134922407_sr_2057.html","info")</f>
        <v/>
      </c>
      <c r="AA2073" t="n">
        <v>-2071523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88</v>
      </c>
      <c r="AO2073" t="s"/>
      <c r="AP2073" t="n">
        <v>339</v>
      </c>
      <c r="AQ2073" t="s">
        <v>89</v>
      </c>
      <c r="AR2073" t="s"/>
      <c r="AS2073" t="s"/>
      <c r="AT2073" t="s">
        <v>90</v>
      </c>
      <c r="AU2073" t="s"/>
      <c r="AV2073" t="s"/>
      <c r="AW2073" t="s"/>
      <c r="AX2073" t="s"/>
      <c r="AY2073" t="n">
        <v>2071523</v>
      </c>
      <c r="AZ2073" t="s">
        <v>2436</v>
      </c>
      <c r="BA2073" t="s"/>
      <c r="BB2073" t="n">
        <v>63998</v>
      </c>
      <c r="BC2073" t="n">
        <v>13.40665</v>
      </c>
      <c r="BD2073" t="n">
        <v>52.53546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2435</v>
      </c>
      <c r="F2074" t="n">
        <v>-1</v>
      </c>
      <c r="G2074" t="s">
        <v>74</v>
      </c>
      <c r="H2074" t="s">
        <v>75</v>
      </c>
      <c r="I2074" t="s"/>
      <c r="J2074" t="s">
        <v>74</v>
      </c>
      <c r="K2074" t="n">
        <v>150</v>
      </c>
      <c r="L2074" t="s">
        <v>76</v>
      </c>
      <c r="M2074" t="s"/>
      <c r="N2074" t="s">
        <v>145</v>
      </c>
      <c r="O2074" t="s">
        <v>78</v>
      </c>
      <c r="P2074" t="s">
        <v>2435</v>
      </c>
      <c r="Q2074" t="s"/>
      <c r="R2074" t="s">
        <v>102</v>
      </c>
      <c r="S2074" t="s">
        <v>553</v>
      </c>
      <c r="T2074" t="s">
        <v>82</v>
      </c>
      <c r="U2074" t="s"/>
      <c r="V2074" t="s">
        <v>83</v>
      </c>
      <c r="W2074" t="s">
        <v>112</v>
      </c>
      <c r="X2074" t="s"/>
      <c r="Y2074" t="s">
        <v>85</v>
      </c>
      <c r="Z2074">
        <f>HYPERLINK("https://hotelmonitor-cachepage.eclerx.com/savepage/tk_15434148134922407_sr_2057.html","info")</f>
        <v/>
      </c>
      <c r="AA2074" t="n">
        <v>-2071523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88</v>
      </c>
      <c r="AO2074" t="s"/>
      <c r="AP2074" t="n">
        <v>339</v>
      </c>
      <c r="AQ2074" t="s">
        <v>89</v>
      </c>
      <c r="AR2074" t="s"/>
      <c r="AS2074" t="s"/>
      <c r="AT2074" t="s">
        <v>90</v>
      </c>
      <c r="AU2074" t="s"/>
      <c r="AV2074" t="s"/>
      <c r="AW2074" t="s"/>
      <c r="AX2074" t="s"/>
      <c r="AY2074" t="n">
        <v>2071523</v>
      </c>
      <c r="AZ2074" t="s">
        <v>2436</v>
      </c>
      <c r="BA2074" t="s"/>
      <c r="BB2074" t="n">
        <v>63998</v>
      </c>
      <c r="BC2074" t="n">
        <v>13.40665</v>
      </c>
      <c r="BD2074" t="n">
        <v>52.53546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2435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150</v>
      </c>
      <c r="L2075" t="s">
        <v>76</v>
      </c>
      <c r="M2075" t="s"/>
      <c r="N2075" t="s">
        <v>2437</v>
      </c>
      <c r="O2075" t="s">
        <v>78</v>
      </c>
      <c r="P2075" t="s">
        <v>2435</v>
      </c>
      <c r="Q2075" t="s"/>
      <c r="R2075" t="s">
        <v>102</v>
      </c>
      <c r="S2075" t="s">
        <v>553</v>
      </c>
      <c r="T2075" t="s">
        <v>82</v>
      </c>
      <c r="U2075" t="s"/>
      <c r="V2075" t="s">
        <v>83</v>
      </c>
      <c r="W2075" t="s">
        <v>112</v>
      </c>
      <c r="X2075" t="s"/>
      <c r="Y2075" t="s">
        <v>85</v>
      </c>
      <c r="Z2075">
        <f>HYPERLINK("https://hotelmonitor-cachepage.eclerx.com/savepage/tk_15434148134922407_sr_2057.html","info")</f>
        <v/>
      </c>
      <c r="AA2075" t="n">
        <v>-2071523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88</v>
      </c>
      <c r="AO2075" t="s"/>
      <c r="AP2075" t="n">
        <v>339</v>
      </c>
      <c r="AQ2075" t="s">
        <v>89</v>
      </c>
      <c r="AR2075" t="s"/>
      <c r="AS2075" t="s"/>
      <c r="AT2075" t="s">
        <v>90</v>
      </c>
      <c r="AU2075" t="s"/>
      <c r="AV2075" t="s"/>
      <c r="AW2075" t="s"/>
      <c r="AX2075" t="s"/>
      <c r="AY2075" t="n">
        <v>2071523</v>
      </c>
      <c r="AZ2075" t="s">
        <v>2436</v>
      </c>
      <c r="BA2075" t="s"/>
      <c r="BB2075" t="n">
        <v>63998</v>
      </c>
      <c r="BC2075" t="n">
        <v>13.40665</v>
      </c>
      <c r="BD2075" t="n">
        <v>52.53546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2435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166.5</v>
      </c>
      <c r="L2076" t="s">
        <v>76</v>
      </c>
      <c r="M2076" t="s"/>
      <c r="N2076" t="s">
        <v>321</v>
      </c>
      <c r="O2076" t="s">
        <v>78</v>
      </c>
      <c r="P2076" t="s">
        <v>2435</v>
      </c>
      <c r="Q2076" t="s"/>
      <c r="R2076" t="s">
        <v>102</v>
      </c>
      <c r="S2076" t="s">
        <v>2438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HYPERLINK("https://hotelmonitor-cachepage.eclerx.com/savepage/tk_15434148134922407_sr_2057.html","info")</f>
        <v/>
      </c>
      <c r="AA2076" t="n">
        <v>-2071523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88</v>
      </c>
      <c r="AO2076" t="s"/>
      <c r="AP2076" t="n">
        <v>339</v>
      </c>
      <c r="AQ2076" t="s">
        <v>89</v>
      </c>
      <c r="AR2076" t="s"/>
      <c r="AS2076" t="s"/>
      <c r="AT2076" t="s">
        <v>90</v>
      </c>
      <c r="AU2076" t="s"/>
      <c r="AV2076" t="s"/>
      <c r="AW2076" t="s"/>
      <c r="AX2076" t="s"/>
      <c r="AY2076" t="n">
        <v>2071523</v>
      </c>
      <c r="AZ2076" t="s">
        <v>2436</v>
      </c>
      <c r="BA2076" t="s"/>
      <c r="BB2076" t="n">
        <v>63998</v>
      </c>
      <c r="BC2076" t="n">
        <v>13.40665</v>
      </c>
      <c r="BD2076" t="n">
        <v>52.53546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2435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184.5</v>
      </c>
      <c r="L2077" t="s">
        <v>76</v>
      </c>
      <c r="M2077" t="s"/>
      <c r="N2077" t="s">
        <v>2171</v>
      </c>
      <c r="O2077" t="s">
        <v>78</v>
      </c>
      <c r="P2077" t="s">
        <v>2435</v>
      </c>
      <c r="Q2077" t="s"/>
      <c r="R2077" t="s">
        <v>102</v>
      </c>
      <c r="S2077" t="s">
        <v>2439</v>
      </c>
      <c r="T2077" t="s">
        <v>82</v>
      </c>
      <c r="U2077" t="s"/>
      <c r="V2077" t="s">
        <v>83</v>
      </c>
      <c r="W2077" t="s">
        <v>112</v>
      </c>
      <c r="X2077" t="s"/>
      <c r="Y2077" t="s">
        <v>85</v>
      </c>
      <c r="Z2077">
        <f>HYPERLINK("https://hotelmonitor-cachepage.eclerx.com/savepage/tk_15434148134922407_sr_2057.html","info")</f>
        <v/>
      </c>
      <c r="AA2077" t="n">
        <v>-2071523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88</v>
      </c>
      <c r="AO2077" t="s"/>
      <c r="AP2077" t="n">
        <v>339</v>
      </c>
      <c r="AQ2077" t="s">
        <v>89</v>
      </c>
      <c r="AR2077" t="s"/>
      <c r="AS2077" t="s"/>
      <c r="AT2077" t="s">
        <v>90</v>
      </c>
      <c r="AU2077" t="s"/>
      <c r="AV2077" t="s"/>
      <c r="AW2077" t="s"/>
      <c r="AX2077" t="s"/>
      <c r="AY2077" t="n">
        <v>2071523</v>
      </c>
      <c r="AZ2077" t="s">
        <v>2436</v>
      </c>
      <c r="BA2077" t="s"/>
      <c r="BB2077" t="n">
        <v>63998</v>
      </c>
      <c r="BC2077" t="n">
        <v>13.40665</v>
      </c>
      <c r="BD2077" t="n">
        <v>52.53546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2440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61</v>
      </c>
      <c r="L2078" t="s">
        <v>76</v>
      </c>
      <c r="M2078" t="s"/>
      <c r="N2078" t="s">
        <v>93</v>
      </c>
      <c r="O2078" t="s">
        <v>78</v>
      </c>
      <c r="P2078" t="s">
        <v>2440</v>
      </c>
      <c r="Q2078" t="s"/>
      <c r="R2078" t="s">
        <v>471</v>
      </c>
      <c r="S2078" t="s">
        <v>835</v>
      </c>
      <c r="T2078" t="s">
        <v>82</v>
      </c>
      <c r="U2078" t="s"/>
      <c r="V2078" t="s">
        <v>83</v>
      </c>
      <c r="W2078" t="s">
        <v>112</v>
      </c>
      <c r="X2078" t="s"/>
      <c r="Y2078" t="s">
        <v>85</v>
      </c>
      <c r="Z2078">
        <f>HYPERLINK("https://hotelmonitor-cachepage.eclerx.com/savepage/tk_15434152202735422_sr_2057.html","info")</f>
        <v/>
      </c>
      <c r="AA2078" t="n">
        <v>-6796921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88</v>
      </c>
      <c r="AO2078" t="s"/>
      <c r="AP2078" t="n">
        <v>474</v>
      </c>
      <c r="AQ2078" t="s">
        <v>89</v>
      </c>
      <c r="AR2078" t="s"/>
      <c r="AS2078" t="s"/>
      <c r="AT2078" t="s">
        <v>90</v>
      </c>
      <c r="AU2078" t="s"/>
      <c r="AV2078" t="s"/>
      <c r="AW2078" t="s"/>
      <c r="AX2078" t="s"/>
      <c r="AY2078" t="n">
        <v>6796921</v>
      </c>
      <c r="AZ2078" t="s">
        <v>2441</v>
      </c>
      <c r="BA2078" t="s"/>
      <c r="BB2078" t="n">
        <v>542505</v>
      </c>
      <c r="BC2078" t="n">
        <v>13.587127</v>
      </c>
      <c r="BD2078" t="n">
        <v>52.511206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2442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55.5</v>
      </c>
      <c r="L2079" t="s">
        <v>76</v>
      </c>
      <c r="M2079" t="s"/>
      <c r="N2079" t="s">
        <v>77</v>
      </c>
      <c r="O2079" t="s">
        <v>78</v>
      </c>
      <c r="P2079" t="s">
        <v>2442</v>
      </c>
      <c r="Q2079" t="s"/>
      <c r="R2079" t="s">
        <v>102</v>
      </c>
      <c r="S2079" t="s">
        <v>2443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HYPERLINK("https://hotelmonitor-cachepage.eclerx.com/savepage/tk_15434138911622314_sr_2057.html","info")</f>
        <v/>
      </c>
      <c r="AA2079" t="n">
        <v>-6796512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88</v>
      </c>
      <c r="AO2079" t="s"/>
      <c r="AP2079" t="n">
        <v>33</v>
      </c>
      <c r="AQ2079" t="s">
        <v>89</v>
      </c>
      <c r="AR2079" t="s"/>
      <c r="AS2079" t="s"/>
      <c r="AT2079" t="s">
        <v>90</v>
      </c>
      <c r="AU2079" t="s"/>
      <c r="AV2079" t="s"/>
      <c r="AW2079" t="s"/>
      <c r="AX2079" t="s"/>
      <c r="AY2079" t="n">
        <v>6796512</v>
      </c>
      <c r="AZ2079" t="s">
        <v>2444</v>
      </c>
      <c r="BA2079" t="s"/>
      <c r="BB2079" t="n">
        <v>37906</v>
      </c>
      <c r="BC2079" t="n">
        <v>13.4478</v>
      </c>
      <c r="BD2079" t="n">
        <v>52.4583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2442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63</v>
      </c>
      <c r="L2080" t="s">
        <v>76</v>
      </c>
      <c r="M2080" t="s"/>
      <c r="N2080" t="s">
        <v>591</v>
      </c>
      <c r="O2080" t="s">
        <v>78</v>
      </c>
      <c r="P2080" t="s">
        <v>2442</v>
      </c>
      <c r="Q2080" t="s"/>
      <c r="R2080" t="s">
        <v>102</v>
      </c>
      <c r="S2080" t="s">
        <v>107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HYPERLINK("https://hotelmonitor-cachepage.eclerx.com/savepage/tk_15434138911622314_sr_2057.html","info")</f>
        <v/>
      </c>
      <c r="AA2080" t="n">
        <v>-6796512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88</v>
      </c>
      <c r="AO2080" t="s"/>
      <c r="AP2080" t="n">
        <v>33</v>
      </c>
      <c r="AQ2080" t="s">
        <v>89</v>
      </c>
      <c r="AR2080" t="s"/>
      <c r="AS2080" t="s"/>
      <c r="AT2080" t="s">
        <v>90</v>
      </c>
      <c r="AU2080" t="s"/>
      <c r="AV2080" t="s"/>
      <c r="AW2080" t="s"/>
      <c r="AX2080" t="s"/>
      <c r="AY2080" t="n">
        <v>6796512</v>
      </c>
      <c r="AZ2080" t="s">
        <v>2444</v>
      </c>
      <c r="BA2080" t="s"/>
      <c r="BB2080" t="n">
        <v>37906</v>
      </c>
      <c r="BC2080" t="n">
        <v>13.4478</v>
      </c>
      <c r="BD2080" t="n">
        <v>52.4583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2442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63</v>
      </c>
      <c r="L2081" t="s">
        <v>76</v>
      </c>
      <c r="M2081" t="s"/>
      <c r="N2081" t="s">
        <v>382</v>
      </c>
      <c r="O2081" t="s">
        <v>78</v>
      </c>
      <c r="P2081" t="s">
        <v>2442</v>
      </c>
      <c r="Q2081" t="s"/>
      <c r="R2081" t="s">
        <v>102</v>
      </c>
      <c r="S2081" t="s">
        <v>107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HYPERLINK("https://hotelmonitor-cachepage.eclerx.com/savepage/tk_15434138911622314_sr_2057.html","info")</f>
        <v/>
      </c>
      <c r="AA2081" t="n">
        <v>-6796512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88</v>
      </c>
      <c r="AO2081" t="s"/>
      <c r="AP2081" t="n">
        <v>33</v>
      </c>
      <c r="AQ2081" t="s">
        <v>89</v>
      </c>
      <c r="AR2081" t="s"/>
      <c r="AS2081" t="s"/>
      <c r="AT2081" t="s">
        <v>90</v>
      </c>
      <c r="AU2081" t="s"/>
      <c r="AV2081" t="s"/>
      <c r="AW2081" t="s"/>
      <c r="AX2081" t="s"/>
      <c r="AY2081" t="n">
        <v>6796512</v>
      </c>
      <c r="AZ2081" t="s">
        <v>2444</v>
      </c>
      <c r="BA2081" t="s"/>
      <c r="BB2081" t="n">
        <v>37906</v>
      </c>
      <c r="BC2081" t="n">
        <v>13.4478</v>
      </c>
      <c r="BD2081" t="n">
        <v>52.4583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2442</v>
      </c>
      <c r="F2082" t="n">
        <v>-1</v>
      </c>
      <c r="G2082" t="s">
        <v>74</v>
      </c>
      <c r="H2082" t="s">
        <v>75</v>
      </c>
      <c r="I2082" t="s"/>
      <c r="J2082" t="s">
        <v>74</v>
      </c>
      <c r="K2082" t="n">
        <v>84</v>
      </c>
      <c r="L2082" t="s">
        <v>76</v>
      </c>
      <c r="M2082" t="s"/>
      <c r="N2082" t="s">
        <v>2445</v>
      </c>
      <c r="O2082" t="s">
        <v>78</v>
      </c>
      <c r="P2082" t="s">
        <v>2442</v>
      </c>
      <c r="Q2082" t="s"/>
      <c r="R2082" t="s">
        <v>102</v>
      </c>
      <c r="S2082" t="s">
        <v>232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HYPERLINK("https://hotelmonitor-cachepage.eclerx.com/savepage/tk_15434138911622314_sr_2057.html","info")</f>
        <v/>
      </c>
      <c r="AA2082" t="n">
        <v>-6796512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88</v>
      </c>
      <c r="AO2082" t="s"/>
      <c r="AP2082" t="n">
        <v>33</v>
      </c>
      <c r="AQ2082" t="s">
        <v>89</v>
      </c>
      <c r="AR2082" t="s"/>
      <c r="AS2082" t="s"/>
      <c r="AT2082" t="s">
        <v>90</v>
      </c>
      <c r="AU2082" t="s"/>
      <c r="AV2082" t="s"/>
      <c r="AW2082" t="s"/>
      <c r="AX2082" t="s"/>
      <c r="AY2082" t="n">
        <v>6796512</v>
      </c>
      <c r="AZ2082" t="s">
        <v>2444</v>
      </c>
      <c r="BA2082" t="s"/>
      <c r="BB2082" t="n">
        <v>37906</v>
      </c>
      <c r="BC2082" t="n">
        <v>13.4478</v>
      </c>
      <c r="BD2082" t="n">
        <v>52.4583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2442</v>
      </c>
      <c r="F2083" t="n">
        <v>-1</v>
      </c>
      <c r="G2083" t="s">
        <v>74</v>
      </c>
      <c r="H2083" t="s">
        <v>75</v>
      </c>
      <c r="I2083" t="s"/>
      <c r="J2083" t="s">
        <v>74</v>
      </c>
      <c r="K2083" t="n">
        <v>84</v>
      </c>
      <c r="L2083" t="s">
        <v>76</v>
      </c>
      <c r="M2083" t="s"/>
      <c r="N2083" t="s">
        <v>145</v>
      </c>
      <c r="O2083" t="s">
        <v>78</v>
      </c>
      <c r="P2083" t="s">
        <v>2442</v>
      </c>
      <c r="Q2083" t="s"/>
      <c r="R2083" t="s">
        <v>102</v>
      </c>
      <c r="S2083" t="s">
        <v>232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HYPERLINK("https://hotelmonitor-cachepage.eclerx.com/savepage/tk_15434138911622314_sr_2057.html","info")</f>
        <v/>
      </c>
      <c r="AA2083" t="n">
        <v>-6796512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88</v>
      </c>
      <c r="AO2083" t="s"/>
      <c r="AP2083" t="n">
        <v>33</v>
      </c>
      <c r="AQ2083" t="s">
        <v>89</v>
      </c>
      <c r="AR2083" t="s"/>
      <c r="AS2083" t="s"/>
      <c r="AT2083" t="s">
        <v>90</v>
      </c>
      <c r="AU2083" t="s"/>
      <c r="AV2083" t="s"/>
      <c r="AW2083" t="s"/>
      <c r="AX2083" t="s"/>
      <c r="AY2083" t="n">
        <v>6796512</v>
      </c>
      <c r="AZ2083" t="s">
        <v>2444</v>
      </c>
      <c r="BA2083" t="s"/>
      <c r="BB2083" t="n">
        <v>37906</v>
      </c>
      <c r="BC2083" t="n">
        <v>13.4478</v>
      </c>
      <c r="BD2083" t="n">
        <v>52.4583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2446</v>
      </c>
      <c r="F2084" t="n">
        <v>-1</v>
      </c>
      <c r="G2084" t="s">
        <v>74</v>
      </c>
      <c r="H2084" t="s">
        <v>75</v>
      </c>
      <c r="I2084" t="s"/>
      <c r="J2084" t="s">
        <v>74</v>
      </c>
      <c r="K2084" t="n">
        <v>109</v>
      </c>
      <c r="L2084" t="s">
        <v>76</v>
      </c>
      <c r="M2084" t="s"/>
      <c r="N2084" t="s">
        <v>183</v>
      </c>
      <c r="O2084" t="s">
        <v>78</v>
      </c>
      <c r="P2084" t="s">
        <v>2446</v>
      </c>
      <c r="Q2084" t="s"/>
      <c r="R2084" t="s">
        <v>102</v>
      </c>
      <c r="S2084" t="s">
        <v>196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HYPERLINK("https://hotelmonitor-cachepage.eclerx.com/savepage/tk_15434146010773895_sr_2057.html","info")</f>
        <v/>
      </c>
      <c r="AA2084" t="n">
        <v>-6796497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88</v>
      </c>
      <c r="AO2084" t="s"/>
      <c r="AP2084" t="n">
        <v>269</v>
      </c>
      <c r="AQ2084" t="s">
        <v>89</v>
      </c>
      <c r="AR2084" t="s"/>
      <c r="AS2084" t="s"/>
      <c r="AT2084" t="s">
        <v>90</v>
      </c>
      <c r="AU2084" t="s"/>
      <c r="AV2084" t="s"/>
      <c r="AW2084" t="s"/>
      <c r="AX2084" t="s"/>
      <c r="AY2084" t="n">
        <v>6796497</v>
      </c>
      <c r="AZ2084" t="s">
        <v>2447</v>
      </c>
      <c r="BA2084" t="s"/>
      <c r="BB2084" t="n">
        <v>41415</v>
      </c>
      <c r="BC2084" t="n">
        <v>13.28195</v>
      </c>
      <c r="BD2084" t="n">
        <v>52.58884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2446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129</v>
      </c>
      <c r="L2085" t="s">
        <v>76</v>
      </c>
      <c r="M2085" t="s"/>
      <c r="N2085" t="s">
        <v>217</v>
      </c>
      <c r="O2085" t="s">
        <v>78</v>
      </c>
      <c r="P2085" t="s">
        <v>2446</v>
      </c>
      <c r="Q2085" t="s"/>
      <c r="R2085" t="s">
        <v>102</v>
      </c>
      <c r="S2085" t="s">
        <v>1389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HYPERLINK("https://hotelmonitor-cachepage.eclerx.com/savepage/tk_15434146010773895_sr_2057.html","info")</f>
        <v/>
      </c>
      <c r="AA2085" t="n">
        <v>-6796497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88</v>
      </c>
      <c r="AO2085" t="s"/>
      <c r="AP2085" t="n">
        <v>269</v>
      </c>
      <c r="AQ2085" t="s">
        <v>89</v>
      </c>
      <c r="AR2085" t="s"/>
      <c r="AS2085" t="s"/>
      <c r="AT2085" t="s">
        <v>90</v>
      </c>
      <c r="AU2085" t="s"/>
      <c r="AV2085" t="s"/>
      <c r="AW2085" t="s"/>
      <c r="AX2085" t="s"/>
      <c r="AY2085" t="n">
        <v>6796497</v>
      </c>
      <c r="AZ2085" t="s">
        <v>2447</v>
      </c>
      <c r="BA2085" t="s"/>
      <c r="BB2085" t="n">
        <v>41415</v>
      </c>
      <c r="BC2085" t="n">
        <v>13.28195</v>
      </c>
      <c r="BD2085" t="n">
        <v>52.58884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2448</v>
      </c>
      <c r="F2086" t="n">
        <v>3588819</v>
      </c>
      <c r="G2086" t="s">
        <v>74</v>
      </c>
      <c r="H2086" t="s">
        <v>75</v>
      </c>
      <c r="I2086" t="s"/>
      <c r="J2086" t="s">
        <v>74</v>
      </c>
      <c r="K2086" t="n">
        <v>95</v>
      </c>
      <c r="L2086" t="s">
        <v>76</v>
      </c>
      <c r="M2086" t="s"/>
      <c r="N2086" t="s">
        <v>93</v>
      </c>
      <c r="O2086" t="s">
        <v>78</v>
      </c>
      <c r="P2086" t="s">
        <v>2449</v>
      </c>
      <c r="Q2086" t="s"/>
      <c r="R2086" t="s">
        <v>102</v>
      </c>
      <c r="S2086" t="s">
        <v>307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HYPERLINK("https://hotelmonitor-cachepage.eclerx.com/savepage/tk_1543413809997453_sr_2057.html","info")</f>
        <v/>
      </c>
      <c r="AA2086" t="n">
        <v>271657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88</v>
      </c>
      <c r="AO2086" t="s"/>
      <c r="AP2086" t="n">
        <v>6</v>
      </c>
      <c r="AQ2086" t="s">
        <v>89</v>
      </c>
      <c r="AR2086" t="s"/>
      <c r="AS2086" t="s"/>
      <c r="AT2086" t="s">
        <v>90</v>
      </c>
      <c r="AU2086" t="s"/>
      <c r="AV2086" t="s"/>
      <c r="AW2086" t="s"/>
      <c r="AX2086" t="s"/>
      <c r="AY2086" t="n">
        <v>2071636</v>
      </c>
      <c r="AZ2086" t="s">
        <v>2450</v>
      </c>
      <c r="BA2086" t="s"/>
      <c r="BB2086" t="n">
        <v>153576</v>
      </c>
      <c r="BC2086" t="n">
        <v>13.30373</v>
      </c>
      <c r="BD2086" t="n">
        <v>52.50218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2451</v>
      </c>
      <c r="F2087" t="n">
        <v>-1</v>
      </c>
      <c r="G2087" t="s">
        <v>74</v>
      </c>
      <c r="H2087" t="s">
        <v>75</v>
      </c>
      <c r="I2087" t="s"/>
      <c r="J2087" t="s">
        <v>74</v>
      </c>
      <c r="K2087" t="n">
        <v>53.97</v>
      </c>
      <c r="L2087" t="s">
        <v>76</v>
      </c>
      <c r="M2087" t="s"/>
      <c r="N2087" t="s">
        <v>77</v>
      </c>
      <c r="O2087" t="s">
        <v>78</v>
      </c>
      <c r="P2087" t="s">
        <v>2451</v>
      </c>
      <c r="Q2087" t="s"/>
      <c r="R2087" t="s">
        <v>102</v>
      </c>
      <c r="S2087" t="s">
        <v>2452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HYPERLINK("https://hotelmonitor-cachepage.eclerx.com/savepage/tk_15434140973508682_sr_2057.html","info")</f>
        <v/>
      </c>
      <c r="AA2087" t="n">
        <v>-6796569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88</v>
      </c>
      <c r="AO2087" t="s"/>
      <c r="AP2087" t="n">
        <v>103</v>
      </c>
      <c r="AQ2087" t="s">
        <v>89</v>
      </c>
      <c r="AR2087" t="s"/>
      <c r="AS2087" t="s"/>
      <c r="AT2087" t="s">
        <v>90</v>
      </c>
      <c r="AU2087" t="s"/>
      <c r="AV2087" t="s"/>
      <c r="AW2087" t="s"/>
      <c r="AX2087" t="s"/>
      <c r="AY2087" t="n">
        <v>6796569</v>
      </c>
      <c r="AZ2087" t="s">
        <v>2453</v>
      </c>
      <c r="BA2087" t="s"/>
      <c r="BB2087" t="n">
        <v>3194</v>
      </c>
      <c r="BC2087" t="n">
        <v>13.30372</v>
      </c>
      <c r="BD2087" t="n">
        <v>52.49586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2451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63.5</v>
      </c>
      <c r="L2088" t="s">
        <v>76</v>
      </c>
      <c r="M2088" t="s"/>
      <c r="N2088" t="s">
        <v>93</v>
      </c>
      <c r="O2088" t="s">
        <v>78</v>
      </c>
      <c r="P2088" t="s">
        <v>2451</v>
      </c>
      <c r="Q2088" t="s"/>
      <c r="R2088" t="s">
        <v>102</v>
      </c>
      <c r="S2088" t="s">
        <v>2454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HYPERLINK("https://hotelmonitor-cachepage.eclerx.com/savepage/tk_15434140973508682_sr_2057.html","info")</f>
        <v/>
      </c>
      <c r="AA2088" t="n">
        <v>-6796569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88</v>
      </c>
      <c r="AO2088" t="s"/>
      <c r="AP2088" t="n">
        <v>103</v>
      </c>
      <c r="AQ2088" t="s">
        <v>89</v>
      </c>
      <c r="AR2088" t="s"/>
      <c r="AS2088" t="s"/>
      <c r="AT2088" t="s">
        <v>90</v>
      </c>
      <c r="AU2088" t="s"/>
      <c r="AV2088" t="s"/>
      <c r="AW2088" t="s"/>
      <c r="AX2088" t="s"/>
      <c r="AY2088" t="n">
        <v>6796569</v>
      </c>
      <c r="AZ2088" t="s">
        <v>2453</v>
      </c>
      <c r="BA2088" t="s"/>
      <c r="BB2088" t="n">
        <v>3194</v>
      </c>
      <c r="BC2088" t="n">
        <v>13.30372</v>
      </c>
      <c r="BD2088" t="n">
        <v>52.49586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2451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73.5</v>
      </c>
      <c r="L2089" t="s">
        <v>76</v>
      </c>
      <c r="M2089" t="s"/>
      <c r="N2089" t="s">
        <v>95</v>
      </c>
      <c r="O2089" t="s">
        <v>78</v>
      </c>
      <c r="P2089" t="s">
        <v>2451</v>
      </c>
      <c r="Q2089" t="s"/>
      <c r="R2089" t="s">
        <v>102</v>
      </c>
      <c r="S2089" t="s">
        <v>1411</v>
      </c>
      <c r="T2089" t="s">
        <v>82</v>
      </c>
      <c r="U2089" t="s"/>
      <c r="V2089" t="s">
        <v>83</v>
      </c>
      <c r="W2089" t="s">
        <v>84</v>
      </c>
      <c r="X2089" t="s"/>
      <c r="Y2089" t="s">
        <v>85</v>
      </c>
      <c r="Z2089">
        <f>HYPERLINK("https://hotelmonitor-cachepage.eclerx.com/savepage/tk_15434140973508682_sr_2057.html","info")</f>
        <v/>
      </c>
      <c r="AA2089" t="n">
        <v>-6796569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88</v>
      </c>
      <c r="AO2089" t="s"/>
      <c r="AP2089" t="n">
        <v>103</v>
      </c>
      <c r="AQ2089" t="s">
        <v>89</v>
      </c>
      <c r="AR2089" t="s"/>
      <c r="AS2089" t="s"/>
      <c r="AT2089" t="s">
        <v>90</v>
      </c>
      <c r="AU2089" t="s"/>
      <c r="AV2089" t="s"/>
      <c r="AW2089" t="s"/>
      <c r="AX2089" t="s"/>
      <c r="AY2089" t="n">
        <v>6796569</v>
      </c>
      <c r="AZ2089" t="s">
        <v>2453</v>
      </c>
      <c r="BA2089" t="s"/>
      <c r="BB2089" t="n">
        <v>3194</v>
      </c>
      <c r="BC2089" t="n">
        <v>13.30372</v>
      </c>
      <c r="BD2089" t="n">
        <v>52.49586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2455</v>
      </c>
      <c r="F2090" t="n">
        <v>1434728</v>
      </c>
      <c r="G2090" t="s">
        <v>74</v>
      </c>
      <c r="H2090" t="s">
        <v>75</v>
      </c>
      <c r="I2090" t="s"/>
      <c r="J2090" t="s">
        <v>74</v>
      </c>
      <c r="K2090" t="n">
        <v>74.40000000000001</v>
      </c>
      <c r="L2090" t="s">
        <v>76</v>
      </c>
      <c r="M2090" t="s"/>
      <c r="N2090" t="s">
        <v>77</v>
      </c>
      <c r="O2090" t="s">
        <v>78</v>
      </c>
      <c r="P2090" t="s">
        <v>2456</v>
      </c>
      <c r="Q2090" t="s"/>
      <c r="R2090" t="s">
        <v>102</v>
      </c>
      <c r="S2090" t="s">
        <v>804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HYPERLINK("https://hotelmonitor-cachepage.eclerx.com/savepage/tk_15434148037782242_sr_2057.html","info")</f>
        <v/>
      </c>
      <c r="AA2090" t="n">
        <v>210829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88</v>
      </c>
      <c r="AO2090" t="s"/>
      <c r="AP2090" t="n">
        <v>336</v>
      </c>
      <c r="AQ2090" t="s">
        <v>89</v>
      </c>
      <c r="AR2090" t="s"/>
      <c r="AS2090" t="s"/>
      <c r="AT2090" t="s">
        <v>90</v>
      </c>
      <c r="AU2090" t="s"/>
      <c r="AV2090" t="s"/>
      <c r="AW2090" t="s"/>
      <c r="AX2090" t="s"/>
      <c r="AY2090" t="n">
        <v>937824</v>
      </c>
      <c r="AZ2090" t="s">
        <v>2457</v>
      </c>
      <c r="BA2090" t="s"/>
      <c r="BB2090" t="n">
        <v>444525</v>
      </c>
      <c r="BC2090" t="n">
        <v>13.3879</v>
      </c>
      <c r="BD2090" t="n">
        <v>52.5089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2455</v>
      </c>
      <c r="F2091" t="n">
        <v>1434728</v>
      </c>
      <c r="G2091" t="s">
        <v>74</v>
      </c>
      <c r="H2091" t="s">
        <v>75</v>
      </c>
      <c r="I2091" t="s"/>
      <c r="J2091" t="s">
        <v>74</v>
      </c>
      <c r="K2091" t="n">
        <v>85</v>
      </c>
      <c r="L2091" t="s">
        <v>76</v>
      </c>
      <c r="M2091" t="s"/>
      <c r="N2091" t="s">
        <v>305</v>
      </c>
      <c r="O2091" t="s">
        <v>78</v>
      </c>
      <c r="P2091" t="s">
        <v>2456</v>
      </c>
      <c r="Q2091" t="s"/>
      <c r="R2091" t="s">
        <v>102</v>
      </c>
      <c r="S2091" t="s">
        <v>181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HYPERLINK("https://hotelmonitor-cachepage.eclerx.com/savepage/tk_15434148037782242_sr_2057.html","info")</f>
        <v/>
      </c>
      <c r="AA2091" t="n">
        <v>210829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88</v>
      </c>
      <c r="AO2091" t="s"/>
      <c r="AP2091" t="n">
        <v>336</v>
      </c>
      <c r="AQ2091" t="s">
        <v>89</v>
      </c>
      <c r="AR2091" t="s"/>
      <c r="AS2091" t="s"/>
      <c r="AT2091" t="s">
        <v>90</v>
      </c>
      <c r="AU2091" t="s"/>
      <c r="AV2091" t="s"/>
      <c r="AW2091" t="s"/>
      <c r="AX2091" t="s"/>
      <c r="AY2091" t="n">
        <v>937824</v>
      </c>
      <c r="AZ2091" t="s">
        <v>2457</v>
      </c>
      <c r="BA2091" t="s"/>
      <c r="BB2091" t="n">
        <v>444525</v>
      </c>
      <c r="BC2091" t="n">
        <v>13.3879</v>
      </c>
      <c r="BD2091" t="n">
        <v>52.5089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2455</v>
      </c>
      <c r="F2092" t="n">
        <v>1434728</v>
      </c>
      <c r="G2092" t="s">
        <v>74</v>
      </c>
      <c r="H2092" t="s">
        <v>75</v>
      </c>
      <c r="I2092" t="s"/>
      <c r="J2092" t="s">
        <v>74</v>
      </c>
      <c r="K2092" t="n">
        <v>95</v>
      </c>
      <c r="L2092" t="s">
        <v>76</v>
      </c>
      <c r="M2092" t="s"/>
      <c r="N2092" t="s">
        <v>319</v>
      </c>
      <c r="O2092" t="s">
        <v>78</v>
      </c>
      <c r="P2092" t="s">
        <v>2456</v>
      </c>
      <c r="Q2092" t="s"/>
      <c r="R2092" t="s">
        <v>102</v>
      </c>
      <c r="S2092" t="s">
        <v>307</v>
      </c>
      <c r="T2092" t="s">
        <v>82</v>
      </c>
      <c r="U2092" t="s"/>
      <c r="V2092" t="s">
        <v>83</v>
      </c>
      <c r="W2092" t="s">
        <v>84</v>
      </c>
      <c r="X2092" t="s"/>
      <c r="Y2092" t="s">
        <v>85</v>
      </c>
      <c r="Z2092">
        <f>HYPERLINK("https://hotelmonitor-cachepage.eclerx.com/savepage/tk_15434148037782242_sr_2057.html","info")</f>
        <v/>
      </c>
      <c r="AA2092" t="n">
        <v>210829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88</v>
      </c>
      <c r="AO2092" t="s"/>
      <c r="AP2092" t="n">
        <v>336</v>
      </c>
      <c r="AQ2092" t="s">
        <v>89</v>
      </c>
      <c r="AR2092" t="s"/>
      <c r="AS2092" t="s"/>
      <c r="AT2092" t="s">
        <v>90</v>
      </c>
      <c r="AU2092" t="s"/>
      <c r="AV2092" t="s"/>
      <c r="AW2092" t="s"/>
      <c r="AX2092" t="s"/>
      <c r="AY2092" t="n">
        <v>937824</v>
      </c>
      <c r="AZ2092" t="s">
        <v>2457</v>
      </c>
      <c r="BA2092" t="s"/>
      <c r="BB2092" t="n">
        <v>444525</v>
      </c>
      <c r="BC2092" t="n">
        <v>13.3879</v>
      </c>
      <c r="BD2092" t="n">
        <v>52.5089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2455</v>
      </c>
      <c r="F2093" t="n">
        <v>1434728</v>
      </c>
      <c r="G2093" t="s">
        <v>74</v>
      </c>
      <c r="H2093" t="s">
        <v>75</v>
      </c>
      <c r="I2093" t="s"/>
      <c r="J2093" t="s">
        <v>74</v>
      </c>
      <c r="K2093" t="n">
        <v>100</v>
      </c>
      <c r="L2093" t="s">
        <v>76</v>
      </c>
      <c r="M2093" t="s"/>
      <c r="N2093" t="s">
        <v>321</v>
      </c>
      <c r="O2093" t="s">
        <v>78</v>
      </c>
      <c r="P2093" t="s">
        <v>2456</v>
      </c>
      <c r="Q2093" t="s"/>
      <c r="R2093" t="s">
        <v>102</v>
      </c>
      <c r="S2093" t="s">
        <v>1025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HYPERLINK("https://hotelmonitor-cachepage.eclerx.com/savepage/tk_15434148037782242_sr_2057.html","info")</f>
        <v/>
      </c>
      <c r="AA2093" t="n">
        <v>210829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88</v>
      </c>
      <c r="AO2093" t="s"/>
      <c r="AP2093" t="n">
        <v>336</v>
      </c>
      <c r="AQ2093" t="s">
        <v>89</v>
      </c>
      <c r="AR2093" t="s"/>
      <c r="AS2093" t="s"/>
      <c r="AT2093" t="s">
        <v>90</v>
      </c>
      <c r="AU2093" t="s"/>
      <c r="AV2093" t="s"/>
      <c r="AW2093" t="s"/>
      <c r="AX2093" t="s"/>
      <c r="AY2093" t="n">
        <v>937824</v>
      </c>
      <c r="AZ2093" t="s">
        <v>2457</v>
      </c>
      <c r="BA2093" t="s"/>
      <c r="BB2093" t="n">
        <v>444525</v>
      </c>
      <c r="BC2093" t="n">
        <v>13.3879</v>
      </c>
      <c r="BD2093" t="n">
        <v>52.5089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2455</v>
      </c>
      <c r="F2094" t="n">
        <v>1434728</v>
      </c>
      <c r="G2094" t="s">
        <v>74</v>
      </c>
      <c r="H2094" t="s">
        <v>75</v>
      </c>
      <c r="I2094" t="s"/>
      <c r="J2094" t="s">
        <v>74</v>
      </c>
      <c r="K2094" t="n">
        <v>109</v>
      </c>
      <c r="L2094" t="s">
        <v>76</v>
      </c>
      <c r="M2094" t="s"/>
      <c r="N2094" t="s">
        <v>305</v>
      </c>
      <c r="O2094" t="s">
        <v>78</v>
      </c>
      <c r="P2094" t="s">
        <v>2456</v>
      </c>
      <c r="Q2094" t="s"/>
      <c r="R2094" t="s">
        <v>102</v>
      </c>
      <c r="S2094" t="s">
        <v>196</v>
      </c>
      <c r="T2094" t="s">
        <v>82</v>
      </c>
      <c r="U2094" t="s"/>
      <c r="V2094" t="s">
        <v>83</v>
      </c>
      <c r="W2094" t="s">
        <v>112</v>
      </c>
      <c r="X2094" t="s"/>
      <c r="Y2094" t="s">
        <v>85</v>
      </c>
      <c r="Z2094">
        <f>HYPERLINK("https://hotelmonitor-cachepage.eclerx.com/savepage/tk_15434148037782242_sr_2057.html","info")</f>
        <v/>
      </c>
      <c r="AA2094" t="n">
        <v>210829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88</v>
      </c>
      <c r="AO2094" t="s"/>
      <c r="AP2094" t="n">
        <v>336</v>
      </c>
      <c r="AQ2094" t="s">
        <v>89</v>
      </c>
      <c r="AR2094" t="s"/>
      <c r="AS2094" t="s"/>
      <c r="AT2094" t="s">
        <v>90</v>
      </c>
      <c r="AU2094" t="s"/>
      <c r="AV2094" t="s"/>
      <c r="AW2094" t="s"/>
      <c r="AX2094" t="s"/>
      <c r="AY2094" t="n">
        <v>937824</v>
      </c>
      <c r="AZ2094" t="s">
        <v>2457</v>
      </c>
      <c r="BA2094" t="s"/>
      <c r="BB2094" t="n">
        <v>444525</v>
      </c>
      <c r="BC2094" t="n">
        <v>13.3879</v>
      </c>
      <c r="BD2094" t="n">
        <v>52.5089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2458</v>
      </c>
      <c r="F2095" t="n">
        <v>2160698</v>
      </c>
      <c r="G2095" t="s">
        <v>74</v>
      </c>
      <c r="H2095" t="s">
        <v>75</v>
      </c>
      <c r="I2095" t="s"/>
      <c r="J2095" t="s">
        <v>74</v>
      </c>
      <c r="K2095" t="n">
        <v>109</v>
      </c>
      <c r="L2095" t="s">
        <v>76</v>
      </c>
      <c r="M2095" t="s"/>
      <c r="N2095" t="s">
        <v>93</v>
      </c>
      <c r="O2095" t="s">
        <v>78</v>
      </c>
      <c r="P2095" t="s">
        <v>2459</v>
      </c>
      <c r="Q2095" t="s"/>
      <c r="R2095" t="s">
        <v>80</v>
      </c>
      <c r="S2095" t="s">
        <v>196</v>
      </c>
      <c r="T2095" t="s">
        <v>82</v>
      </c>
      <c r="U2095" t="s"/>
      <c r="V2095" t="s">
        <v>83</v>
      </c>
      <c r="W2095" t="s">
        <v>84</v>
      </c>
      <c r="X2095" t="s"/>
      <c r="Y2095" t="s">
        <v>85</v>
      </c>
      <c r="Z2095">
        <f>HYPERLINK("https://hotelmonitor-cachepage.eclerx.com/savepage/tk_15434138750505066_sr_2057.html","info")</f>
        <v/>
      </c>
      <c r="AA2095" t="n">
        <v>414159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88</v>
      </c>
      <c r="AO2095" t="s"/>
      <c r="AP2095" t="n">
        <v>28</v>
      </c>
      <c r="AQ2095" t="s">
        <v>89</v>
      </c>
      <c r="AR2095" t="s"/>
      <c r="AS2095" t="s"/>
      <c r="AT2095" t="s">
        <v>90</v>
      </c>
      <c r="AU2095" t="s"/>
      <c r="AV2095" t="s"/>
      <c r="AW2095" t="s"/>
      <c r="AX2095" t="s"/>
      <c r="AY2095" t="n">
        <v>2071821</v>
      </c>
      <c r="AZ2095" t="s">
        <v>2460</v>
      </c>
      <c r="BA2095" t="s"/>
      <c r="BB2095" t="n">
        <v>698670</v>
      </c>
      <c r="BC2095" t="n">
        <v>13.347008</v>
      </c>
      <c r="BD2095" t="n">
        <v>52.500367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2458</v>
      </c>
      <c r="F2096" t="n">
        <v>2160698</v>
      </c>
      <c r="G2096" t="s">
        <v>74</v>
      </c>
      <c r="H2096" t="s">
        <v>75</v>
      </c>
      <c r="I2096" t="s"/>
      <c r="J2096" t="s">
        <v>74</v>
      </c>
      <c r="K2096" t="n">
        <v>119</v>
      </c>
      <c r="L2096" t="s">
        <v>76</v>
      </c>
      <c r="M2096" t="s"/>
      <c r="N2096" t="s">
        <v>95</v>
      </c>
      <c r="O2096" t="s">
        <v>78</v>
      </c>
      <c r="P2096" t="s">
        <v>2459</v>
      </c>
      <c r="Q2096" t="s"/>
      <c r="R2096" t="s">
        <v>80</v>
      </c>
      <c r="S2096" t="s">
        <v>184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HYPERLINK("https://hotelmonitor-cachepage.eclerx.com/savepage/tk_15434138750505066_sr_2057.html","info")</f>
        <v/>
      </c>
      <c r="AA2096" t="n">
        <v>414159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88</v>
      </c>
      <c r="AO2096" t="s"/>
      <c r="AP2096" t="n">
        <v>28</v>
      </c>
      <c r="AQ2096" t="s">
        <v>89</v>
      </c>
      <c r="AR2096" t="s"/>
      <c r="AS2096" t="s"/>
      <c r="AT2096" t="s">
        <v>90</v>
      </c>
      <c r="AU2096" t="s"/>
      <c r="AV2096" t="s"/>
      <c r="AW2096" t="s"/>
      <c r="AX2096" t="s"/>
      <c r="AY2096" t="n">
        <v>2071821</v>
      </c>
      <c r="AZ2096" t="s">
        <v>2460</v>
      </c>
      <c r="BA2096" t="s"/>
      <c r="BB2096" t="n">
        <v>698670</v>
      </c>
      <c r="BC2096" t="n">
        <v>13.347008</v>
      </c>
      <c r="BD2096" t="n">
        <v>52.500367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2458</v>
      </c>
      <c r="F2097" t="n">
        <v>2160698</v>
      </c>
      <c r="G2097" t="s">
        <v>74</v>
      </c>
      <c r="H2097" t="s">
        <v>75</v>
      </c>
      <c r="I2097" t="s"/>
      <c r="J2097" t="s">
        <v>74</v>
      </c>
      <c r="K2097" t="n">
        <v>159</v>
      </c>
      <c r="L2097" t="s">
        <v>76</v>
      </c>
      <c r="M2097" t="s"/>
      <c r="N2097" t="s">
        <v>99</v>
      </c>
      <c r="O2097" t="s">
        <v>78</v>
      </c>
      <c r="P2097" t="s">
        <v>2459</v>
      </c>
      <c r="Q2097" t="s"/>
      <c r="R2097" t="s">
        <v>80</v>
      </c>
      <c r="S2097" t="s">
        <v>675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HYPERLINK("https://hotelmonitor-cachepage.eclerx.com/savepage/tk_15434138750505066_sr_2057.html","info")</f>
        <v/>
      </c>
      <c r="AA2097" t="n">
        <v>414159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88</v>
      </c>
      <c r="AO2097" t="s"/>
      <c r="AP2097" t="n">
        <v>28</v>
      </c>
      <c r="AQ2097" t="s">
        <v>89</v>
      </c>
      <c r="AR2097" t="s"/>
      <c r="AS2097" t="s"/>
      <c r="AT2097" t="s">
        <v>90</v>
      </c>
      <c r="AU2097" t="s"/>
      <c r="AV2097" t="s"/>
      <c r="AW2097" t="s"/>
      <c r="AX2097" t="s"/>
      <c r="AY2097" t="n">
        <v>2071821</v>
      </c>
      <c r="AZ2097" t="s">
        <v>2460</v>
      </c>
      <c r="BA2097" t="s"/>
      <c r="BB2097" t="n">
        <v>698670</v>
      </c>
      <c r="BC2097" t="n">
        <v>13.347008</v>
      </c>
      <c r="BD2097" t="n">
        <v>52.500367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2458</v>
      </c>
      <c r="F2098" t="n">
        <v>2160698</v>
      </c>
      <c r="G2098" t="s">
        <v>74</v>
      </c>
      <c r="H2098" t="s">
        <v>75</v>
      </c>
      <c r="I2098" t="s"/>
      <c r="J2098" t="s">
        <v>74</v>
      </c>
      <c r="K2098" t="n">
        <v>219</v>
      </c>
      <c r="L2098" t="s">
        <v>76</v>
      </c>
      <c r="M2098" t="s"/>
      <c r="N2098" t="s">
        <v>321</v>
      </c>
      <c r="O2098" t="s">
        <v>78</v>
      </c>
      <c r="P2098" t="s">
        <v>2459</v>
      </c>
      <c r="Q2098" t="s"/>
      <c r="R2098" t="s">
        <v>80</v>
      </c>
      <c r="S2098" t="s">
        <v>2267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HYPERLINK("https://hotelmonitor-cachepage.eclerx.com/savepage/tk_15434138750505066_sr_2057.html","info")</f>
        <v/>
      </c>
      <c r="AA2098" t="n">
        <v>414159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88</v>
      </c>
      <c r="AO2098" t="s"/>
      <c r="AP2098" t="n">
        <v>28</v>
      </c>
      <c r="AQ2098" t="s">
        <v>89</v>
      </c>
      <c r="AR2098" t="s"/>
      <c r="AS2098" t="s"/>
      <c r="AT2098" t="s">
        <v>90</v>
      </c>
      <c r="AU2098" t="s"/>
      <c r="AV2098" t="s"/>
      <c r="AW2098" t="s"/>
      <c r="AX2098" t="s"/>
      <c r="AY2098" t="n">
        <v>2071821</v>
      </c>
      <c r="AZ2098" t="s">
        <v>2460</v>
      </c>
      <c r="BA2098" t="s"/>
      <c r="BB2098" t="n">
        <v>698670</v>
      </c>
      <c r="BC2098" t="n">
        <v>13.347008</v>
      </c>
      <c r="BD2098" t="n">
        <v>52.500367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2461</v>
      </c>
      <c r="F2099" t="n">
        <v>3558194</v>
      </c>
      <c r="G2099" t="s">
        <v>74</v>
      </c>
      <c r="H2099" t="s">
        <v>75</v>
      </c>
      <c r="I2099" t="s"/>
      <c r="J2099" t="s">
        <v>74</v>
      </c>
      <c r="K2099" t="n">
        <v>99</v>
      </c>
      <c r="L2099" t="s">
        <v>76</v>
      </c>
      <c r="M2099" t="s"/>
      <c r="N2099" t="s">
        <v>93</v>
      </c>
      <c r="O2099" t="s">
        <v>78</v>
      </c>
      <c r="P2099" t="s">
        <v>2462</v>
      </c>
      <c r="Q2099" t="s"/>
      <c r="R2099" t="s">
        <v>102</v>
      </c>
      <c r="S2099" t="s">
        <v>280</v>
      </c>
      <c r="T2099" t="s">
        <v>82</v>
      </c>
      <c r="U2099" t="s"/>
      <c r="V2099" t="s">
        <v>83</v>
      </c>
      <c r="W2099" t="s">
        <v>84</v>
      </c>
      <c r="X2099" t="s"/>
      <c r="Y2099" t="s">
        <v>85</v>
      </c>
      <c r="Z2099">
        <f>HYPERLINK("https://hotelmonitor-cachepage.eclerx.com/savepage/tk_15434140713351486_sr_2057.html","info")</f>
        <v/>
      </c>
      <c r="AA2099" t="n">
        <v>69992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88</v>
      </c>
      <c r="AO2099" t="s"/>
      <c r="AP2099" t="n">
        <v>94</v>
      </c>
      <c r="AQ2099" t="s">
        <v>89</v>
      </c>
      <c r="AR2099" t="s"/>
      <c r="AS2099" t="s"/>
      <c r="AT2099" t="s">
        <v>90</v>
      </c>
      <c r="AU2099" t="s"/>
      <c r="AV2099" t="s"/>
      <c r="AW2099" t="s"/>
      <c r="AX2099" t="s"/>
      <c r="AY2099" t="n">
        <v>2071571</v>
      </c>
      <c r="AZ2099" t="s">
        <v>2463</v>
      </c>
      <c r="BA2099" t="s"/>
      <c r="BB2099" t="n">
        <v>162432</v>
      </c>
      <c r="BC2099" t="n">
        <v>13.35518</v>
      </c>
      <c r="BD2099" t="n">
        <v>52.56222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2461</v>
      </c>
      <c r="F2100" t="n">
        <v>3558194</v>
      </c>
      <c r="G2100" t="s">
        <v>74</v>
      </c>
      <c r="H2100" t="s">
        <v>75</v>
      </c>
      <c r="I2100" t="s"/>
      <c r="J2100" t="s">
        <v>74</v>
      </c>
      <c r="K2100" t="n">
        <v>109</v>
      </c>
      <c r="L2100" t="s">
        <v>76</v>
      </c>
      <c r="M2100" t="s"/>
      <c r="N2100" t="s">
        <v>95</v>
      </c>
      <c r="O2100" t="s">
        <v>78</v>
      </c>
      <c r="P2100" t="s">
        <v>2462</v>
      </c>
      <c r="Q2100" t="s"/>
      <c r="R2100" t="s">
        <v>102</v>
      </c>
      <c r="S2100" t="s">
        <v>196</v>
      </c>
      <c r="T2100" t="s">
        <v>82</v>
      </c>
      <c r="U2100" t="s"/>
      <c r="V2100" t="s">
        <v>83</v>
      </c>
      <c r="W2100" t="s">
        <v>84</v>
      </c>
      <c r="X2100" t="s"/>
      <c r="Y2100" t="s">
        <v>85</v>
      </c>
      <c r="Z2100">
        <f>HYPERLINK("https://hotelmonitor-cachepage.eclerx.com/savepage/tk_15434140713351486_sr_2057.html","info")</f>
        <v/>
      </c>
      <c r="AA2100" t="n">
        <v>69992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88</v>
      </c>
      <c r="AO2100" t="s"/>
      <c r="AP2100" t="n">
        <v>94</v>
      </c>
      <c r="AQ2100" t="s">
        <v>89</v>
      </c>
      <c r="AR2100" t="s"/>
      <c r="AS2100" t="s"/>
      <c r="AT2100" t="s">
        <v>90</v>
      </c>
      <c r="AU2100" t="s"/>
      <c r="AV2100" t="s"/>
      <c r="AW2100" t="s"/>
      <c r="AX2100" t="s"/>
      <c r="AY2100" t="n">
        <v>2071571</v>
      </c>
      <c r="AZ2100" t="s">
        <v>2463</v>
      </c>
      <c r="BA2100" t="s"/>
      <c r="BB2100" t="n">
        <v>162432</v>
      </c>
      <c r="BC2100" t="n">
        <v>13.35518</v>
      </c>
      <c r="BD2100" t="n">
        <v>52.56222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2461</v>
      </c>
      <c r="F2101" t="n">
        <v>3558194</v>
      </c>
      <c r="G2101" t="s">
        <v>74</v>
      </c>
      <c r="H2101" t="s">
        <v>75</v>
      </c>
      <c r="I2101" t="s"/>
      <c r="J2101" t="s">
        <v>74</v>
      </c>
      <c r="K2101" t="n">
        <v>119</v>
      </c>
      <c r="L2101" t="s">
        <v>76</v>
      </c>
      <c r="M2101" t="s"/>
      <c r="N2101" t="s">
        <v>97</v>
      </c>
      <c r="O2101" t="s">
        <v>78</v>
      </c>
      <c r="P2101" t="s">
        <v>2462</v>
      </c>
      <c r="Q2101" t="s"/>
      <c r="R2101" t="s">
        <v>102</v>
      </c>
      <c r="S2101" t="s">
        <v>184</v>
      </c>
      <c r="T2101" t="s">
        <v>82</v>
      </c>
      <c r="U2101" t="s"/>
      <c r="V2101" t="s">
        <v>83</v>
      </c>
      <c r="W2101" t="s">
        <v>84</v>
      </c>
      <c r="X2101" t="s"/>
      <c r="Y2101" t="s">
        <v>85</v>
      </c>
      <c r="Z2101">
        <f>HYPERLINK("https://hotelmonitor-cachepage.eclerx.com/savepage/tk_15434140713351486_sr_2057.html","info")</f>
        <v/>
      </c>
      <c r="AA2101" t="n">
        <v>69992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88</v>
      </c>
      <c r="AO2101" t="s"/>
      <c r="AP2101" t="n">
        <v>94</v>
      </c>
      <c r="AQ2101" t="s">
        <v>89</v>
      </c>
      <c r="AR2101" t="s"/>
      <c r="AS2101" t="s"/>
      <c r="AT2101" t="s">
        <v>90</v>
      </c>
      <c r="AU2101" t="s"/>
      <c r="AV2101" t="s"/>
      <c r="AW2101" t="s"/>
      <c r="AX2101" t="s"/>
      <c r="AY2101" t="n">
        <v>2071571</v>
      </c>
      <c r="AZ2101" t="s">
        <v>2463</v>
      </c>
      <c r="BA2101" t="s"/>
      <c r="BB2101" t="n">
        <v>162432</v>
      </c>
      <c r="BC2101" t="n">
        <v>13.35518</v>
      </c>
      <c r="BD2101" t="n">
        <v>52.56222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2464</v>
      </c>
      <c r="F2102" t="n">
        <v>76872</v>
      </c>
      <c r="G2102" t="s">
        <v>74</v>
      </c>
      <c r="H2102" t="s">
        <v>75</v>
      </c>
      <c r="I2102" t="s"/>
      <c r="J2102" t="s">
        <v>74</v>
      </c>
      <c r="K2102" t="n">
        <v>74</v>
      </c>
      <c r="L2102" t="s">
        <v>76</v>
      </c>
      <c r="M2102" t="s"/>
      <c r="N2102" t="s">
        <v>1129</v>
      </c>
      <c r="O2102" t="s">
        <v>78</v>
      </c>
      <c r="P2102" t="s">
        <v>2465</v>
      </c>
      <c r="Q2102" t="s"/>
      <c r="R2102" t="s">
        <v>102</v>
      </c>
      <c r="S2102" t="s">
        <v>564</v>
      </c>
      <c r="T2102" t="s">
        <v>82</v>
      </c>
      <c r="U2102" t="s"/>
      <c r="V2102" t="s">
        <v>83</v>
      </c>
      <c r="W2102" t="s">
        <v>84</v>
      </c>
      <c r="X2102" t="s"/>
      <c r="Y2102" t="s">
        <v>85</v>
      </c>
      <c r="Z2102">
        <f>HYPERLINK("https://hotelmonitor-cachepage.eclerx.com/savepage/tk_15434140198769987_sr_2057.html","info")</f>
        <v/>
      </c>
      <c r="AA2102" t="n">
        <v>17191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88</v>
      </c>
      <c r="AO2102" t="s"/>
      <c r="AP2102" t="n">
        <v>77</v>
      </c>
      <c r="AQ2102" t="s">
        <v>89</v>
      </c>
      <c r="AR2102" t="s"/>
      <c r="AS2102" t="s"/>
      <c r="AT2102" t="s">
        <v>90</v>
      </c>
      <c r="AU2102" t="s"/>
      <c r="AV2102" t="s"/>
      <c r="AW2102" t="s"/>
      <c r="AX2102" t="s"/>
      <c r="AY2102" t="n">
        <v>937932</v>
      </c>
      <c r="AZ2102" t="s">
        <v>2466</v>
      </c>
      <c r="BA2102" t="s"/>
      <c r="BB2102" t="n">
        <v>77606</v>
      </c>
      <c r="BC2102" t="n">
        <v>13.420201</v>
      </c>
      <c r="BD2102" t="n">
        <v>52.524507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2464</v>
      </c>
      <c r="F2103" t="n">
        <v>76872</v>
      </c>
      <c r="G2103" t="s">
        <v>74</v>
      </c>
      <c r="H2103" t="s">
        <v>75</v>
      </c>
      <c r="I2103" t="s"/>
      <c r="J2103" t="s">
        <v>74</v>
      </c>
      <c r="K2103" t="n">
        <v>84</v>
      </c>
      <c r="L2103" t="s">
        <v>76</v>
      </c>
      <c r="M2103" t="s"/>
      <c r="N2103" t="s">
        <v>243</v>
      </c>
      <c r="O2103" t="s">
        <v>78</v>
      </c>
      <c r="P2103" t="s">
        <v>2465</v>
      </c>
      <c r="Q2103" t="s"/>
      <c r="R2103" t="s">
        <v>102</v>
      </c>
      <c r="S2103" t="s">
        <v>232</v>
      </c>
      <c r="T2103" t="s">
        <v>82</v>
      </c>
      <c r="U2103" t="s"/>
      <c r="V2103" t="s">
        <v>83</v>
      </c>
      <c r="W2103" t="s">
        <v>84</v>
      </c>
      <c r="X2103" t="s"/>
      <c r="Y2103" t="s">
        <v>85</v>
      </c>
      <c r="Z2103">
        <f>HYPERLINK("https://hotelmonitor-cachepage.eclerx.com/savepage/tk_15434140198769987_sr_2057.html","info")</f>
        <v/>
      </c>
      <c r="AA2103" t="n">
        <v>17191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88</v>
      </c>
      <c r="AO2103" t="s"/>
      <c r="AP2103" t="n">
        <v>77</v>
      </c>
      <c r="AQ2103" t="s">
        <v>89</v>
      </c>
      <c r="AR2103" t="s"/>
      <c r="AS2103" t="s"/>
      <c r="AT2103" t="s">
        <v>90</v>
      </c>
      <c r="AU2103" t="s"/>
      <c r="AV2103" t="s"/>
      <c r="AW2103" t="s"/>
      <c r="AX2103" t="s"/>
      <c r="AY2103" t="n">
        <v>937932</v>
      </c>
      <c r="AZ2103" t="s">
        <v>2466</v>
      </c>
      <c r="BA2103" t="s"/>
      <c r="BB2103" t="n">
        <v>77606</v>
      </c>
      <c r="BC2103" t="n">
        <v>13.420201</v>
      </c>
      <c r="BD2103" t="n">
        <v>52.524507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2464</v>
      </c>
      <c r="F2104" t="n">
        <v>76872</v>
      </c>
      <c r="G2104" t="s">
        <v>74</v>
      </c>
      <c r="H2104" t="s">
        <v>75</v>
      </c>
      <c r="I2104" t="s"/>
      <c r="J2104" t="s">
        <v>74</v>
      </c>
      <c r="K2104" t="n">
        <v>114</v>
      </c>
      <c r="L2104" t="s">
        <v>76</v>
      </c>
      <c r="M2104" t="s"/>
      <c r="N2104" t="s">
        <v>2467</v>
      </c>
      <c r="O2104" t="s">
        <v>78</v>
      </c>
      <c r="P2104" t="s">
        <v>2465</v>
      </c>
      <c r="Q2104" t="s"/>
      <c r="R2104" t="s">
        <v>102</v>
      </c>
      <c r="S2104" t="s">
        <v>910</v>
      </c>
      <c r="T2104" t="s">
        <v>82</v>
      </c>
      <c r="U2104" t="s"/>
      <c r="V2104" t="s">
        <v>83</v>
      </c>
      <c r="W2104" t="s">
        <v>84</v>
      </c>
      <c r="X2104" t="s"/>
      <c r="Y2104" t="s">
        <v>85</v>
      </c>
      <c r="Z2104">
        <f>HYPERLINK("https://hotelmonitor-cachepage.eclerx.com/savepage/tk_15434140198769987_sr_2057.html","info")</f>
        <v/>
      </c>
      <c r="AA2104" t="n">
        <v>17191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88</v>
      </c>
      <c r="AO2104" t="s"/>
      <c r="AP2104" t="n">
        <v>77</v>
      </c>
      <c r="AQ2104" t="s">
        <v>89</v>
      </c>
      <c r="AR2104" t="s"/>
      <c r="AS2104" t="s"/>
      <c r="AT2104" t="s">
        <v>90</v>
      </c>
      <c r="AU2104" t="s"/>
      <c r="AV2104" t="s"/>
      <c r="AW2104" t="s"/>
      <c r="AX2104" t="s"/>
      <c r="AY2104" t="n">
        <v>937932</v>
      </c>
      <c r="AZ2104" t="s">
        <v>2466</v>
      </c>
      <c r="BA2104" t="s"/>
      <c r="BB2104" t="n">
        <v>77606</v>
      </c>
      <c r="BC2104" t="n">
        <v>13.420201</v>
      </c>
      <c r="BD2104" t="n">
        <v>52.524507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2468</v>
      </c>
      <c r="F2105" t="n">
        <v>-1</v>
      </c>
      <c r="G2105" t="s">
        <v>74</v>
      </c>
      <c r="H2105" t="s">
        <v>75</v>
      </c>
      <c r="I2105" t="s"/>
      <c r="J2105" t="s">
        <v>74</v>
      </c>
      <c r="K2105" t="n">
        <v>258</v>
      </c>
      <c r="L2105" t="s">
        <v>76</v>
      </c>
      <c r="M2105" t="s"/>
      <c r="N2105" t="s">
        <v>2469</v>
      </c>
      <c r="O2105" t="s">
        <v>78</v>
      </c>
      <c r="P2105" t="s">
        <v>2468</v>
      </c>
      <c r="Q2105" t="s"/>
      <c r="R2105" t="s">
        <v>159</v>
      </c>
      <c r="S2105" t="s">
        <v>2470</v>
      </c>
      <c r="T2105" t="s">
        <v>82</v>
      </c>
      <c r="U2105" t="s"/>
      <c r="V2105" t="s">
        <v>83</v>
      </c>
      <c r="W2105" t="s">
        <v>112</v>
      </c>
      <c r="X2105" t="s"/>
      <c r="Y2105" t="s">
        <v>85</v>
      </c>
      <c r="Z2105">
        <f>HYPERLINK("https://hotelmonitor-cachepage.eclerx.com/savepage/tk_15434153580115962_sr_2057.html","info")</f>
        <v/>
      </c>
      <c r="AA2105" t="n">
        <v>-6222939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88</v>
      </c>
      <c r="AO2105" t="s"/>
      <c r="AP2105" t="n">
        <v>514</v>
      </c>
      <c r="AQ2105" t="s">
        <v>89</v>
      </c>
      <c r="AR2105" t="s"/>
      <c r="AS2105" t="s"/>
      <c r="AT2105" t="s">
        <v>90</v>
      </c>
      <c r="AU2105" t="s"/>
      <c r="AV2105" t="s"/>
      <c r="AW2105" t="s"/>
      <c r="AX2105" t="s"/>
      <c r="AY2105" t="n">
        <v>6222939</v>
      </c>
      <c r="AZ2105" t="s">
        <v>2471</v>
      </c>
      <c r="BA2105" t="s"/>
      <c r="BB2105" t="n">
        <v>252272</v>
      </c>
      <c r="BC2105" t="n">
        <v>13.394115</v>
      </c>
      <c r="BD2105" t="n">
        <v>52.51579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2468</v>
      </c>
      <c r="F2106" t="n">
        <v>-1</v>
      </c>
      <c r="G2106" t="s">
        <v>74</v>
      </c>
      <c r="H2106" t="s">
        <v>75</v>
      </c>
      <c r="I2106" t="s"/>
      <c r="J2106" t="s">
        <v>74</v>
      </c>
      <c r="K2106" t="n">
        <v>260</v>
      </c>
      <c r="L2106" t="s">
        <v>76</v>
      </c>
      <c r="M2106" t="s"/>
      <c r="N2106" t="s">
        <v>2472</v>
      </c>
      <c r="O2106" t="s">
        <v>78</v>
      </c>
      <c r="P2106" t="s">
        <v>2468</v>
      </c>
      <c r="Q2106" t="s"/>
      <c r="R2106" t="s">
        <v>159</v>
      </c>
      <c r="S2106" t="s">
        <v>960</v>
      </c>
      <c r="T2106" t="s">
        <v>82</v>
      </c>
      <c r="U2106" t="s"/>
      <c r="V2106" t="s">
        <v>83</v>
      </c>
      <c r="W2106" t="s">
        <v>84</v>
      </c>
      <c r="X2106" t="s"/>
      <c r="Y2106" t="s">
        <v>85</v>
      </c>
      <c r="Z2106">
        <f>HYPERLINK("https://hotelmonitor-cachepage.eclerx.com/savepage/tk_15434153580115962_sr_2057.html","info")</f>
        <v/>
      </c>
      <c r="AA2106" t="n">
        <v>-6222939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88</v>
      </c>
      <c r="AO2106" t="s"/>
      <c r="AP2106" t="n">
        <v>514</v>
      </c>
      <c r="AQ2106" t="s">
        <v>89</v>
      </c>
      <c r="AR2106" t="s"/>
      <c r="AS2106" t="s"/>
      <c r="AT2106" t="s">
        <v>90</v>
      </c>
      <c r="AU2106" t="s"/>
      <c r="AV2106" t="s"/>
      <c r="AW2106" t="s"/>
      <c r="AX2106" t="s"/>
      <c r="AY2106" t="n">
        <v>6222939</v>
      </c>
      <c r="AZ2106" t="s">
        <v>2471</v>
      </c>
      <c r="BA2106" t="s"/>
      <c r="BB2106" t="n">
        <v>252272</v>
      </c>
      <c r="BC2106" t="n">
        <v>13.394115</v>
      </c>
      <c r="BD2106" t="n">
        <v>52.51579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2468</v>
      </c>
      <c r="F2107" t="n">
        <v>-1</v>
      </c>
      <c r="G2107" t="s">
        <v>74</v>
      </c>
      <c r="H2107" t="s">
        <v>75</v>
      </c>
      <c r="I2107" t="s"/>
      <c r="J2107" t="s">
        <v>74</v>
      </c>
      <c r="K2107" t="n">
        <v>290</v>
      </c>
      <c r="L2107" t="s">
        <v>76</v>
      </c>
      <c r="M2107" t="s"/>
      <c r="N2107" t="s">
        <v>2473</v>
      </c>
      <c r="O2107" t="s">
        <v>78</v>
      </c>
      <c r="P2107" t="s">
        <v>2468</v>
      </c>
      <c r="Q2107" t="s"/>
      <c r="R2107" t="s">
        <v>159</v>
      </c>
      <c r="S2107" t="s">
        <v>556</v>
      </c>
      <c r="T2107" t="s">
        <v>82</v>
      </c>
      <c r="U2107" t="s"/>
      <c r="V2107" t="s">
        <v>83</v>
      </c>
      <c r="W2107" t="s">
        <v>112</v>
      </c>
      <c r="X2107" t="s"/>
      <c r="Y2107" t="s">
        <v>85</v>
      </c>
      <c r="Z2107">
        <f>HYPERLINK("https://hotelmonitor-cachepage.eclerx.com/savepage/tk_15434153580115962_sr_2057.html","info")</f>
        <v/>
      </c>
      <c r="AA2107" t="n">
        <v>-6222939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88</v>
      </c>
      <c r="AO2107" t="s"/>
      <c r="AP2107" t="n">
        <v>514</v>
      </c>
      <c r="AQ2107" t="s">
        <v>89</v>
      </c>
      <c r="AR2107" t="s"/>
      <c r="AS2107" t="s"/>
      <c r="AT2107" t="s">
        <v>90</v>
      </c>
      <c r="AU2107" t="s"/>
      <c r="AV2107" t="s"/>
      <c r="AW2107" t="s"/>
      <c r="AX2107" t="s"/>
      <c r="AY2107" t="n">
        <v>6222939</v>
      </c>
      <c r="AZ2107" t="s">
        <v>2471</v>
      </c>
      <c r="BA2107" t="s"/>
      <c r="BB2107" t="n">
        <v>252272</v>
      </c>
      <c r="BC2107" t="n">
        <v>13.394115</v>
      </c>
      <c r="BD2107" t="n">
        <v>52.51579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2468</v>
      </c>
      <c r="F2108" t="n">
        <v>-1</v>
      </c>
      <c r="G2108" t="s">
        <v>74</v>
      </c>
      <c r="H2108" t="s">
        <v>75</v>
      </c>
      <c r="I2108" t="s"/>
      <c r="J2108" t="s">
        <v>74</v>
      </c>
      <c r="K2108" t="n">
        <v>300</v>
      </c>
      <c r="L2108" t="s">
        <v>76</v>
      </c>
      <c r="M2108" t="s"/>
      <c r="N2108" t="s">
        <v>2473</v>
      </c>
      <c r="O2108" t="s">
        <v>78</v>
      </c>
      <c r="P2108" t="s">
        <v>2468</v>
      </c>
      <c r="Q2108" t="s"/>
      <c r="R2108" t="s">
        <v>159</v>
      </c>
      <c r="S2108" t="s">
        <v>2474</v>
      </c>
      <c r="T2108" t="s">
        <v>82</v>
      </c>
      <c r="U2108" t="s"/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HYPERLINK("https://hotelmonitor-cachepage.eclerx.com/savepage/tk_15434153580115962_sr_2057.html","info")</f>
        <v/>
      </c>
      <c r="AA2108" t="n">
        <v>-6222939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88</v>
      </c>
      <c r="AO2108" t="s"/>
      <c r="AP2108" t="n">
        <v>514</v>
      </c>
      <c r="AQ2108" t="s">
        <v>89</v>
      </c>
      <c r="AR2108" t="s"/>
      <c r="AS2108" t="s"/>
      <c r="AT2108" t="s">
        <v>90</v>
      </c>
      <c r="AU2108" t="s"/>
      <c r="AV2108" t="s"/>
      <c r="AW2108" t="s"/>
      <c r="AX2108" t="s"/>
      <c r="AY2108" t="n">
        <v>6222939</v>
      </c>
      <c r="AZ2108" t="s">
        <v>2471</v>
      </c>
      <c r="BA2108" t="s"/>
      <c r="BB2108" t="n">
        <v>252272</v>
      </c>
      <c r="BC2108" t="n">
        <v>13.394115</v>
      </c>
      <c r="BD2108" t="n">
        <v>52.51579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2468</v>
      </c>
      <c r="F2109" t="n">
        <v>-1</v>
      </c>
      <c r="G2109" t="s">
        <v>74</v>
      </c>
      <c r="H2109" t="s">
        <v>75</v>
      </c>
      <c r="I2109" t="s"/>
      <c r="J2109" t="s">
        <v>74</v>
      </c>
      <c r="K2109" t="n">
        <v>360</v>
      </c>
      <c r="L2109" t="s">
        <v>76</v>
      </c>
      <c r="M2109" t="s"/>
      <c r="N2109" t="s">
        <v>2473</v>
      </c>
      <c r="O2109" t="s">
        <v>78</v>
      </c>
      <c r="P2109" t="s">
        <v>2468</v>
      </c>
      <c r="Q2109" t="s"/>
      <c r="R2109" t="s">
        <v>159</v>
      </c>
      <c r="S2109" t="s">
        <v>2475</v>
      </c>
      <c r="T2109" t="s">
        <v>82</v>
      </c>
      <c r="U2109" t="s"/>
      <c r="V2109" t="s">
        <v>83</v>
      </c>
      <c r="W2109" t="s">
        <v>112</v>
      </c>
      <c r="X2109" t="s"/>
      <c r="Y2109" t="s">
        <v>85</v>
      </c>
      <c r="Z2109">
        <f>HYPERLINK("https://hotelmonitor-cachepage.eclerx.com/savepage/tk_15434153580115962_sr_2057.html","info")</f>
        <v/>
      </c>
      <c r="AA2109" t="n">
        <v>-6222939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88</v>
      </c>
      <c r="AO2109" t="s"/>
      <c r="AP2109" t="n">
        <v>514</v>
      </c>
      <c r="AQ2109" t="s">
        <v>89</v>
      </c>
      <c r="AR2109" t="s"/>
      <c r="AS2109" t="s"/>
      <c r="AT2109" t="s">
        <v>90</v>
      </c>
      <c r="AU2109" t="s"/>
      <c r="AV2109" t="s"/>
      <c r="AW2109" t="s"/>
      <c r="AX2109" t="s"/>
      <c r="AY2109" t="n">
        <v>6222939</v>
      </c>
      <c r="AZ2109" t="s">
        <v>2471</v>
      </c>
      <c r="BA2109" t="s"/>
      <c r="BB2109" t="n">
        <v>252272</v>
      </c>
      <c r="BC2109" t="n">
        <v>13.394115</v>
      </c>
      <c r="BD2109" t="n">
        <v>52.51579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2468</v>
      </c>
      <c r="F2110" t="n">
        <v>-1</v>
      </c>
      <c r="G2110" t="s">
        <v>74</v>
      </c>
      <c r="H2110" t="s">
        <v>75</v>
      </c>
      <c r="I2110" t="s"/>
      <c r="J2110" t="s">
        <v>74</v>
      </c>
      <c r="K2110" t="n">
        <v>434</v>
      </c>
      <c r="L2110" t="s">
        <v>76</v>
      </c>
      <c r="M2110" t="s"/>
      <c r="N2110" t="s">
        <v>2476</v>
      </c>
      <c r="O2110" t="s">
        <v>78</v>
      </c>
      <c r="P2110" t="s">
        <v>2468</v>
      </c>
      <c r="Q2110" t="s"/>
      <c r="R2110" t="s">
        <v>159</v>
      </c>
      <c r="S2110" t="s">
        <v>2477</v>
      </c>
      <c r="T2110" t="s">
        <v>82</v>
      </c>
      <c r="U2110" t="s"/>
      <c r="V2110" t="s">
        <v>83</v>
      </c>
      <c r="W2110" t="s">
        <v>112</v>
      </c>
      <c r="X2110" t="s"/>
      <c r="Y2110" t="s">
        <v>85</v>
      </c>
      <c r="Z2110">
        <f>HYPERLINK("https://hotelmonitor-cachepage.eclerx.com/savepage/tk_15434153580115962_sr_2057.html","info")</f>
        <v/>
      </c>
      <c r="AA2110" t="n">
        <v>-6222939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88</v>
      </c>
      <c r="AO2110" t="s"/>
      <c r="AP2110" t="n">
        <v>514</v>
      </c>
      <c r="AQ2110" t="s">
        <v>89</v>
      </c>
      <c r="AR2110" t="s"/>
      <c r="AS2110" t="s"/>
      <c r="AT2110" t="s">
        <v>90</v>
      </c>
      <c r="AU2110" t="s"/>
      <c r="AV2110" t="s"/>
      <c r="AW2110" t="s"/>
      <c r="AX2110" t="s"/>
      <c r="AY2110" t="n">
        <v>6222939</v>
      </c>
      <c r="AZ2110" t="s">
        <v>2471</v>
      </c>
      <c r="BA2110" t="s"/>
      <c r="BB2110" t="n">
        <v>252272</v>
      </c>
      <c r="BC2110" t="n">
        <v>13.394115</v>
      </c>
      <c r="BD2110" t="n">
        <v>52.51579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2468</v>
      </c>
      <c r="F2111" t="n">
        <v>-1</v>
      </c>
      <c r="G2111" t="s">
        <v>74</v>
      </c>
      <c r="H2111" t="s">
        <v>75</v>
      </c>
      <c r="I2111" t="s"/>
      <c r="J2111" t="s">
        <v>74</v>
      </c>
      <c r="K2111" t="n">
        <v>480</v>
      </c>
      <c r="L2111" t="s">
        <v>76</v>
      </c>
      <c r="M2111" t="s"/>
      <c r="N2111" t="s">
        <v>2476</v>
      </c>
      <c r="O2111" t="s">
        <v>78</v>
      </c>
      <c r="P2111" t="s">
        <v>2468</v>
      </c>
      <c r="Q2111" t="s"/>
      <c r="R2111" t="s">
        <v>159</v>
      </c>
      <c r="S2111" t="s">
        <v>2478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HYPERLINK("https://hotelmonitor-cachepage.eclerx.com/savepage/tk_15434153580115962_sr_2057.html","info")</f>
        <v/>
      </c>
      <c r="AA2111" t="n">
        <v>-6222939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88</v>
      </c>
      <c r="AO2111" t="s"/>
      <c r="AP2111" t="n">
        <v>514</v>
      </c>
      <c r="AQ2111" t="s">
        <v>89</v>
      </c>
      <c r="AR2111" t="s"/>
      <c r="AS2111" t="s"/>
      <c r="AT2111" t="s">
        <v>90</v>
      </c>
      <c r="AU2111" t="s"/>
      <c r="AV2111" t="s"/>
      <c r="AW2111" t="s"/>
      <c r="AX2111" t="s"/>
      <c r="AY2111" t="n">
        <v>6222939</v>
      </c>
      <c r="AZ2111" t="s">
        <v>2471</v>
      </c>
      <c r="BA2111" t="s"/>
      <c r="BB2111" t="n">
        <v>252272</v>
      </c>
      <c r="BC2111" t="n">
        <v>13.394115</v>
      </c>
      <c r="BD2111" t="n">
        <v>52.51579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2468</v>
      </c>
      <c r="F2112" t="n">
        <v>-1</v>
      </c>
      <c r="G2112" t="s">
        <v>74</v>
      </c>
      <c r="H2112" t="s">
        <v>75</v>
      </c>
      <c r="I2112" t="s"/>
      <c r="J2112" t="s">
        <v>74</v>
      </c>
      <c r="K2112" t="n">
        <v>540</v>
      </c>
      <c r="L2112" t="s">
        <v>76</v>
      </c>
      <c r="M2112" t="s"/>
      <c r="N2112" t="s">
        <v>2476</v>
      </c>
      <c r="O2112" t="s">
        <v>78</v>
      </c>
      <c r="P2112" t="s">
        <v>2468</v>
      </c>
      <c r="Q2112" t="s"/>
      <c r="R2112" t="s">
        <v>159</v>
      </c>
      <c r="S2112" t="s">
        <v>881</v>
      </c>
      <c r="T2112" t="s">
        <v>82</v>
      </c>
      <c r="U2112" t="s"/>
      <c r="V2112" t="s">
        <v>83</v>
      </c>
      <c r="W2112" t="s">
        <v>112</v>
      </c>
      <c r="X2112" t="s"/>
      <c r="Y2112" t="s">
        <v>85</v>
      </c>
      <c r="Z2112">
        <f>HYPERLINK("https://hotelmonitor-cachepage.eclerx.com/savepage/tk_15434153580115962_sr_2057.html","info")</f>
        <v/>
      </c>
      <c r="AA2112" t="n">
        <v>-6222939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88</v>
      </c>
      <c r="AO2112" t="s"/>
      <c r="AP2112" t="n">
        <v>514</v>
      </c>
      <c r="AQ2112" t="s">
        <v>89</v>
      </c>
      <c r="AR2112" t="s"/>
      <c r="AS2112" t="s"/>
      <c r="AT2112" t="s">
        <v>90</v>
      </c>
      <c r="AU2112" t="s"/>
      <c r="AV2112" t="s"/>
      <c r="AW2112" t="s"/>
      <c r="AX2112" t="s"/>
      <c r="AY2112" t="n">
        <v>6222939</v>
      </c>
      <c r="AZ2112" t="s">
        <v>2471</v>
      </c>
      <c r="BA2112" t="s"/>
      <c r="BB2112" t="n">
        <v>252272</v>
      </c>
      <c r="BC2112" t="n">
        <v>13.394115</v>
      </c>
      <c r="BD2112" t="n">
        <v>52.51579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2468</v>
      </c>
      <c r="F2113" t="n">
        <v>-1</v>
      </c>
      <c r="G2113" t="s">
        <v>74</v>
      </c>
      <c r="H2113" t="s">
        <v>75</v>
      </c>
      <c r="I2113" t="s"/>
      <c r="J2113" t="s">
        <v>74</v>
      </c>
      <c r="K2113" t="n">
        <v>640</v>
      </c>
      <c r="L2113" t="s">
        <v>76</v>
      </c>
      <c r="M2113" t="s"/>
      <c r="N2113" t="s">
        <v>2479</v>
      </c>
      <c r="O2113" t="s">
        <v>78</v>
      </c>
      <c r="P2113" t="s">
        <v>2468</v>
      </c>
      <c r="Q2113" t="s"/>
      <c r="R2113" t="s">
        <v>159</v>
      </c>
      <c r="S2113" t="s">
        <v>2480</v>
      </c>
      <c r="T2113" t="s">
        <v>82</v>
      </c>
      <c r="U2113" t="s"/>
      <c r="V2113" t="s">
        <v>83</v>
      </c>
      <c r="W2113" t="s">
        <v>112</v>
      </c>
      <c r="X2113" t="s"/>
      <c r="Y2113" t="s">
        <v>85</v>
      </c>
      <c r="Z2113">
        <f>HYPERLINK("https://hotelmonitor-cachepage.eclerx.com/savepage/tk_15434153580115962_sr_2057.html","info")</f>
        <v/>
      </c>
      <c r="AA2113" t="n">
        <v>-6222939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88</v>
      </c>
      <c r="AO2113" t="s"/>
      <c r="AP2113" t="n">
        <v>514</v>
      </c>
      <c r="AQ2113" t="s">
        <v>89</v>
      </c>
      <c r="AR2113" t="s"/>
      <c r="AS2113" t="s"/>
      <c r="AT2113" t="s">
        <v>90</v>
      </c>
      <c r="AU2113" t="s"/>
      <c r="AV2113" t="s"/>
      <c r="AW2113" t="s"/>
      <c r="AX2113" t="s"/>
      <c r="AY2113" t="n">
        <v>6222939</v>
      </c>
      <c r="AZ2113" t="s">
        <v>2471</v>
      </c>
      <c r="BA2113" t="s"/>
      <c r="BB2113" t="n">
        <v>252272</v>
      </c>
      <c r="BC2113" t="n">
        <v>13.394115</v>
      </c>
      <c r="BD2113" t="n">
        <v>52.51579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2468</v>
      </c>
      <c r="F2114" t="n">
        <v>-1</v>
      </c>
      <c r="G2114" t="s">
        <v>74</v>
      </c>
      <c r="H2114" t="s">
        <v>75</v>
      </c>
      <c r="I2114" t="s"/>
      <c r="J2114" t="s">
        <v>74</v>
      </c>
      <c r="K2114" t="n">
        <v>800</v>
      </c>
      <c r="L2114" t="s">
        <v>76</v>
      </c>
      <c r="M2114" t="s"/>
      <c r="N2114" t="s">
        <v>2479</v>
      </c>
      <c r="O2114" t="s">
        <v>78</v>
      </c>
      <c r="P2114" t="s">
        <v>2468</v>
      </c>
      <c r="Q2114" t="s"/>
      <c r="R2114" t="s">
        <v>159</v>
      </c>
      <c r="S2114" t="s">
        <v>2481</v>
      </c>
      <c r="T2114" t="s">
        <v>82</v>
      </c>
      <c r="U2114" t="s"/>
      <c r="V2114" t="s">
        <v>83</v>
      </c>
      <c r="W2114" t="s">
        <v>112</v>
      </c>
      <c r="X2114" t="s"/>
      <c r="Y2114" t="s">
        <v>85</v>
      </c>
      <c r="Z2114">
        <f>HYPERLINK("https://hotelmonitor-cachepage.eclerx.com/savepage/tk_15434153580115962_sr_2057.html","info")</f>
        <v/>
      </c>
      <c r="AA2114" t="n">
        <v>-6222939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88</v>
      </c>
      <c r="AO2114" t="s"/>
      <c r="AP2114" t="n">
        <v>514</v>
      </c>
      <c r="AQ2114" t="s">
        <v>89</v>
      </c>
      <c r="AR2114" t="s"/>
      <c r="AS2114" t="s"/>
      <c r="AT2114" t="s">
        <v>90</v>
      </c>
      <c r="AU2114" t="s"/>
      <c r="AV2114" t="s"/>
      <c r="AW2114" t="s"/>
      <c r="AX2114" t="s"/>
      <c r="AY2114" t="n">
        <v>6222939</v>
      </c>
      <c r="AZ2114" t="s">
        <v>2471</v>
      </c>
      <c r="BA2114" t="s"/>
      <c r="BB2114" t="n">
        <v>252272</v>
      </c>
      <c r="BC2114" t="n">
        <v>13.394115</v>
      </c>
      <c r="BD2114" t="n">
        <v>52.51579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2468</v>
      </c>
      <c r="F2115" t="n">
        <v>-1</v>
      </c>
      <c r="G2115" t="s">
        <v>74</v>
      </c>
      <c r="H2115" t="s">
        <v>75</v>
      </c>
      <c r="I2115" t="s"/>
      <c r="J2115" t="s">
        <v>74</v>
      </c>
      <c r="K2115" t="n">
        <v>800</v>
      </c>
      <c r="L2115" t="s">
        <v>76</v>
      </c>
      <c r="M2115" t="s"/>
      <c r="N2115" t="s">
        <v>2479</v>
      </c>
      <c r="O2115" t="s">
        <v>78</v>
      </c>
      <c r="P2115" t="s">
        <v>2468</v>
      </c>
      <c r="Q2115" t="s"/>
      <c r="R2115" t="s">
        <v>159</v>
      </c>
      <c r="S2115" t="s">
        <v>2481</v>
      </c>
      <c r="T2115" t="s">
        <v>82</v>
      </c>
      <c r="U2115" t="s"/>
      <c r="V2115" t="s">
        <v>83</v>
      </c>
      <c r="W2115" t="s">
        <v>112</v>
      </c>
      <c r="X2115" t="s"/>
      <c r="Y2115" t="s">
        <v>85</v>
      </c>
      <c r="Z2115">
        <f>HYPERLINK("https://hotelmonitor-cachepage.eclerx.com/savepage/tk_15434153580115962_sr_2057.html","info")</f>
        <v/>
      </c>
      <c r="AA2115" t="n">
        <v>-6222939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88</v>
      </c>
      <c r="AO2115" t="s"/>
      <c r="AP2115" t="n">
        <v>514</v>
      </c>
      <c r="AQ2115" t="s">
        <v>89</v>
      </c>
      <c r="AR2115" t="s"/>
      <c r="AS2115" t="s"/>
      <c r="AT2115" t="s">
        <v>90</v>
      </c>
      <c r="AU2115" t="s"/>
      <c r="AV2115" t="s"/>
      <c r="AW2115" t="s"/>
      <c r="AX2115" t="s"/>
      <c r="AY2115" t="n">
        <v>6222939</v>
      </c>
      <c r="AZ2115" t="s">
        <v>2471</v>
      </c>
      <c r="BA2115" t="s"/>
      <c r="BB2115" t="n">
        <v>252272</v>
      </c>
      <c r="BC2115" t="n">
        <v>13.394115</v>
      </c>
      <c r="BD2115" t="n">
        <v>52.51579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2482</v>
      </c>
      <c r="F2116" t="n">
        <v>-1</v>
      </c>
      <c r="G2116" t="s">
        <v>74</v>
      </c>
      <c r="H2116" t="s">
        <v>75</v>
      </c>
      <c r="I2116" t="s"/>
      <c r="J2116" t="s">
        <v>74</v>
      </c>
      <c r="K2116" t="n">
        <v>97.75</v>
      </c>
      <c r="L2116" t="s">
        <v>76</v>
      </c>
      <c r="M2116" t="s"/>
      <c r="N2116" t="s">
        <v>77</v>
      </c>
      <c r="O2116" t="s">
        <v>78</v>
      </c>
      <c r="P2116" t="s">
        <v>2482</v>
      </c>
      <c r="Q2116" t="s"/>
      <c r="R2116" t="s">
        <v>80</v>
      </c>
      <c r="S2116" t="s">
        <v>2483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HYPERLINK("https://hotelmonitor-cachepage.eclerx.com/savepage/tk_15434140631045148_sr_2057.html","info")</f>
        <v/>
      </c>
      <c r="AA2116" t="n">
        <v>-4481134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88</v>
      </c>
      <c r="AO2116" t="s"/>
      <c r="AP2116" t="n">
        <v>91</v>
      </c>
      <c r="AQ2116" t="s">
        <v>89</v>
      </c>
      <c r="AR2116" t="s"/>
      <c r="AS2116" t="s"/>
      <c r="AT2116" t="s">
        <v>90</v>
      </c>
      <c r="AU2116" t="s"/>
      <c r="AV2116" t="s"/>
      <c r="AW2116" t="s"/>
      <c r="AX2116" t="s"/>
      <c r="AY2116" t="n">
        <v>4481134</v>
      </c>
      <c r="AZ2116" t="s">
        <v>2484</v>
      </c>
      <c r="BA2116" t="s"/>
      <c r="BB2116" t="n">
        <v>547897</v>
      </c>
      <c r="BC2116" t="n">
        <v>13.388527</v>
      </c>
      <c r="BD2116" t="n">
        <v>52.507708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2482</v>
      </c>
      <c r="F2117" t="n">
        <v>-1</v>
      </c>
      <c r="G2117" t="s">
        <v>74</v>
      </c>
      <c r="H2117" t="s">
        <v>75</v>
      </c>
      <c r="I2117" t="s"/>
      <c r="J2117" t="s">
        <v>74</v>
      </c>
      <c r="K2117" t="n">
        <v>115</v>
      </c>
      <c r="L2117" t="s">
        <v>76</v>
      </c>
      <c r="M2117" t="s"/>
      <c r="N2117" t="s">
        <v>93</v>
      </c>
      <c r="O2117" t="s">
        <v>78</v>
      </c>
      <c r="P2117" t="s">
        <v>2482</v>
      </c>
      <c r="Q2117" t="s"/>
      <c r="R2117" t="s">
        <v>80</v>
      </c>
      <c r="S2117" t="s">
        <v>122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HYPERLINK("https://hotelmonitor-cachepage.eclerx.com/savepage/tk_15434140631045148_sr_2057.html","info")</f>
        <v/>
      </c>
      <c r="AA2117" t="n">
        <v>-4481134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88</v>
      </c>
      <c r="AO2117" t="s"/>
      <c r="AP2117" t="n">
        <v>91</v>
      </c>
      <c r="AQ2117" t="s">
        <v>89</v>
      </c>
      <c r="AR2117" t="s"/>
      <c r="AS2117" t="s"/>
      <c r="AT2117" t="s">
        <v>90</v>
      </c>
      <c r="AU2117" t="s"/>
      <c r="AV2117" t="s"/>
      <c r="AW2117" t="s"/>
      <c r="AX2117" t="s"/>
      <c r="AY2117" t="n">
        <v>4481134</v>
      </c>
      <c r="AZ2117" t="s">
        <v>2484</v>
      </c>
      <c r="BA2117" t="s"/>
      <c r="BB2117" t="n">
        <v>547897</v>
      </c>
      <c r="BC2117" t="n">
        <v>13.388527</v>
      </c>
      <c r="BD2117" t="n">
        <v>52.507708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2482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125</v>
      </c>
      <c r="L2118" t="s">
        <v>76</v>
      </c>
      <c r="M2118" t="s"/>
      <c r="N2118" t="s">
        <v>95</v>
      </c>
      <c r="O2118" t="s">
        <v>78</v>
      </c>
      <c r="P2118" t="s">
        <v>2482</v>
      </c>
      <c r="Q2118" t="s"/>
      <c r="R2118" t="s">
        <v>80</v>
      </c>
      <c r="S2118" t="s">
        <v>124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HYPERLINK("https://hotelmonitor-cachepage.eclerx.com/savepage/tk_15434140631045148_sr_2057.html","info")</f>
        <v/>
      </c>
      <c r="AA2118" t="n">
        <v>-4481134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88</v>
      </c>
      <c r="AO2118" t="s"/>
      <c r="AP2118" t="n">
        <v>91</v>
      </c>
      <c r="AQ2118" t="s">
        <v>89</v>
      </c>
      <c r="AR2118" t="s"/>
      <c r="AS2118" t="s"/>
      <c r="AT2118" t="s">
        <v>90</v>
      </c>
      <c r="AU2118" t="s"/>
      <c r="AV2118" t="s"/>
      <c r="AW2118" t="s"/>
      <c r="AX2118" t="s"/>
      <c r="AY2118" t="n">
        <v>4481134</v>
      </c>
      <c r="AZ2118" t="s">
        <v>2484</v>
      </c>
      <c r="BA2118" t="s"/>
      <c r="BB2118" t="n">
        <v>547897</v>
      </c>
      <c r="BC2118" t="n">
        <v>13.388527</v>
      </c>
      <c r="BD2118" t="n">
        <v>52.507708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2485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75.25</v>
      </c>
      <c r="L2119" t="s">
        <v>76</v>
      </c>
      <c r="M2119" t="s"/>
      <c r="N2119" t="s">
        <v>77</v>
      </c>
      <c r="O2119" t="s">
        <v>78</v>
      </c>
      <c r="P2119" t="s">
        <v>2485</v>
      </c>
      <c r="Q2119" t="s"/>
      <c r="R2119" t="s">
        <v>102</v>
      </c>
      <c r="S2119" t="s">
        <v>2486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HYPERLINK("https://hotelmonitor-cachepage.eclerx.com/savepage/tk_1543414961246944_sr_2057.html","info")</f>
        <v/>
      </c>
      <c r="AA2119" t="n">
        <v>-4481122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88</v>
      </c>
      <c r="AO2119" t="s"/>
      <c r="AP2119" t="n">
        <v>387</v>
      </c>
      <c r="AQ2119" t="s">
        <v>89</v>
      </c>
      <c r="AR2119" t="s"/>
      <c r="AS2119" t="s"/>
      <c r="AT2119" t="s">
        <v>90</v>
      </c>
      <c r="AU2119" t="s"/>
      <c r="AV2119" t="s"/>
      <c r="AW2119" t="s"/>
      <c r="AX2119" t="s"/>
      <c r="AY2119" t="n">
        <v>4481122</v>
      </c>
      <c r="AZ2119" t="s">
        <v>2487</v>
      </c>
      <c r="BA2119" t="s"/>
      <c r="BB2119" t="n">
        <v>865548</v>
      </c>
      <c r="BC2119" t="n">
        <v>13.437268</v>
      </c>
      <c r="BD2119" t="n">
        <v>52.508634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2485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83.5</v>
      </c>
      <c r="L2120" t="s">
        <v>76</v>
      </c>
      <c r="M2120" t="s"/>
      <c r="N2120" t="s">
        <v>183</v>
      </c>
      <c r="O2120" t="s">
        <v>78</v>
      </c>
      <c r="P2120" t="s">
        <v>2485</v>
      </c>
      <c r="Q2120" t="s"/>
      <c r="R2120" t="s">
        <v>102</v>
      </c>
      <c r="S2120" t="s">
        <v>715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HYPERLINK("https://hotelmonitor-cachepage.eclerx.com/savepage/tk_1543414961246944_sr_2057.html","info")</f>
        <v/>
      </c>
      <c r="AA2120" t="n">
        <v>-4481122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88</v>
      </c>
      <c r="AO2120" t="s"/>
      <c r="AP2120" t="n">
        <v>387</v>
      </c>
      <c r="AQ2120" t="s">
        <v>89</v>
      </c>
      <c r="AR2120" t="s"/>
      <c r="AS2120" t="s"/>
      <c r="AT2120" t="s">
        <v>90</v>
      </c>
      <c r="AU2120" t="s"/>
      <c r="AV2120" t="s"/>
      <c r="AW2120" t="s"/>
      <c r="AX2120" t="s"/>
      <c r="AY2120" t="n">
        <v>4481122</v>
      </c>
      <c r="AZ2120" t="s">
        <v>2487</v>
      </c>
      <c r="BA2120" t="s"/>
      <c r="BB2120" t="n">
        <v>865548</v>
      </c>
      <c r="BC2120" t="n">
        <v>13.437268</v>
      </c>
      <c r="BD2120" t="n">
        <v>52.508634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2488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112</v>
      </c>
      <c r="L2121" t="s">
        <v>76</v>
      </c>
      <c r="M2121" t="s"/>
      <c r="N2121" t="s">
        <v>77</v>
      </c>
      <c r="O2121" t="s">
        <v>78</v>
      </c>
      <c r="P2121" t="s">
        <v>2488</v>
      </c>
      <c r="Q2121" t="s"/>
      <c r="R2121" t="s">
        <v>102</v>
      </c>
      <c r="S2121" t="s">
        <v>370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HYPERLINK("https://hotelmonitor-cachepage.eclerx.com/savepage/tk_1543414562383603_sr_2057.html","info")</f>
        <v/>
      </c>
      <c r="AA2121" t="n">
        <v>-2071621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88</v>
      </c>
      <c r="AO2121" t="s"/>
      <c r="AP2121" t="n">
        <v>256</v>
      </c>
      <c r="AQ2121" t="s">
        <v>89</v>
      </c>
      <c r="AR2121" t="s"/>
      <c r="AS2121" t="s"/>
      <c r="AT2121" t="s">
        <v>90</v>
      </c>
      <c r="AU2121" t="s"/>
      <c r="AV2121" t="s"/>
      <c r="AW2121" t="s"/>
      <c r="AX2121" t="s"/>
      <c r="AY2121" t="n">
        <v>2071621</v>
      </c>
      <c r="AZ2121" t="s">
        <v>2489</v>
      </c>
      <c r="BA2121" t="s"/>
      <c r="BB2121" t="n">
        <v>38866</v>
      </c>
      <c r="BC2121" t="n">
        <v>13.38852</v>
      </c>
      <c r="BD2121" t="n">
        <v>52.4997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2488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113</v>
      </c>
      <c r="L2122" t="s">
        <v>76</v>
      </c>
      <c r="M2122" t="s"/>
      <c r="N2122" t="s">
        <v>1114</v>
      </c>
      <c r="O2122" t="s">
        <v>78</v>
      </c>
      <c r="P2122" t="s">
        <v>2488</v>
      </c>
      <c r="Q2122" t="s"/>
      <c r="R2122" t="s">
        <v>102</v>
      </c>
      <c r="S2122" t="s">
        <v>763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HYPERLINK("https://hotelmonitor-cachepage.eclerx.com/savepage/tk_1543414562383603_sr_2057.html","info")</f>
        <v/>
      </c>
      <c r="AA2122" t="n">
        <v>-2071621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88</v>
      </c>
      <c r="AO2122" t="s"/>
      <c r="AP2122" t="n">
        <v>256</v>
      </c>
      <c r="AQ2122" t="s">
        <v>89</v>
      </c>
      <c r="AR2122" t="s"/>
      <c r="AS2122" t="s"/>
      <c r="AT2122" t="s">
        <v>90</v>
      </c>
      <c r="AU2122" t="s"/>
      <c r="AV2122" t="s"/>
      <c r="AW2122" t="s"/>
      <c r="AX2122" t="s"/>
      <c r="AY2122" t="n">
        <v>2071621</v>
      </c>
      <c r="AZ2122" t="s">
        <v>2489</v>
      </c>
      <c r="BA2122" t="s"/>
      <c r="BB2122" t="n">
        <v>38866</v>
      </c>
      <c r="BC2122" t="n">
        <v>13.38852</v>
      </c>
      <c r="BD2122" t="n">
        <v>52.4997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2488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113</v>
      </c>
      <c r="L2123" t="s">
        <v>76</v>
      </c>
      <c r="M2123" t="s"/>
      <c r="N2123" t="s">
        <v>1114</v>
      </c>
      <c r="O2123" t="s">
        <v>78</v>
      </c>
      <c r="P2123" t="s">
        <v>2488</v>
      </c>
      <c r="Q2123" t="s"/>
      <c r="R2123" t="s">
        <v>102</v>
      </c>
      <c r="S2123" t="s">
        <v>763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HYPERLINK("https://hotelmonitor-cachepage.eclerx.com/savepage/tk_1543414562383603_sr_2057.html","info")</f>
        <v/>
      </c>
      <c r="AA2123" t="n">
        <v>-2071621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88</v>
      </c>
      <c r="AO2123" t="s"/>
      <c r="AP2123" t="n">
        <v>256</v>
      </c>
      <c r="AQ2123" t="s">
        <v>89</v>
      </c>
      <c r="AR2123" t="s"/>
      <c r="AS2123" t="s"/>
      <c r="AT2123" t="s">
        <v>90</v>
      </c>
      <c r="AU2123" t="s"/>
      <c r="AV2123" t="s"/>
      <c r="AW2123" t="s"/>
      <c r="AX2123" t="s"/>
      <c r="AY2123" t="n">
        <v>2071621</v>
      </c>
      <c r="AZ2123" t="s">
        <v>2489</v>
      </c>
      <c r="BA2123" t="s"/>
      <c r="BB2123" t="n">
        <v>38866</v>
      </c>
      <c r="BC2123" t="n">
        <v>13.38852</v>
      </c>
      <c r="BD2123" t="n">
        <v>52.4997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2488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149</v>
      </c>
      <c r="L2124" t="s">
        <v>76</v>
      </c>
      <c r="M2124" t="s"/>
      <c r="N2124" t="s">
        <v>217</v>
      </c>
      <c r="O2124" t="s">
        <v>78</v>
      </c>
      <c r="P2124" t="s">
        <v>2488</v>
      </c>
      <c r="Q2124" t="s"/>
      <c r="R2124" t="s">
        <v>102</v>
      </c>
      <c r="S2124" t="s">
        <v>645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HYPERLINK("https://hotelmonitor-cachepage.eclerx.com/savepage/tk_1543414562383603_sr_2057.html","info")</f>
        <v/>
      </c>
      <c r="AA2124" t="n">
        <v>-2071621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88</v>
      </c>
      <c r="AO2124" t="s"/>
      <c r="AP2124" t="n">
        <v>256</v>
      </c>
      <c r="AQ2124" t="s">
        <v>89</v>
      </c>
      <c r="AR2124" t="s"/>
      <c r="AS2124" t="s"/>
      <c r="AT2124" t="s">
        <v>90</v>
      </c>
      <c r="AU2124" t="s"/>
      <c r="AV2124" t="s"/>
      <c r="AW2124" t="s"/>
      <c r="AX2124" t="s"/>
      <c r="AY2124" t="n">
        <v>2071621</v>
      </c>
      <c r="AZ2124" t="s">
        <v>2489</v>
      </c>
      <c r="BA2124" t="s"/>
      <c r="BB2124" t="n">
        <v>38866</v>
      </c>
      <c r="BC2124" t="n">
        <v>13.38852</v>
      </c>
      <c r="BD2124" t="n">
        <v>52.4997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2488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173</v>
      </c>
      <c r="L2125" t="s">
        <v>76</v>
      </c>
      <c r="M2125" t="s"/>
      <c r="N2125" t="s">
        <v>305</v>
      </c>
      <c r="O2125" t="s">
        <v>78</v>
      </c>
      <c r="P2125" t="s">
        <v>2488</v>
      </c>
      <c r="Q2125" t="s"/>
      <c r="R2125" t="s">
        <v>102</v>
      </c>
      <c r="S2125" t="s">
        <v>2490</v>
      </c>
      <c r="T2125" t="s">
        <v>82</v>
      </c>
      <c r="U2125" t="s"/>
      <c r="V2125" t="s">
        <v>83</v>
      </c>
      <c r="W2125" t="s">
        <v>112</v>
      </c>
      <c r="X2125" t="s"/>
      <c r="Y2125" t="s">
        <v>85</v>
      </c>
      <c r="Z2125">
        <f>HYPERLINK("https://hotelmonitor-cachepage.eclerx.com/savepage/tk_1543414562383603_sr_2057.html","info")</f>
        <v/>
      </c>
      <c r="AA2125" t="n">
        <v>-2071621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88</v>
      </c>
      <c r="AO2125" t="s"/>
      <c r="AP2125" t="n">
        <v>256</v>
      </c>
      <c r="AQ2125" t="s">
        <v>89</v>
      </c>
      <c r="AR2125" t="s"/>
      <c r="AS2125" t="s"/>
      <c r="AT2125" t="s">
        <v>90</v>
      </c>
      <c r="AU2125" t="s"/>
      <c r="AV2125" t="s"/>
      <c r="AW2125" t="s"/>
      <c r="AX2125" t="s"/>
      <c r="AY2125" t="n">
        <v>2071621</v>
      </c>
      <c r="AZ2125" t="s">
        <v>2489</v>
      </c>
      <c r="BA2125" t="s"/>
      <c r="BB2125" t="n">
        <v>38866</v>
      </c>
      <c r="BC2125" t="n">
        <v>13.38852</v>
      </c>
      <c r="BD2125" t="n">
        <v>52.4997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2491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85</v>
      </c>
      <c r="L2126" t="s">
        <v>76</v>
      </c>
      <c r="M2126" t="s"/>
      <c r="N2126" t="s">
        <v>227</v>
      </c>
      <c r="O2126" t="s">
        <v>78</v>
      </c>
      <c r="P2126" t="s">
        <v>2491</v>
      </c>
      <c r="Q2126" t="s"/>
      <c r="R2126" t="s">
        <v>102</v>
      </c>
      <c r="S2126" t="s">
        <v>181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HYPERLINK("https://hotelmonitor-cachepage.eclerx.com/savepage/tk_15434144482854514_sr_2057.html","info")</f>
        <v/>
      </c>
      <c r="AA2126" t="n">
        <v>-6796580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88</v>
      </c>
      <c r="AO2126" t="s"/>
      <c r="AP2126" t="n">
        <v>219</v>
      </c>
      <c r="AQ2126" t="s">
        <v>89</v>
      </c>
      <c r="AR2126" t="s"/>
      <c r="AS2126" t="s"/>
      <c r="AT2126" t="s">
        <v>90</v>
      </c>
      <c r="AU2126" t="s"/>
      <c r="AV2126" t="s"/>
      <c r="AW2126" t="s"/>
      <c r="AX2126" t="s"/>
      <c r="AY2126" t="n">
        <v>6796580</v>
      </c>
      <c r="AZ2126" t="s">
        <v>2492</v>
      </c>
      <c r="BA2126" t="s"/>
      <c r="BB2126" t="n">
        <v>389614</v>
      </c>
      <c r="BC2126" t="n">
        <v>13.27789</v>
      </c>
      <c r="BD2126" t="n">
        <v>52.48781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2491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98</v>
      </c>
      <c r="L2127" t="s">
        <v>76</v>
      </c>
      <c r="M2127" t="s"/>
      <c r="N2127" t="s">
        <v>183</v>
      </c>
      <c r="O2127" t="s">
        <v>78</v>
      </c>
      <c r="P2127" t="s">
        <v>2491</v>
      </c>
      <c r="Q2127" t="s"/>
      <c r="R2127" t="s">
        <v>102</v>
      </c>
      <c r="S2127" t="s">
        <v>467</v>
      </c>
      <c r="T2127" t="s">
        <v>82</v>
      </c>
      <c r="U2127" t="s"/>
      <c r="V2127" t="s">
        <v>83</v>
      </c>
      <c r="W2127" t="s">
        <v>84</v>
      </c>
      <c r="X2127" t="s"/>
      <c r="Y2127" t="s">
        <v>85</v>
      </c>
      <c r="Z2127">
        <f>HYPERLINK("https://hotelmonitor-cachepage.eclerx.com/savepage/tk_15434144482854514_sr_2057.html","info")</f>
        <v/>
      </c>
      <c r="AA2127" t="n">
        <v>-6796580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88</v>
      </c>
      <c r="AO2127" t="s"/>
      <c r="AP2127" t="n">
        <v>219</v>
      </c>
      <c r="AQ2127" t="s">
        <v>89</v>
      </c>
      <c r="AR2127" t="s"/>
      <c r="AS2127" t="s"/>
      <c r="AT2127" t="s">
        <v>90</v>
      </c>
      <c r="AU2127" t="s"/>
      <c r="AV2127" t="s"/>
      <c r="AW2127" t="s"/>
      <c r="AX2127" t="s"/>
      <c r="AY2127" t="n">
        <v>6796580</v>
      </c>
      <c r="AZ2127" t="s">
        <v>2492</v>
      </c>
      <c r="BA2127" t="s"/>
      <c r="BB2127" t="n">
        <v>389614</v>
      </c>
      <c r="BC2127" t="n">
        <v>13.27789</v>
      </c>
      <c r="BD2127" t="n">
        <v>52.48781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2491</v>
      </c>
      <c r="F2128" t="n">
        <v>-1</v>
      </c>
      <c r="G2128" t="s">
        <v>74</v>
      </c>
      <c r="H2128" t="s">
        <v>75</v>
      </c>
      <c r="I2128" t="s"/>
      <c r="J2128" t="s">
        <v>74</v>
      </c>
      <c r="K2128" t="n">
        <v>116</v>
      </c>
      <c r="L2128" t="s">
        <v>76</v>
      </c>
      <c r="M2128" t="s"/>
      <c r="N2128" t="s">
        <v>295</v>
      </c>
      <c r="O2128" t="s">
        <v>78</v>
      </c>
      <c r="P2128" t="s">
        <v>2491</v>
      </c>
      <c r="Q2128" t="s"/>
      <c r="R2128" t="s">
        <v>102</v>
      </c>
      <c r="S2128" t="s">
        <v>313</v>
      </c>
      <c r="T2128" t="s">
        <v>82</v>
      </c>
      <c r="U2128" t="s"/>
      <c r="V2128" t="s">
        <v>83</v>
      </c>
      <c r="W2128" t="s">
        <v>84</v>
      </c>
      <c r="X2128" t="s"/>
      <c r="Y2128" t="s">
        <v>85</v>
      </c>
      <c r="Z2128">
        <f>HYPERLINK("https://hotelmonitor-cachepage.eclerx.com/savepage/tk_15434144482854514_sr_2057.html","info")</f>
        <v/>
      </c>
      <c r="AA2128" t="n">
        <v>-6796580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88</v>
      </c>
      <c r="AO2128" t="s"/>
      <c r="AP2128" t="n">
        <v>219</v>
      </c>
      <c r="AQ2128" t="s">
        <v>89</v>
      </c>
      <c r="AR2128" t="s"/>
      <c r="AS2128" t="s"/>
      <c r="AT2128" t="s">
        <v>90</v>
      </c>
      <c r="AU2128" t="s"/>
      <c r="AV2128" t="s"/>
      <c r="AW2128" t="s"/>
      <c r="AX2128" t="s"/>
      <c r="AY2128" t="n">
        <v>6796580</v>
      </c>
      <c r="AZ2128" t="s">
        <v>2492</v>
      </c>
      <c r="BA2128" t="s"/>
      <c r="BB2128" t="n">
        <v>389614</v>
      </c>
      <c r="BC2128" t="n">
        <v>13.27789</v>
      </c>
      <c r="BD2128" t="n">
        <v>52.48781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2493</v>
      </c>
      <c r="F2129" t="n">
        <v>755300</v>
      </c>
      <c r="G2129" t="s">
        <v>74</v>
      </c>
      <c r="H2129" t="s">
        <v>75</v>
      </c>
      <c r="I2129" t="s"/>
      <c r="J2129" t="s">
        <v>74</v>
      </c>
      <c r="K2129" t="n">
        <v>87.8</v>
      </c>
      <c r="L2129" t="s">
        <v>76</v>
      </c>
      <c r="M2129" t="s"/>
      <c r="N2129" t="s">
        <v>618</v>
      </c>
      <c r="O2129" t="s">
        <v>78</v>
      </c>
      <c r="P2129" t="s">
        <v>2494</v>
      </c>
      <c r="Q2129" t="s"/>
      <c r="R2129" t="s">
        <v>102</v>
      </c>
      <c r="S2129" t="s">
        <v>2031</v>
      </c>
      <c r="T2129" t="s">
        <v>82</v>
      </c>
      <c r="U2129" t="s"/>
      <c r="V2129" t="s">
        <v>83</v>
      </c>
      <c r="W2129" t="s">
        <v>112</v>
      </c>
      <c r="X2129" t="s"/>
      <c r="Y2129" t="s">
        <v>85</v>
      </c>
      <c r="Z2129">
        <f>HYPERLINK("https://hotelmonitor-cachepage.eclerx.com/savepage/tk_15434141719048498_sr_2057.html","info")</f>
        <v/>
      </c>
      <c r="AA2129" t="n">
        <v>151840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88</v>
      </c>
      <c r="AO2129" t="s"/>
      <c r="AP2129" t="n">
        <v>126</v>
      </c>
      <c r="AQ2129" t="s">
        <v>89</v>
      </c>
      <c r="AR2129" t="s"/>
      <c r="AS2129" t="s"/>
      <c r="AT2129" t="s">
        <v>90</v>
      </c>
      <c r="AU2129" t="s"/>
      <c r="AV2129" t="s"/>
      <c r="AW2129" t="s"/>
      <c r="AX2129" t="s"/>
      <c r="AY2129" t="n">
        <v>1516162</v>
      </c>
      <c r="AZ2129" t="s">
        <v>2495</v>
      </c>
      <c r="BA2129" t="s"/>
      <c r="BB2129" t="n">
        <v>389160</v>
      </c>
      <c r="BC2129" t="n">
        <v>13.416645</v>
      </c>
      <c r="BD2129" t="n">
        <v>52.522696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2493</v>
      </c>
      <c r="F2130" t="n">
        <v>755300</v>
      </c>
      <c r="G2130" t="s">
        <v>74</v>
      </c>
      <c r="H2130" t="s">
        <v>75</v>
      </c>
      <c r="I2130" t="s"/>
      <c r="J2130" t="s">
        <v>74</v>
      </c>
      <c r="K2130" t="n">
        <v>97</v>
      </c>
      <c r="L2130" t="s">
        <v>76</v>
      </c>
      <c r="M2130" t="s"/>
      <c r="N2130" t="s">
        <v>622</v>
      </c>
      <c r="O2130" t="s">
        <v>78</v>
      </c>
      <c r="P2130" t="s">
        <v>2494</v>
      </c>
      <c r="Q2130" t="s"/>
      <c r="R2130" t="s">
        <v>102</v>
      </c>
      <c r="S2130" t="s">
        <v>1556</v>
      </c>
      <c r="T2130" t="s">
        <v>82</v>
      </c>
      <c r="U2130" t="s"/>
      <c r="V2130" t="s">
        <v>83</v>
      </c>
      <c r="W2130" t="s">
        <v>112</v>
      </c>
      <c r="X2130" t="s"/>
      <c r="Y2130" t="s">
        <v>85</v>
      </c>
      <c r="Z2130">
        <f>HYPERLINK("https://hotelmonitor-cachepage.eclerx.com/savepage/tk_15434141719048498_sr_2057.html","info")</f>
        <v/>
      </c>
      <c r="AA2130" t="n">
        <v>151840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88</v>
      </c>
      <c r="AO2130" t="s"/>
      <c r="AP2130" t="n">
        <v>126</v>
      </c>
      <c r="AQ2130" t="s">
        <v>89</v>
      </c>
      <c r="AR2130" t="s"/>
      <c r="AS2130" t="s"/>
      <c r="AT2130" t="s">
        <v>90</v>
      </c>
      <c r="AU2130" t="s"/>
      <c r="AV2130" t="s"/>
      <c r="AW2130" t="s"/>
      <c r="AX2130" t="s"/>
      <c r="AY2130" t="n">
        <v>1516162</v>
      </c>
      <c r="AZ2130" t="s">
        <v>2495</v>
      </c>
      <c r="BA2130" t="s"/>
      <c r="BB2130" t="n">
        <v>389160</v>
      </c>
      <c r="BC2130" t="n">
        <v>13.416645</v>
      </c>
      <c r="BD2130" t="n">
        <v>52.522696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2493</v>
      </c>
      <c r="F2131" t="n">
        <v>755300</v>
      </c>
      <c r="G2131" t="s">
        <v>74</v>
      </c>
      <c r="H2131" t="s">
        <v>75</v>
      </c>
      <c r="I2131" t="s"/>
      <c r="J2131" t="s">
        <v>74</v>
      </c>
      <c r="K2131" t="n">
        <v>92.15000000000001</v>
      </c>
      <c r="L2131" t="s">
        <v>76</v>
      </c>
      <c r="M2131" t="s"/>
      <c r="N2131" t="s">
        <v>625</v>
      </c>
      <c r="O2131" t="s">
        <v>78</v>
      </c>
      <c r="P2131" t="s">
        <v>2494</v>
      </c>
      <c r="Q2131" t="s"/>
      <c r="R2131" t="s">
        <v>102</v>
      </c>
      <c r="S2131" t="s">
        <v>2496</v>
      </c>
      <c r="T2131" t="s">
        <v>82</v>
      </c>
      <c r="U2131" t="s"/>
      <c r="V2131" t="s">
        <v>83</v>
      </c>
      <c r="W2131" t="s">
        <v>112</v>
      </c>
      <c r="X2131" t="s"/>
      <c r="Y2131" t="s">
        <v>85</v>
      </c>
      <c r="Z2131">
        <f>HYPERLINK("https://hotelmonitor-cachepage.eclerx.com/savepage/tk_15434141719048498_sr_2057.html","info")</f>
        <v/>
      </c>
      <c r="AA2131" t="n">
        <v>151840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88</v>
      </c>
      <c r="AO2131" t="s"/>
      <c r="AP2131" t="n">
        <v>126</v>
      </c>
      <c r="AQ2131" t="s">
        <v>89</v>
      </c>
      <c r="AR2131" t="s"/>
      <c r="AS2131" t="s"/>
      <c r="AT2131" t="s">
        <v>90</v>
      </c>
      <c r="AU2131" t="s"/>
      <c r="AV2131" t="s"/>
      <c r="AW2131" t="s"/>
      <c r="AX2131" t="s"/>
      <c r="AY2131" t="n">
        <v>1516162</v>
      </c>
      <c r="AZ2131" t="s">
        <v>2495</v>
      </c>
      <c r="BA2131" t="s"/>
      <c r="BB2131" t="n">
        <v>389160</v>
      </c>
      <c r="BC2131" t="n">
        <v>13.416645</v>
      </c>
      <c r="BD2131" t="n">
        <v>52.522696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2493</v>
      </c>
      <c r="F2132" t="n">
        <v>755300</v>
      </c>
      <c r="G2132" t="s">
        <v>74</v>
      </c>
      <c r="H2132" t="s">
        <v>75</v>
      </c>
      <c r="I2132" t="s"/>
      <c r="J2132" t="s">
        <v>74</v>
      </c>
      <c r="K2132" t="n">
        <v>97.3</v>
      </c>
      <c r="L2132" t="s">
        <v>76</v>
      </c>
      <c r="M2132" t="s"/>
      <c r="N2132" t="s">
        <v>2497</v>
      </c>
      <c r="O2132" t="s">
        <v>78</v>
      </c>
      <c r="P2132" t="s">
        <v>2494</v>
      </c>
      <c r="Q2132" t="s"/>
      <c r="R2132" t="s">
        <v>102</v>
      </c>
      <c r="S2132" t="s">
        <v>2498</v>
      </c>
      <c r="T2132" t="s">
        <v>82</v>
      </c>
      <c r="U2132" t="s"/>
      <c r="V2132" t="s">
        <v>83</v>
      </c>
      <c r="W2132" t="s">
        <v>112</v>
      </c>
      <c r="X2132" t="s"/>
      <c r="Y2132" t="s">
        <v>85</v>
      </c>
      <c r="Z2132">
        <f>HYPERLINK("https://hotelmonitor-cachepage.eclerx.com/savepage/tk_15434141719048498_sr_2057.html","info")</f>
        <v/>
      </c>
      <c r="AA2132" t="n">
        <v>151840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88</v>
      </c>
      <c r="AO2132" t="s"/>
      <c r="AP2132" t="n">
        <v>126</v>
      </c>
      <c r="AQ2132" t="s">
        <v>89</v>
      </c>
      <c r="AR2132" t="s"/>
      <c r="AS2132" t="s"/>
      <c r="AT2132" t="s">
        <v>90</v>
      </c>
      <c r="AU2132" t="s"/>
      <c r="AV2132" t="s"/>
      <c r="AW2132" t="s"/>
      <c r="AX2132" t="s"/>
      <c r="AY2132" t="n">
        <v>1516162</v>
      </c>
      <c r="AZ2132" t="s">
        <v>2495</v>
      </c>
      <c r="BA2132" t="s"/>
      <c r="BB2132" t="n">
        <v>389160</v>
      </c>
      <c r="BC2132" t="n">
        <v>13.416645</v>
      </c>
      <c r="BD2132" t="n">
        <v>52.522696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2493</v>
      </c>
      <c r="F2133" t="n">
        <v>755300</v>
      </c>
      <c r="G2133" t="s">
        <v>74</v>
      </c>
      <c r="H2133" t="s">
        <v>75</v>
      </c>
      <c r="I2133" t="s"/>
      <c r="J2133" t="s">
        <v>74</v>
      </c>
      <c r="K2133" t="n">
        <v>101.65</v>
      </c>
      <c r="L2133" t="s">
        <v>76</v>
      </c>
      <c r="M2133" t="s"/>
      <c r="N2133" t="s">
        <v>2497</v>
      </c>
      <c r="O2133" t="s">
        <v>78</v>
      </c>
      <c r="P2133" t="s">
        <v>2494</v>
      </c>
      <c r="Q2133" t="s"/>
      <c r="R2133" t="s">
        <v>102</v>
      </c>
      <c r="S2133" t="s">
        <v>2499</v>
      </c>
      <c r="T2133" t="s">
        <v>82</v>
      </c>
      <c r="U2133" t="s"/>
      <c r="V2133" t="s">
        <v>83</v>
      </c>
      <c r="W2133" t="s">
        <v>112</v>
      </c>
      <c r="X2133" t="s"/>
      <c r="Y2133" t="s">
        <v>85</v>
      </c>
      <c r="Z2133">
        <f>HYPERLINK("https://hotelmonitor-cachepage.eclerx.com/savepage/tk_15434141719048498_sr_2057.html","info")</f>
        <v/>
      </c>
      <c r="AA2133" t="n">
        <v>151840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88</v>
      </c>
      <c r="AO2133" t="s"/>
      <c r="AP2133" t="n">
        <v>126</v>
      </c>
      <c r="AQ2133" t="s">
        <v>89</v>
      </c>
      <c r="AR2133" t="s"/>
      <c r="AS2133" t="s"/>
      <c r="AT2133" t="s">
        <v>90</v>
      </c>
      <c r="AU2133" t="s"/>
      <c r="AV2133" t="s"/>
      <c r="AW2133" t="s"/>
      <c r="AX2133" t="s"/>
      <c r="AY2133" t="n">
        <v>1516162</v>
      </c>
      <c r="AZ2133" t="s">
        <v>2495</v>
      </c>
      <c r="BA2133" t="s"/>
      <c r="BB2133" t="n">
        <v>389160</v>
      </c>
      <c r="BC2133" t="n">
        <v>13.416645</v>
      </c>
      <c r="BD2133" t="n">
        <v>52.522696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2493</v>
      </c>
      <c r="F2134" t="n">
        <v>755300</v>
      </c>
      <c r="G2134" t="s">
        <v>74</v>
      </c>
      <c r="H2134" t="s">
        <v>75</v>
      </c>
      <c r="I2134" t="s"/>
      <c r="J2134" t="s">
        <v>74</v>
      </c>
      <c r="K2134" t="n">
        <v>107</v>
      </c>
      <c r="L2134" t="s">
        <v>76</v>
      </c>
      <c r="M2134" t="s"/>
      <c r="N2134" t="s">
        <v>2500</v>
      </c>
      <c r="O2134" t="s">
        <v>78</v>
      </c>
      <c r="P2134" t="s">
        <v>2494</v>
      </c>
      <c r="Q2134" t="s"/>
      <c r="R2134" t="s">
        <v>102</v>
      </c>
      <c r="S2134" t="s">
        <v>194</v>
      </c>
      <c r="T2134" t="s">
        <v>82</v>
      </c>
      <c r="U2134" t="s"/>
      <c r="V2134" t="s">
        <v>83</v>
      </c>
      <c r="W2134" t="s">
        <v>112</v>
      </c>
      <c r="X2134" t="s"/>
      <c r="Y2134" t="s">
        <v>85</v>
      </c>
      <c r="Z2134">
        <f>HYPERLINK("https://hotelmonitor-cachepage.eclerx.com/savepage/tk_15434141719048498_sr_2057.html","info")</f>
        <v/>
      </c>
      <c r="AA2134" t="n">
        <v>151840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88</v>
      </c>
      <c r="AO2134" t="s"/>
      <c r="AP2134" t="n">
        <v>126</v>
      </c>
      <c r="AQ2134" t="s">
        <v>89</v>
      </c>
      <c r="AR2134" t="s"/>
      <c r="AS2134" t="s"/>
      <c r="AT2134" t="s">
        <v>90</v>
      </c>
      <c r="AU2134" t="s"/>
      <c r="AV2134" t="s"/>
      <c r="AW2134" t="s"/>
      <c r="AX2134" t="s"/>
      <c r="AY2134" t="n">
        <v>1516162</v>
      </c>
      <c r="AZ2134" t="s">
        <v>2495</v>
      </c>
      <c r="BA2134" t="s"/>
      <c r="BB2134" t="n">
        <v>389160</v>
      </c>
      <c r="BC2134" t="n">
        <v>13.416645</v>
      </c>
      <c r="BD2134" t="n">
        <v>52.522696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2501</v>
      </c>
      <c r="F2135" t="n">
        <v>-1</v>
      </c>
      <c r="G2135" t="s">
        <v>74</v>
      </c>
      <c r="H2135" t="s">
        <v>75</v>
      </c>
      <c r="I2135" t="s"/>
      <c r="J2135" t="s">
        <v>74</v>
      </c>
      <c r="K2135" t="n">
        <v>83.5</v>
      </c>
      <c r="L2135" t="s">
        <v>76</v>
      </c>
      <c r="M2135" t="s"/>
      <c r="N2135" t="s">
        <v>77</v>
      </c>
      <c r="O2135" t="s">
        <v>78</v>
      </c>
      <c r="P2135" t="s">
        <v>2501</v>
      </c>
      <c r="Q2135" t="s"/>
      <c r="R2135" t="s">
        <v>102</v>
      </c>
      <c r="S2135" t="s">
        <v>715</v>
      </c>
      <c r="T2135" t="s">
        <v>82</v>
      </c>
      <c r="U2135" t="s"/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HYPERLINK("https://hotelmonitor-cachepage.eclerx.com/savepage/tk_15434152806885219_sr_2057.html","info")</f>
        <v/>
      </c>
      <c r="AA2135" t="n">
        <v>-2902866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88</v>
      </c>
      <c r="AO2135" t="s"/>
      <c r="AP2135" t="n">
        <v>493</v>
      </c>
      <c r="AQ2135" t="s">
        <v>89</v>
      </c>
      <c r="AR2135" t="s"/>
      <c r="AS2135" t="s"/>
      <c r="AT2135" t="s">
        <v>90</v>
      </c>
      <c r="AU2135" t="s"/>
      <c r="AV2135" t="s"/>
      <c r="AW2135" t="s"/>
      <c r="AX2135" t="s"/>
      <c r="AY2135" t="n">
        <v>2902866</v>
      </c>
      <c r="AZ2135" t="s">
        <v>2502</v>
      </c>
      <c r="BA2135" t="s"/>
      <c r="BB2135" t="n">
        <v>399800</v>
      </c>
      <c r="BC2135" t="n">
        <v>13.412862</v>
      </c>
      <c r="BD2135" t="n">
        <v>52.532928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2501</v>
      </c>
      <c r="F2136" t="n">
        <v>-1</v>
      </c>
      <c r="G2136" t="s">
        <v>74</v>
      </c>
      <c r="H2136" t="s">
        <v>75</v>
      </c>
      <c r="I2136" t="s"/>
      <c r="J2136" t="s">
        <v>74</v>
      </c>
      <c r="K2136" t="n">
        <v>93</v>
      </c>
      <c r="L2136" t="s">
        <v>76</v>
      </c>
      <c r="M2136" t="s"/>
      <c r="N2136" t="s">
        <v>183</v>
      </c>
      <c r="O2136" t="s">
        <v>78</v>
      </c>
      <c r="P2136" t="s">
        <v>2501</v>
      </c>
      <c r="Q2136" t="s"/>
      <c r="R2136" t="s">
        <v>102</v>
      </c>
      <c r="S2136" t="s">
        <v>762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HYPERLINK("https://hotelmonitor-cachepage.eclerx.com/savepage/tk_15434152806885219_sr_2057.html","info")</f>
        <v/>
      </c>
      <c r="AA2136" t="n">
        <v>-2902866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88</v>
      </c>
      <c r="AO2136" t="s"/>
      <c r="AP2136" t="n">
        <v>493</v>
      </c>
      <c r="AQ2136" t="s">
        <v>89</v>
      </c>
      <c r="AR2136" t="s"/>
      <c r="AS2136" t="s"/>
      <c r="AT2136" t="s">
        <v>90</v>
      </c>
      <c r="AU2136" t="s"/>
      <c r="AV2136" t="s"/>
      <c r="AW2136" t="s"/>
      <c r="AX2136" t="s"/>
      <c r="AY2136" t="n">
        <v>2902866</v>
      </c>
      <c r="AZ2136" t="s">
        <v>2502</v>
      </c>
      <c r="BA2136" t="s"/>
      <c r="BB2136" t="n">
        <v>399800</v>
      </c>
      <c r="BC2136" t="n">
        <v>13.412862</v>
      </c>
      <c r="BD2136" t="n">
        <v>52.532928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2503</v>
      </c>
      <c r="F2137" t="n">
        <v>-1</v>
      </c>
      <c r="G2137" t="s">
        <v>74</v>
      </c>
      <c r="H2137" t="s">
        <v>75</v>
      </c>
      <c r="I2137" t="s"/>
      <c r="J2137" t="s">
        <v>74</v>
      </c>
      <c r="K2137" t="n">
        <v>101.12</v>
      </c>
      <c r="L2137" t="s">
        <v>76</v>
      </c>
      <c r="M2137" t="s"/>
      <c r="N2137" t="s">
        <v>2504</v>
      </c>
      <c r="O2137" t="s">
        <v>78</v>
      </c>
      <c r="P2137" t="s">
        <v>2503</v>
      </c>
      <c r="Q2137" t="s"/>
      <c r="R2137" t="s">
        <v>102</v>
      </c>
      <c r="S2137" t="s">
        <v>2505</v>
      </c>
      <c r="T2137" t="s">
        <v>82</v>
      </c>
      <c r="U2137" t="s"/>
      <c r="V2137" t="s">
        <v>83</v>
      </c>
      <c r="W2137" t="s">
        <v>112</v>
      </c>
      <c r="X2137" t="s"/>
      <c r="Y2137" t="s">
        <v>85</v>
      </c>
      <c r="Z2137">
        <f>HYPERLINK("https://hotelmonitor-cachepage.eclerx.com/savepage/tk_15434142527662742_sr_2057.html","info")</f>
        <v/>
      </c>
      <c r="AA2137" t="n">
        <v>-3714201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88</v>
      </c>
      <c r="AO2137" t="s"/>
      <c r="AP2137" t="n">
        <v>153</v>
      </c>
      <c r="AQ2137" t="s">
        <v>89</v>
      </c>
      <c r="AR2137" t="s"/>
      <c r="AS2137" t="s"/>
      <c r="AT2137" t="s">
        <v>90</v>
      </c>
      <c r="AU2137" t="s"/>
      <c r="AV2137" t="s"/>
      <c r="AW2137" t="s"/>
      <c r="AX2137" t="s"/>
      <c r="AY2137" t="n">
        <v>3714201</v>
      </c>
      <c r="AZ2137" t="s">
        <v>2506</v>
      </c>
      <c r="BA2137" t="s"/>
      <c r="BB2137" t="n">
        <v>883811</v>
      </c>
      <c r="BC2137" t="n">
        <v>13.41904</v>
      </c>
      <c r="BD2137" t="n">
        <v>52.52332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2503</v>
      </c>
      <c r="F2138" t="n">
        <v>-1</v>
      </c>
      <c r="G2138" t="s">
        <v>74</v>
      </c>
      <c r="H2138" t="s">
        <v>75</v>
      </c>
      <c r="I2138" t="s"/>
      <c r="J2138" t="s">
        <v>74</v>
      </c>
      <c r="K2138" t="n">
        <v>107.86</v>
      </c>
      <c r="L2138" t="s">
        <v>76</v>
      </c>
      <c r="M2138" t="s"/>
      <c r="N2138" t="s">
        <v>2507</v>
      </c>
      <c r="O2138" t="s">
        <v>78</v>
      </c>
      <c r="P2138" t="s">
        <v>2503</v>
      </c>
      <c r="Q2138" t="s"/>
      <c r="R2138" t="s">
        <v>102</v>
      </c>
      <c r="S2138" t="s">
        <v>2508</v>
      </c>
      <c r="T2138" t="s">
        <v>82</v>
      </c>
      <c r="U2138" t="s"/>
      <c r="V2138" t="s">
        <v>83</v>
      </c>
      <c r="W2138" t="s">
        <v>112</v>
      </c>
      <c r="X2138" t="s"/>
      <c r="Y2138" t="s">
        <v>85</v>
      </c>
      <c r="Z2138">
        <f>HYPERLINK("https://hotelmonitor-cachepage.eclerx.com/savepage/tk_15434142527662742_sr_2057.html","info")</f>
        <v/>
      </c>
      <c r="AA2138" t="n">
        <v>-3714201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88</v>
      </c>
      <c r="AO2138" t="s"/>
      <c r="AP2138" t="n">
        <v>153</v>
      </c>
      <c r="AQ2138" t="s">
        <v>89</v>
      </c>
      <c r="AR2138" t="s"/>
      <c r="AS2138" t="s"/>
      <c r="AT2138" t="s">
        <v>90</v>
      </c>
      <c r="AU2138" t="s"/>
      <c r="AV2138" t="s"/>
      <c r="AW2138" t="s"/>
      <c r="AX2138" t="s"/>
      <c r="AY2138" t="n">
        <v>3714201</v>
      </c>
      <c r="AZ2138" t="s">
        <v>2506</v>
      </c>
      <c r="BA2138" t="s"/>
      <c r="BB2138" t="n">
        <v>883811</v>
      </c>
      <c r="BC2138" t="n">
        <v>13.41904</v>
      </c>
      <c r="BD2138" t="n">
        <v>52.52332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2503</v>
      </c>
      <c r="F2139" t="n">
        <v>-1</v>
      </c>
      <c r="G2139" t="s">
        <v>74</v>
      </c>
      <c r="H2139" t="s">
        <v>75</v>
      </c>
      <c r="I2139" t="s"/>
      <c r="J2139" t="s">
        <v>74</v>
      </c>
      <c r="K2139" t="n">
        <v>101.12</v>
      </c>
      <c r="L2139" t="s">
        <v>76</v>
      </c>
      <c r="M2139" t="s"/>
      <c r="N2139" t="s">
        <v>2509</v>
      </c>
      <c r="O2139" t="s">
        <v>78</v>
      </c>
      <c r="P2139" t="s">
        <v>2503</v>
      </c>
      <c r="Q2139" t="s"/>
      <c r="R2139" t="s">
        <v>102</v>
      </c>
      <c r="S2139" t="s">
        <v>2505</v>
      </c>
      <c r="T2139" t="s">
        <v>82</v>
      </c>
      <c r="U2139" t="s"/>
      <c r="V2139" t="s">
        <v>83</v>
      </c>
      <c r="W2139" t="s">
        <v>112</v>
      </c>
      <c r="X2139" t="s"/>
      <c r="Y2139" t="s">
        <v>85</v>
      </c>
      <c r="Z2139">
        <f>HYPERLINK("https://hotelmonitor-cachepage.eclerx.com/savepage/tk_15434142527662742_sr_2057.html","info")</f>
        <v/>
      </c>
      <c r="AA2139" t="n">
        <v>-3714201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88</v>
      </c>
      <c r="AO2139" t="s"/>
      <c r="AP2139" t="n">
        <v>153</v>
      </c>
      <c r="AQ2139" t="s">
        <v>89</v>
      </c>
      <c r="AR2139" t="s"/>
      <c r="AS2139" t="s"/>
      <c r="AT2139" t="s">
        <v>90</v>
      </c>
      <c r="AU2139" t="s"/>
      <c r="AV2139" t="s"/>
      <c r="AW2139" t="s"/>
      <c r="AX2139" t="s"/>
      <c r="AY2139" t="n">
        <v>3714201</v>
      </c>
      <c r="AZ2139" t="s">
        <v>2506</v>
      </c>
      <c r="BA2139" t="s"/>
      <c r="BB2139" t="n">
        <v>883811</v>
      </c>
      <c r="BC2139" t="n">
        <v>13.41904</v>
      </c>
      <c r="BD2139" t="n">
        <v>52.52332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2503</v>
      </c>
      <c r="F2140" t="n">
        <v>-1</v>
      </c>
      <c r="G2140" t="s">
        <v>74</v>
      </c>
      <c r="H2140" t="s">
        <v>75</v>
      </c>
      <c r="I2140" t="s"/>
      <c r="J2140" t="s">
        <v>74</v>
      </c>
      <c r="K2140" t="n">
        <v>101.12</v>
      </c>
      <c r="L2140" t="s">
        <v>76</v>
      </c>
      <c r="M2140" t="s"/>
      <c r="N2140" t="s">
        <v>2510</v>
      </c>
      <c r="O2140" t="s">
        <v>78</v>
      </c>
      <c r="P2140" t="s">
        <v>2503</v>
      </c>
      <c r="Q2140" t="s"/>
      <c r="R2140" t="s">
        <v>102</v>
      </c>
      <c r="S2140" t="s">
        <v>2505</v>
      </c>
      <c r="T2140" t="s">
        <v>82</v>
      </c>
      <c r="U2140" t="s"/>
      <c r="V2140" t="s">
        <v>83</v>
      </c>
      <c r="W2140" t="s">
        <v>112</v>
      </c>
      <c r="X2140" t="s"/>
      <c r="Y2140" t="s">
        <v>85</v>
      </c>
      <c r="Z2140">
        <f>HYPERLINK("https://hotelmonitor-cachepage.eclerx.com/savepage/tk_15434142527662742_sr_2057.html","info")</f>
        <v/>
      </c>
      <c r="AA2140" t="n">
        <v>-3714201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88</v>
      </c>
      <c r="AO2140" t="s"/>
      <c r="AP2140" t="n">
        <v>153</v>
      </c>
      <c r="AQ2140" t="s">
        <v>89</v>
      </c>
      <c r="AR2140" t="s"/>
      <c r="AS2140" t="s"/>
      <c r="AT2140" t="s">
        <v>90</v>
      </c>
      <c r="AU2140" t="s"/>
      <c r="AV2140" t="s"/>
      <c r="AW2140" t="s"/>
      <c r="AX2140" t="s"/>
      <c r="AY2140" t="n">
        <v>3714201</v>
      </c>
      <c r="AZ2140" t="s">
        <v>2506</v>
      </c>
      <c r="BA2140" t="s"/>
      <c r="BB2140" t="n">
        <v>883811</v>
      </c>
      <c r="BC2140" t="n">
        <v>13.41904</v>
      </c>
      <c r="BD2140" t="n">
        <v>52.52332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2503</v>
      </c>
      <c r="F2141" t="n">
        <v>-1</v>
      </c>
      <c r="G2141" t="s">
        <v>74</v>
      </c>
      <c r="H2141" t="s">
        <v>75</v>
      </c>
      <c r="I2141" t="s"/>
      <c r="J2141" t="s">
        <v>74</v>
      </c>
      <c r="K2141" t="n">
        <v>101.12</v>
      </c>
      <c r="L2141" t="s">
        <v>76</v>
      </c>
      <c r="M2141" t="s"/>
      <c r="N2141" t="s">
        <v>2511</v>
      </c>
      <c r="O2141" t="s">
        <v>78</v>
      </c>
      <c r="P2141" t="s">
        <v>2503</v>
      </c>
      <c r="Q2141" t="s"/>
      <c r="R2141" t="s">
        <v>102</v>
      </c>
      <c r="S2141" t="s">
        <v>2505</v>
      </c>
      <c r="T2141" t="s">
        <v>82</v>
      </c>
      <c r="U2141" t="s"/>
      <c r="V2141" t="s">
        <v>83</v>
      </c>
      <c r="W2141" t="s">
        <v>112</v>
      </c>
      <c r="X2141" t="s"/>
      <c r="Y2141" t="s">
        <v>85</v>
      </c>
      <c r="Z2141">
        <f>HYPERLINK("https://hotelmonitor-cachepage.eclerx.com/savepage/tk_15434142527662742_sr_2057.html","info")</f>
        <v/>
      </c>
      <c r="AA2141" t="n">
        <v>-3714201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88</v>
      </c>
      <c r="AO2141" t="s"/>
      <c r="AP2141" t="n">
        <v>153</v>
      </c>
      <c r="AQ2141" t="s">
        <v>89</v>
      </c>
      <c r="AR2141" t="s"/>
      <c r="AS2141" t="s"/>
      <c r="AT2141" t="s">
        <v>90</v>
      </c>
      <c r="AU2141" t="s"/>
      <c r="AV2141" t="s"/>
      <c r="AW2141" t="s"/>
      <c r="AX2141" t="s"/>
      <c r="AY2141" t="n">
        <v>3714201</v>
      </c>
      <c r="AZ2141" t="s">
        <v>2506</v>
      </c>
      <c r="BA2141" t="s"/>
      <c r="BB2141" t="n">
        <v>883811</v>
      </c>
      <c r="BC2141" t="n">
        <v>13.41904</v>
      </c>
      <c r="BD2141" t="n">
        <v>52.52332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2503</v>
      </c>
      <c r="F2142" t="n">
        <v>-1</v>
      </c>
      <c r="G2142" t="s">
        <v>74</v>
      </c>
      <c r="H2142" t="s">
        <v>75</v>
      </c>
      <c r="I2142" t="s"/>
      <c r="J2142" t="s">
        <v>74</v>
      </c>
      <c r="K2142" t="n">
        <v>107.86</v>
      </c>
      <c r="L2142" t="s">
        <v>76</v>
      </c>
      <c r="M2142" t="s"/>
      <c r="N2142" t="s">
        <v>2509</v>
      </c>
      <c r="O2142" t="s">
        <v>78</v>
      </c>
      <c r="P2142" t="s">
        <v>2503</v>
      </c>
      <c r="Q2142" t="s"/>
      <c r="R2142" t="s">
        <v>102</v>
      </c>
      <c r="S2142" t="s">
        <v>2508</v>
      </c>
      <c r="T2142" t="s">
        <v>82</v>
      </c>
      <c r="U2142" t="s"/>
      <c r="V2142" t="s">
        <v>83</v>
      </c>
      <c r="W2142" t="s">
        <v>112</v>
      </c>
      <c r="X2142" t="s"/>
      <c r="Y2142" t="s">
        <v>85</v>
      </c>
      <c r="Z2142">
        <f>HYPERLINK("https://hotelmonitor-cachepage.eclerx.com/savepage/tk_15434142527662742_sr_2057.html","info")</f>
        <v/>
      </c>
      <c r="AA2142" t="n">
        <v>-3714201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88</v>
      </c>
      <c r="AO2142" t="s"/>
      <c r="AP2142" t="n">
        <v>153</v>
      </c>
      <c r="AQ2142" t="s">
        <v>89</v>
      </c>
      <c r="AR2142" t="s"/>
      <c r="AS2142" t="s"/>
      <c r="AT2142" t="s">
        <v>90</v>
      </c>
      <c r="AU2142" t="s"/>
      <c r="AV2142" t="s"/>
      <c r="AW2142" t="s"/>
      <c r="AX2142" t="s"/>
      <c r="AY2142" t="n">
        <v>3714201</v>
      </c>
      <c r="AZ2142" t="s">
        <v>2506</v>
      </c>
      <c r="BA2142" t="s"/>
      <c r="BB2142" t="n">
        <v>883811</v>
      </c>
      <c r="BC2142" t="n">
        <v>13.41904</v>
      </c>
      <c r="BD2142" t="n">
        <v>52.52332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2503</v>
      </c>
      <c r="F2143" t="n">
        <v>-1</v>
      </c>
      <c r="G2143" t="s">
        <v>74</v>
      </c>
      <c r="H2143" t="s">
        <v>75</v>
      </c>
      <c r="I2143" t="s"/>
      <c r="J2143" t="s">
        <v>74</v>
      </c>
      <c r="K2143" t="n">
        <v>107.86</v>
      </c>
      <c r="L2143" t="s">
        <v>76</v>
      </c>
      <c r="M2143" t="s"/>
      <c r="N2143" t="s">
        <v>2510</v>
      </c>
      <c r="O2143" t="s">
        <v>78</v>
      </c>
      <c r="P2143" t="s">
        <v>2503</v>
      </c>
      <c r="Q2143" t="s"/>
      <c r="R2143" t="s">
        <v>102</v>
      </c>
      <c r="S2143" t="s">
        <v>2508</v>
      </c>
      <c r="T2143" t="s">
        <v>82</v>
      </c>
      <c r="U2143" t="s"/>
      <c r="V2143" t="s">
        <v>83</v>
      </c>
      <c r="W2143" t="s">
        <v>112</v>
      </c>
      <c r="X2143" t="s"/>
      <c r="Y2143" t="s">
        <v>85</v>
      </c>
      <c r="Z2143">
        <f>HYPERLINK("https://hotelmonitor-cachepage.eclerx.com/savepage/tk_15434142527662742_sr_2057.html","info")</f>
        <v/>
      </c>
      <c r="AA2143" t="n">
        <v>-3714201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88</v>
      </c>
      <c r="AO2143" t="s"/>
      <c r="AP2143" t="n">
        <v>153</v>
      </c>
      <c r="AQ2143" t="s">
        <v>89</v>
      </c>
      <c r="AR2143" t="s"/>
      <c r="AS2143" t="s"/>
      <c r="AT2143" t="s">
        <v>90</v>
      </c>
      <c r="AU2143" t="s"/>
      <c r="AV2143" t="s"/>
      <c r="AW2143" t="s"/>
      <c r="AX2143" t="s"/>
      <c r="AY2143" t="n">
        <v>3714201</v>
      </c>
      <c r="AZ2143" t="s">
        <v>2506</v>
      </c>
      <c r="BA2143" t="s"/>
      <c r="BB2143" t="n">
        <v>883811</v>
      </c>
      <c r="BC2143" t="n">
        <v>13.41904</v>
      </c>
      <c r="BD2143" t="n">
        <v>52.52332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2503</v>
      </c>
      <c r="F2144" t="n">
        <v>-1</v>
      </c>
      <c r="G2144" t="s">
        <v>74</v>
      </c>
      <c r="H2144" t="s">
        <v>75</v>
      </c>
      <c r="I2144" t="s"/>
      <c r="J2144" t="s">
        <v>74</v>
      </c>
      <c r="K2144" t="n">
        <v>107.86</v>
      </c>
      <c r="L2144" t="s">
        <v>76</v>
      </c>
      <c r="M2144" t="s"/>
      <c r="N2144" t="s">
        <v>2511</v>
      </c>
      <c r="O2144" t="s">
        <v>78</v>
      </c>
      <c r="P2144" t="s">
        <v>2503</v>
      </c>
      <c r="Q2144" t="s"/>
      <c r="R2144" t="s">
        <v>102</v>
      </c>
      <c r="S2144" t="s">
        <v>2508</v>
      </c>
      <c r="T2144" t="s">
        <v>82</v>
      </c>
      <c r="U2144" t="s"/>
      <c r="V2144" t="s">
        <v>83</v>
      </c>
      <c r="W2144" t="s">
        <v>112</v>
      </c>
      <c r="X2144" t="s"/>
      <c r="Y2144" t="s">
        <v>85</v>
      </c>
      <c r="Z2144">
        <f>HYPERLINK("https://hotelmonitor-cachepage.eclerx.com/savepage/tk_15434142527662742_sr_2057.html","info")</f>
        <v/>
      </c>
      <c r="AA2144" t="n">
        <v>-3714201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88</v>
      </c>
      <c r="AO2144" t="s"/>
      <c r="AP2144" t="n">
        <v>153</v>
      </c>
      <c r="AQ2144" t="s">
        <v>89</v>
      </c>
      <c r="AR2144" t="s"/>
      <c r="AS2144" t="s"/>
      <c r="AT2144" t="s">
        <v>90</v>
      </c>
      <c r="AU2144" t="s"/>
      <c r="AV2144" t="s"/>
      <c r="AW2144" t="s"/>
      <c r="AX2144" t="s"/>
      <c r="AY2144" t="n">
        <v>3714201</v>
      </c>
      <c r="AZ2144" t="s">
        <v>2506</v>
      </c>
      <c r="BA2144" t="s"/>
      <c r="BB2144" t="n">
        <v>883811</v>
      </c>
      <c r="BC2144" t="n">
        <v>13.41904</v>
      </c>
      <c r="BD2144" t="n">
        <v>52.52332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2503</v>
      </c>
      <c r="F2145" t="n">
        <v>-1</v>
      </c>
      <c r="G2145" t="s">
        <v>74</v>
      </c>
      <c r="H2145" t="s">
        <v>75</v>
      </c>
      <c r="I2145" t="s"/>
      <c r="J2145" t="s">
        <v>74</v>
      </c>
      <c r="K2145" t="n">
        <v>110.57</v>
      </c>
      <c r="L2145" t="s">
        <v>76</v>
      </c>
      <c r="M2145" t="s"/>
      <c r="N2145" t="s">
        <v>2512</v>
      </c>
      <c r="O2145" t="s">
        <v>78</v>
      </c>
      <c r="P2145" t="s">
        <v>2503</v>
      </c>
      <c r="Q2145" t="s"/>
      <c r="R2145" t="s">
        <v>102</v>
      </c>
      <c r="S2145" t="s">
        <v>2513</v>
      </c>
      <c r="T2145" t="s">
        <v>82</v>
      </c>
      <c r="U2145" t="s"/>
      <c r="V2145" t="s">
        <v>83</v>
      </c>
      <c r="W2145" t="s">
        <v>112</v>
      </c>
      <c r="X2145" t="s"/>
      <c r="Y2145" t="s">
        <v>85</v>
      </c>
      <c r="Z2145">
        <f>HYPERLINK("https://hotelmonitor-cachepage.eclerx.com/savepage/tk_15434142527662742_sr_2057.html","info")</f>
        <v/>
      </c>
      <c r="AA2145" t="n">
        <v>-3714201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88</v>
      </c>
      <c r="AO2145" t="s"/>
      <c r="AP2145" t="n">
        <v>153</v>
      </c>
      <c r="AQ2145" t="s">
        <v>89</v>
      </c>
      <c r="AR2145" t="s"/>
      <c r="AS2145" t="s"/>
      <c r="AT2145" t="s">
        <v>90</v>
      </c>
      <c r="AU2145" t="s"/>
      <c r="AV2145" t="s"/>
      <c r="AW2145" t="s"/>
      <c r="AX2145" t="s"/>
      <c r="AY2145" t="n">
        <v>3714201</v>
      </c>
      <c r="AZ2145" t="s">
        <v>2506</v>
      </c>
      <c r="BA2145" t="s"/>
      <c r="BB2145" t="n">
        <v>883811</v>
      </c>
      <c r="BC2145" t="n">
        <v>13.41904</v>
      </c>
      <c r="BD2145" t="n">
        <v>52.52332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2503</v>
      </c>
      <c r="F2146" t="n">
        <v>-1</v>
      </c>
      <c r="G2146" t="s">
        <v>74</v>
      </c>
      <c r="H2146" t="s">
        <v>75</v>
      </c>
      <c r="I2146" t="s"/>
      <c r="J2146" t="s">
        <v>74</v>
      </c>
      <c r="K2146" t="n">
        <v>112.35</v>
      </c>
      <c r="L2146" t="s">
        <v>76</v>
      </c>
      <c r="M2146" t="s"/>
      <c r="N2146" t="s">
        <v>2507</v>
      </c>
      <c r="O2146" t="s">
        <v>78</v>
      </c>
      <c r="P2146" t="s">
        <v>2503</v>
      </c>
      <c r="Q2146" t="s"/>
      <c r="R2146" t="s">
        <v>102</v>
      </c>
      <c r="S2146" t="s">
        <v>2057</v>
      </c>
      <c r="T2146" t="s">
        <v>82</v>
      </c>
      <c r="U2146" t="s"/>
      <c r="V2146" t="s">
        <v>83</v>
      </c>
      <c r="W2146" t="s">
        <v>112</v>
      </c>
      <c r="X2146" t="s"/>
      <c r="Y2146" t="s">
        <v>85</v>
      </c>
      <c r="Z2146">
        <f>HYPERLINK("https://hotelmonitor-cachepage.eclerx.com/savepage/tk_15434142527662742_sr_2057.html","info")</f>
        <v/>
      </c>
      <c r="AA2146" t="n">
        <v>-3714201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88</v>
      </c>
      <c r="AO2146" t="s"/>
      <c r="AP2146" t="n">
        <v>153</v>
      </c>
      <c r="AQ2146" t="s">
        <v>89</v>
      </c>
      <c r="AR2146" t="s"/>
      <c r="AS2146" t="s"/>
      <c r="AT2146" t="s">
        <v>90</v>
      </c>
      <c r="AU2146" t="s"/>
      <c r="AV2146" t="s"/>
      <c r="AW2146" t="s"/>
      <c r="AX2146" t="s"/>
      <c r="AY2146" t="n">
        <v>3714201</v>
      </c>
      <c r="AZ2146" t="s">
        <v>2506</v>
      </c>
      <c r="BA2146" t="s"/>
      <c r="BB2146" t="n">
        <v>883811</v>
      </c>
      <c r="BC2146" t="n">
        <v>13.41904</v>
      </c>
      <c r="BD2146" t="n">
        <v>52.52332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2503</v>
      </c>
      <c r="F2147" t="n">
        <v>-1</v>
      </c>
      <c r="G2147" t="s">
        <v>74</v>
      </c>
      <c r="H2147" t="s">
        <v>75</v>
      </c>
      <c r="I2147" t="s"/>
      <c r="J2147" t="s">
        <v>74</v>
      </c>
      <c r="K2147" t="n">
        <v>112.35</v>
      </c>
      <c r="L2147" t="s">
        <v>76</v>
      </c>
      <c r="M2147" t="s"/>
      <c r="N2147" t="s">
        <v>2509</v>
      </c>
      <c r="O2147" t="s">
        <v>78</v>
      </c>
      <c r="P2147" t="s">
        <v>2503</v>
      </c>
      <c r="Q2147" t="s"/>
      <c r="R2147" t="s">
        <v>102</v>
      </c>
      <c r="S2147" t="s">
        <v>2057</v>
      </c>
      <c r="T2147" t="s">
        <v>82</v>
      </c>
      <c r="U2147" t="s"/>
      <c r="V2147" t="s">
        <v>83</v>
      </c>
      <c r="W2147" t="s">
        <v>112</v>
      </c>
      <c r="X2147" t="s"/>
      <c r="Y2147" t="s">
        <v>85</v>
      </c>
      <c r="Z2147">
        <f>HYPERLINK("https://hotelmonitor-cachepage.eclerx.com/savepage/tk_15434142527662742_sr_2057.html","info")</f>
        <v/>
      </c>
      <c r="AA2147" t="n">
        <v>-3714201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88</v>
      </c>
      <c r="AO2147" t="s"/>
      <c r="AP2147" t="n">
        <v>153</v>
      </c>
      <c r="AQ2147" t="s">
        <v>89</v>
      </c>
      <c r="AR2147" t="s"/>
      <c r="AS2147" t="s"/>
      <c r="AT2147" t="s">
        <v>90</v>
      </c>
      <c r="AU2147" t="s"/>
      <c r="AV2147" t="s"/>
      <c r="AW2147" t="s"/>
      <c r="AX2147" t="s"/>
      <c r="AY2147" t="n">
        <v>3714201</v>
      </c>
      <c r="AZ2147" t="s">
        <v>2506</v>
      </c>
      <c r="BA2147" t="s"/>
      <c r="BB2147" t="n">
        <v>883811</v>
      </c>
      <c r="BC2147" t="n">
        <v>13.41904</v>
      </c>
      <c r="BD2147" t="n">
        <v>52.52332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2503</v>
      </c>
      <c r="F2148" t="n">
        <v>-1</v>
      </c>
      <c r="G2148" t="s">
        <v>74</v>
      </c>
      <c r="H2148" t="s">
        <v>75</v>
      </c>
      <c r="I2148" t="s"/>
      <c r="J2148" t="s">
        <v>74</v>
      </c>
      <c r="K2148" t="n">
        <v>112.35</v>
      </c>
      <c r="L2148" t="s">
        <v>76</v>
      </c>
      <c r="M2148" t="s"/>
      <c r="N2148" t="s">
        <v>2510</v>
      </c>
      <c r="O2148" t="s">
        <v>78</v>
      </c>
      <c r="P2148" t="s">
        <v>2503</v>
      </c>
      <c r="Q2148" t="s"/>
      <c r="R2148" t="s">
        <v>102</v>
      </c>
      <c r="S2148" t="s">
        <v>2057</v>
      </c>
      <c r="T2148" t="s">
        <v>82</v>
      </c>
      <c r="U2148" t="s"/>
      <c r="V2148" t="s">
        <v>83</v>
      </c>
      <c r="W2148" t="s">
        <v>112</v>
      </c>
      <c r="X2148" t="s"/>
      <c r="Y2148" t="s">
        <v>85</v>
      </c>
      <c r="Z2148">
        <f>HYPERLINK("https://hotelmonitor-cachepage.eclerx.com/savepage/tk_15434142527662742_sr_2057.html","info")</f>
        <v/>
      </c>
      <c r="AA2148" t="n">
        <v>-3714201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88</v>
      </c>
      <c r="AO2148" t="s"/>
      <c r="AP2148" t="n">
        <v>153</v>
      </c>
      <c r="AQ2148" t="s">
        <v>89</v>
      </c>
      <c r="AR2148" t="s"/>
      <c r="AS2148" t="s"/>
      <c r="AT2148" t="s">
        <v>90</v>
      </c>
      <c r="AU2148" t="s"/>
      <c r="AV2148" t="s"/>
      <c r="AW2148" t="s"/>
      <c r="AX2148" t="s"/>
      <c r="AY2148" t="n">
        <v>3714201</v>
      </c>
      <c r="AZ2148" t="s">
        <v>2506</v>
      </c>
      <c r="BA2148" t="s"/>
      <c r="BB2148" t="n">
        <v>883811</v>
      </c>
      <c r="BC2148" t="n">
        <v>13.41904</v>
      </c>
      <c r="BD2148" t="n">
        <v>52.52332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2503</v>
      </c>
      <c r="F2149" t="n">
        <v>-1</v>
      </c>
      <c r="G2149" t="s">
        <v>74</v>
      </c>
      <c r="H2149" t="s">
        <v>75</v>
      </c>
      <c r="I2149" t="s"/>
      <c r="J2149" t="s">
        <v>74</v>
      </c>
      <c r="K2149" t="n">
        <v>112.35</v>
      </c>
      <c r="L2149" t="s">
        <v>76</v>
      </c>
      <c r="M2149" t="s"/>
      <c r="N2149" t="s">
        <v>2511</v>
      </c>
      <c r="O2149" t="s">
        <v>78</v>
      </c>
      <c r="P2149" t="s">
        <v>2503</v>
      </c>
      <c r="Q2149" t="s"/>
      <c r="R2149" t="s">
        <v>102</v>
      </c>
      <c r="S2149" t="s">
        <v>2057</v>
      </c>
      <c r="T2149" t="s">
        <v>82</v>
      </c>
      <c r="U2149" t="s"/>
      <c r="V2149" t="s">
        <v>83</v>
      </c>
      <c r="W2149" t="s">
        <v>112</v>
      </c>
      <c r="X2149" t="s"/>
      <c r="Y2149" t="s">
        <v>85</v>
      </c>
      <c r="Z2149">
        <f>HYPERLINK("https://hotelmonitor-cachepage.eclerx.com/savepage/tk_15434142527662742_sr_2057.html","info")</f>
        <v/>
      </c>
      <c r="AA2149" t="n">
        <v>-3714201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88</v>
      </c>
      <c r="AO2149" t="s"/>
      <c r="AP2149" t="n">
        <v>153</v>
      </c>
      <c r="AQ2149" t="s">
        <v>89</v>
      </c>
      <c r="AR2149" t="s"/>
      <c r="AS2149" t="s"/>
      <c r="AT2149" t="s">
        <v>90</v>
      </c>
      <c r="AU2149" t="s"/>
      <c r="AV2149" t="s"/>
      <c r="AW2149" t="s"/>
      <c r="AX2149" t="s"/>
      <c r="AY2149" t="n">
        <v>3714201</v>
      </c>
      <c r="AZ2149" t="s">
        <v>2506</v>
      </c>
      <c r="BA2149" t="s"/>
      <c r="BB2149" t="n">
        <v>883811</v>
      </c>
      <c r="BC2149" t="n">
        <v>13.41904</v>
      </c>
      <c r="BD2149" t="n">
        <v>52.52332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2503</v>
      </c>
      <c r="F2150" t="n">
        <v>-1</v>
      </c>
      <c r="G2150" t="s">
        <v>74</v>
      </c>
      <c r="H2150" t="s">
        <v>75</v>
      </c>
      <c r="I2150" t="s"/>
      <c r="J2150" t="s">
        <v>74</v>
      </c>
      <c r="K2150" t="n">
        <v>117.94</v>
      </c>
      <c r="L2150" t="s">
        <v>76</v>
      </c>
      <c r="M2150" t="s"/>
      <c r="N2150" t="s">
        <v>2512</v>
      </c>
      <c r="O2150" t="s">
        <v>78</v>
      </c>
      <c r="P2150" t="s">
        <v>2503</v>
      </c>
      <c r="Q2150" t="s"/>
      <c r="R2150" t="s">
        <v>102</v>
      </c>
      <c r="S2150" t="s">
        <v>2514</v>
      </c>
      <c r="T2150" t="s">
        <v>82</v>
      </c>
      <c r="U2150" t="s"/>
      <c r="V2150" t="s">
        <v>83</v>
      </c>
      <c r="W2150" t="s">
        <v>112</v>
      </c>
      <c r="X2150" t="s"/>
      <c r="Y2150" t="s">
        <v>85</v>
      </c>
      <c r="Z2150">
        <f>HYPERLINK("https://hotelmonitor-cachepage.eclerx.com/savepage/tk_15434142527662742_sr_2057.html","info")</f>
        <v/>
      </c>
      <c r="AA2150" t="n">
        <v>-3714201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88</v>
      </c>
      <c r="AO2150" t="s"/>
      <c r="AP2150" t="n">
        <v>153</v>
      </c>
      <c r="AQ2150" t="s">
        <v>89</v>
      </c>
      <c r="AR2150" t="s"/>
      <c r="AS2150" t="s"/>
      <c r="AT2150" t="s">
        <v>90</v>
      </c>
      <c r="AU2150" t="s"/>
      <c r="AV2150" t="s"/>
      <c r="AW2150" t="s"/>
      <c r="AX2150" t="s"/>
      <c r="AY2150" t="n">
        <v>3714201</v>
      </c>
      <c r="AZ2150" t="s">
        <v>2506</v>
      </c>
      <c r="BA2150" t="s"/>
      <c r="BB2150" t="n">
        <v>883811</v>
      </c>
      <c r="BC2150" t="n">
        <v>13.41904</v>
      </c>
      <c r="BD2150" t="n">
        <v>52.52332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2503</v>
      </c>
      <c r="F2151" t="n">
        <v>-1</v>
      </c>
      <c r="G2151" t="s">
        <v>74</v>
      </c>
      <c r="H2151" t="s">
        <v>75</v>
      </c>
      <c r="I2151" t="s"/>
      <c r="J2151" t="s">
        <v>74</v>
      </c>
      <c r="K2151" t="n">
        <v>122.85</v>
      </c>
      <c r="L2151" t="s">
        <v>76</v>
      </c>
      <c r="M2151" t="s"/>
      <c r="N2151" t="s">
        <v>2512</v>
      </c>
      <c r="O2151" t="s">
        <v>78</v>
      </c>
      <c r="P2151" t="s">
        <v>2503</v>
      </c>
      <c r="Q2151" t="s"/>
      <c r="R2151" t="s">
        <v>102</v>
      </c>
      <c r="S2151" t="s">
        <v>926</v>
      </c>
      <c r="T2151" t="s">
        <v>82</v>
      </c>
      <c r="U2151" t="s"/>
      <c r="V2151" t="s">
        <v>83</v>
      </c>
      <c r="W2151" t="s">
        <v>112</v>
      </c>
      <c r="X2151" t="s"/>
      <c r="Y2151" t="s">
        <v>85</v>
      </c>
      <c r="Z2151">
        <f>HYPERLINK("https://hotelmonitor-cachepage.eclerx.com/savepage/tk_15434142527662742_sr_2057.html","info")</f>
        <v/>
      </c>
      <c r="AA2151" t="n">
        <v>-3714201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88</v>
      </c>
      <c r="AO2151" t="s"/>
      <c r="AP2151" t="n">
        <v>153</v>
      </c>
      <c r="AQ2151" t="s">
        <v>89</v>
      </c>
      <c r="AR2151" t="s"/>
      <c r="AS2151" t="s"/>
      <c r="AT2151" t="s">
        <v>90</v>
      </c>
      <c r="AU2151" t="s"/>
      <c r="AV2151" t="s"/>
      <c r="AW2151" t="s"/>
      <c r="AX2151" t="s"/>
      <c r="AY2151" t="n">
        <v>3714201</v>
      </c>
      <c r="AZ2151" t="s">
        <v>2506</v>
      </c>
      <c r="BA2151" t="s"/>
      <c r="BB2151" t="n">
        <v>883811</v>
      </c>
      <c r="BC2151" t="n">
        <v>13.41904</v>
      </c>
      <c r="BD2151" t="n">
        <v>52.52332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2515</v>
      </c>
      <c r="F2152" t="n">
        <v>580544</v>
      </c>
      <c r="G2152" t="s">
        <v>74</v>
      </c>
      <c r="H2152" t="s">
        <v>75</v>
      </c>
      <c r="I2152" t="s"/>
      <c r="J2152" t="s">
        <v>74</v>
      </c>
      <c r="K2152" t="n">
        <v>138</v>
      </c>
      <c r="L2152" t="s">
        <v>76</v>
      </c>
      <c r="M2152" t="s"/>
      <c r="N2152" t="s">
        <v>77</v>
      </c>
      <c r="O2152" t="s">
        <v>78</v>
      </c>
      <c r="P2152" t="s">
        <v>2516</v>
      </c>
      <c r="Q2152" t="s"/>
      <c r="R2152" t="s">
        <v>80</v>
      </c>
      <c r="S2152" t="s">
        <v>144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HYPERLINK("https://hotelmonitor-cachepage.eclerx.com/savepage/tk_15434140523391411_sr_2057.html","info")</f>
        <v/>
      </c>
      <c r="AA2152" t="n">
        <v>17982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88</v>
      </c>
      <c r="AO2152" t="s"/>
      <c r="AP2152" t="n">
        <v>87</v>
      </c>
      <c r="AQ2152" t="s">
        <v>89</v>
      </c>
      <c r="AR2152" t="s"/>
      <c r="AS2152" t="s"/>
      <c r="AT2152" t="s">
        <v>90</v>
      </c>
      <c r="AU2152" t="s"/>
      <c r="AV2152" t="s"/>
      <c r="AW2152" t="s"/>
      <c r="AX2152" t="s"/>
      <c r="AY2152" t="n">
        <v>937767</v>
      </c>
      <c r="AZ2152" t="s">
        <v>2517</v>
      </c>
      <c r="BA2152" t="s"/>
      <c r="BB2152" t="n">
        <v>154152</v>
      </c>
      <c r="BC2152" t="n">
        <v>13.210228</v>
      </c>
      <c r="BD2152" t="n">
        <v>52.546613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2515</v>
      </c>
      <c r="F2153" t="n">
        <v>580544</v>
      </c>
      <c r="G2153" t="s">
        <v>74</v>
      </c>
      <c r="H2153" t="s">
        <v>75</v>
      </c>
      <c r="I2153" t="s"/>
      <c r="J2153" t="s">
        <v>74</v>
      </c>
      <c r="K2153" t="n">
        <v>138.4</v>
      </c>
      <c r="L2153" t="s">
        <v>76</v>
      </c>
      <c r="M2153" t="s"/>
      <c r="N2153" t="s">
        <v>1476</v>
      </c>
      <c r="O2153" t="s">
        <v>78</v>
      </c>
      <c r="P2153" t="s">
        <v>2516</v>
      </c>
      <c r="Q2153" t="s"/>
      <c r="R2153" t="s">
        <v>80</v>
      </c>
      <c r="S2153" t="s">
        <v>2518</v>
      </c>
      <c r="T2153" t="s">
        <v>82</v>
      </c>
      <c r="U2153" t="s"/>
      <c r="V2153" t="s">
        <v>83</v>
      </c>
      <c r="W2153" t="s">
        <v>84</v>
      </c>
      <c r="X2153" t="s"/>
      <c r="Y2153" t="s">
        <v>85</v>
      </c>
      <c r="Z2153">
        <f>HYPERLINK("https://hotelmonitor-cachepage.eclerx.com/savepage/tk_15434140523391411_sr_2057.html","info")</f>
        <v/>
      </c>
      <c r="AA2153" t="n">
        <v>17982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88</v>
      </c>
      <c r="AO2153" t="s"/>
      <c r="AP2153" t="n">
        <v>87</v>
      </c>
      <c r="AQ2153" t="s">
        <v>89</v>
      </c>
      <c r="AR2153" t="s"/>
      <c r="AS2153" t="s"/>
      <c r="AT2153" t="s">
        <v>90</v>
      </c>
      <c r="AU2153" t="s"/>
      <c r="AV2153" t="s"/>
      <c r="AW2153" t="s"/>
      <c r="AX2153" t="s"/>
      <c r="AY2153" t="n">
        <v>937767</v>
      </c>
      <c r="AZ2153" t="s">
        <v>2517</v>
      </c>
      <c r="BA2153" t="s"/>
      <c r="BB2153" t="n">
        <v>154152</v>
      </c>
      <c r="BC2153" t="n">
        <v>13.210228</v>
      </c>
      <c r="BD2153" t="n">
        <v>52.546613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2515</v>
      </c>
      <c r="F2154" t="n">
        <v>580544</v>
      </c>
      <c r="G2154" t="s">
        <v>74</v>
      </c>
      <c r="H2154" t="s">
        <v>75</v>
      </c>
      <c r="I2154" t="s"/>
      <c r="J2154" t="s">
        <v>74</v>
      </c>
      <c r="K2154" t="n">
        <v>162.3</v>
      </c>
      <c r="L2154" t="s">
        <v>76</v>
      </c>
      <c r="M2154" t="s"/>
      <c r="N2154" t="s">
        <v>217</v>
      </c>
      <c r="O2154" t="s">
        <v>78</v>
      </c>
      <c r="P2154" t="s">
        <v>2516</v>
      </c>
      <c r="Q2154" t="s"/>
      <c r="R2154" t="s">
        <v>80</v>
      </c>
      <c r="S2154" t="s">
        <v>2519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HYPERLINK("https://hotelmonitor-cachepage.eclerx.com/savepage/tk_15434140523391411_sr_2057.html","info")</f>
        <v/>
      </c>
      <c r="AA2154" t="n">
        <v>17982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88</v>
      </c>
      <c r="AO2154" t="s"/>
      <c r="AP2154" t="n">
        <v>87</v>
      </c>
      <c r="AQ2154" t="s">
        <v>89</v>
      </c>
      <c r="AR2154" t="s"/>
      <c r="AS2154" t="s"/>
      <c r="AT2154" t="s">
        <v>90</v>
      </c>
      <c r="AU2154" t="s"/>
      <c r="AV2154" t="s"/>
      <c r="AW2154" t="s"/>
      <c r="AX2154" t="s"/>
      <c r="AY2154" t="n">
        <v>937767</v>
      </c>
      <c r="AZ2154" t="s">
        <v>2517</v>
      </c>
      <c r="BA2154" t="s"/>
      <c r="BB2154" t="n">
        <v>154152</v>
      </c>
      <c r="BC2154" t="n">
        <v>13.210228</v>
      </c>
      <c r="BD2154" t="n">
        <v>52.546613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2515</v>
      </c>
      <c r="F2155" t="n">
        <v>580544</v>
      </c>
      <c r="G2155" t="s">
        <v>74</v>
      </c>
      <c r="H2155" t="s">
        <v>75</v>
      </c>
      <c r="I2155" t="s"/>
      <c r="J2155" t="s">
        <v>74</v>
      </c>
      <c r="K2155" t="n">
        <v>163.2</v>
      </c>
      <c r="L2155" t="s">
        <v>76</v>
      </c>
      <c r="M2155" t="s"/>
      <c r="N2155" t="s">
        <v>1330</v>
      </c>
      <c r="O2155" t="s">
        <v>78</v>
      </c>
      <c r="P2155" t="s">
        <v>2516</v>
      </c>
      <c r="Q2155" t="s"/>
      <c r="R2155" t="s">
        <v>80</v>
      </c>
      <c r="S2155" t="s">
        <v>2520</v>
      </c>
      <c r="T2155" t="s">
        <v>82</v>
      </c>
      <c r="U2155" t="s"/>
      <c r="V2155" t="s">
        <v>83</v>
      </c>
      <c r="W2155" t="s">
        <v>112</v>
      </c>
      <c r="X2155" t="s"/>
      <c r="Y2155" t="s">
        <v>85</v>
      </c>
      <c r="Z2155">
        <f>HYPERLINK("https://hotelmonitor-cachepage.eclerx.com/savepage/tk_15434140523391411_sr_2057.html","info")</f>
        <v/>
      </c>
      <c r="AA2155" t="n">
        <v>17982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88</v>
      </c>
      <c r="AO2155" t="s"/>
      <c r="AP2155" t="n">
        <v>87</v>
      </c>
      <c r="AQ2155" t="s">
        <v>89</v>
      </c>
      <c r="AR2155" t="s"/>
      <c r="AS2155" t="s"/>
      <c r="AT2155" t="s">
        <v>90</v>
      </c>
      <c r="AU2155" t="s"/>
      <c r="AV2155" t="s"/>
      <c r="AW2155" t="s"/>
      <c r="AX2155" t="s"/>
      <c r="AY2155" t="n">
        <v>937767</v>
      </c>
      <c r="AZ2155" t="s">
        <v>2517</v>
      </c>
      <c r="BA2155" t="s"/>
      <c r="BB2155" t="n">
        <v>154152</v>
      </c>
      <c r="BC2155" t="n">
        <v>13.210228</v>
      </c>
      <c r="BD2155" t="n">
        <v>52.546613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2515</v>
      </c>
      <c r="F2156" t="n">
        <v>580544</v>
      </c>
      <c r="G2156" t="s">
        <v>74</v>
      </c>
      <c r="H2156" t="s">
        <v>75</v>
      </c>
      <c r="I2156" t="s"/>
      <c r="J2156" t="s">
        <v>74</v>
      </c>
      <c r="K2156" t="n">
        <v>172.5</v>
      </c>
      <c r="L2156" t="s">
        <v>76</v>
      </c>
      <c r="M2156" t="s"/>
      <c r="N2156" t="s">
        <v>2521</v>
      </c>
      <c r="O2156" t="s">
        <v>78</v>
      </c>
      <c r="P2156" t="s">
        <v>2516</v>
      </c>
      <c r="Q2156" t="s"/>
      <c r="R2156" t="s">
        <v>80</v>
      </c>
      <c r="S2156" t="s">
        <v>451</v>
      </c>
      <c r="T2156" t="s">
        <v>82</v>
      </c>
      <c r="U2156" t="s"/>
      <c r="V2156" t="s">
        <v>83</v>
      </c>
      <c r="W2156" t="s">
        <v>84</v>
      </c>
      <c r="X2156" t="s"/>
      <c r="Y2156" t="s">
        <v>85</v>
      </c>
      <c r="Z2156">
        <f>HYPERLINK("https://hotelmonitor-cachepage.eclerx.com/savepage/tk_15434140523391411_sr_2057.html","info")</f>
        <v/>
      </c>
      <c r="AA2156" t="n">
        <v>17982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88</v>
      </c>
      <c r="AO2156" t="s"/>
      <c r="AP2156" t="n">
        <v>87</v>
      </c>
      <c r="AQ2156" t="s">
        <v>89</v>
      </c>
      <c r="AR2156" t="s"/>
      <c r="AS2156" t="s"/>
      <c r="AT2156" t="s">
        <v>90</v>
      </c>
      <c r="AU2156" t="s"/>
      <c r="AV2156" t="s"/>
      <c r="AW2156" t="s"/>
      <c r="AX2156" t="s"/>
      <c r="AY2156" t="n">
        <v>937767</v>
      </c>
      <c r="AZ2156" t="s">
        <v>2517</v>
      </c>
      <c r="BA2156" t="s"/>
      <c r="BB2156" t="n">
        <v>154152</v>
      </c>
      <c r="BC2156" t="n">
        <v>13.210228</v>
      </c>
      <c r="BD2156" t="n">
        <v>52.546613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2515</v>
      </c>
      <c r="F2157" t="n">
        <v>580544</v>
      </c>
      <c r="G2157" t="s">
        <v>74</v>
      </c>
      <c r="H2157" t="s">
        <v>75</v>
      </c>
      <c r="I2157" t="s"/>
      <c r="J2157" t="s">
        <v>74</v>
      </c>
      <c r="K2157" t="n">
        <v>186.4</v>
      </c>
      <c r="L2157" t="s">
        <v>76</v>
      </c>
      <c r="M2157" t="s"/>
      <c r="N2157" t="s">
        <v>319</v>
      </c>
      <c r="O2157" t="s">
        <v>78</v>
      </c>
      <c r="P2157" t="s">
        <v>2516</v>
      </c>
      <c r="Q2157" t="s"/>
      <c r="R2157" t="s">
        <v>80</v>
      </c>
      <c r="S2157" t="s">
        <v>2522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HYPERLINK("https://hotelmonitor-cachepage.eclerx.com/savepage/tk_15434140523391411_sr_2057.html","info")</f>
        <v/>
      </c>
      <c r="AA2157" t="n">
        <v>17982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88</v>
      </c>
      <c r="AO2157" t="s"/>
      <c r="AP2157" t="n">
        <v>87</v>
      </c>
      <c r="AQ2157" t="s">
        <v>89</v>
      </c>
      <c r="AR2157" t="s"/>
      <c r="AS2157" t="s"/>
      <c r="AT2157" t="s">
        <v>90</v>
      </c>
      <c r="AU2157" t="s"/>
      <c r="AV2157" t="s"/>
      <c r="AW2157" t="s"/>
      <c r="AX2157" t="s"/>
      <c r="AY2157" t="n">
        <v>937767</v>
      </c>
      <c r="AZ2157" t="s">
        <v>2517</v>
      </c>
      <c r="BA2157" t="s"/>
      <c r="BB2157" t="n">
        <v>154152</v>
      </c>
      <c r="BC2157" t="n">
        <v>13.210228</v>
      </c>
      <c r="BD2157" t="n">
        <v>52.546613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2515</v>
      </c>
      <c r="F2158" t="n">
        <v>580544</v>
      </c>
      <c r="G2158" t="s">
        <v>74</v>
      </c>
      <c r="H2158" t="s">
        <v>75</v>
      </c>
      <c r="I2158" t="s"/>
      <c r="J2158" t="s">
        <v>74</v>
      </c>
      <c r="K2158" t="n">
        <v>198</v>
      </c>
      <c r="L2158" t="s">
        <v>76</v>
      </c>
      <c r="M2158" t="s"/>
      <c r="N2158" t="s">
        <v>484</v>
      </c>
      <c r="O2158" t="s">
        <v>78</v>
      </c>
      <c r="P2158" t="s">
        <v>2516</v>
      </c>
      <c r="Q2158" t="s"/>
      <c r="R2158" t="s">
        <v>80</v>
      </c>
      <c r="S2158" t="s">
        <v>1189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HYPERLINK("https://hotelmonitor-cachepage.eclerx.com/savepage/tk_15434140523391411_sr_2057.html","info")</f>
        <v/>
      </c>
      <c r="AA2158" t="n">
        <v>17982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88</v>
      </c>
      <c r="AO2158" t="s"/>
      <c r="AP2158" t="n">
        <v>87</v>
      </c>
      <c r="AQ2158" t="s">
        <v>89</v>
      </c>
      <c r="AR2158" t="s"/>
      <c r="AS2158" t="s"/>
      <c r="AT2158" t="s">
        <v>90</v>
      </c>
      <c r="AU2158" t="s"/>
      <c r="AV2158" t="s"/>
      <c r="AW2158" t="s"/>
      <c r="AX2158" t="s"/>
      <c r="AY2158" t="n">
        <v>937767</v>
      </c>
      <c r="AZ2158" t="s">
        <v>2517</v>
      </c>
      <c r="BA2158" t="s"/>
      <c r="BB2158" t="n">
        <v>154152</v>
      </c>
      <c r="BC2158" t="n">
        <v>13.210228</v>
      </c>
      <c r="BD2158" t="n">
        <v>52.546613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2515</v>
      </c>
      <c r="F2159" t="n">
        <v>580544</v>
      </c>
      <c r="G2159" t="s">
        <v>74</v>
      </c>
      <c r="H2159" t="s">
        <v>75</v>
      </c>
      <c r="I2159" t="s"/>
      <c r="J2159" t="s">
        <v>74</v>
      </c>
      <c r="K2159" t="n">
        <v>204</v>
      </c>
      <c r="L2159" t="s">
        <v>76</v>
      </c>
      <c r="M2159" t="s"/>
      <c r="N2159" t="s">
        <v>1330</v>
      </c>
      <c r="O2159" t="s">
        <v>78</v>
      </c>
      <c r="P2159" t="s">
        <v>2516</v>
      </c>
      <c r="Q2159" t="s"/>
      <c r="R2159" t="s">
        <v>80</v>
      </c>
      <c r="S2159" t="s">
        <v>485</v>
      </c>
      <c r="T2159" t="s">
        <v>82</v>
      </c>
      <c r="U2159" t="s"/>
      <c r="V2159" t="s">
        <v>83</v>
      </c>
      <c r="W2159" t="s">
        <v>112</v>
      </c>
      <c r="X2159" t="s"/>
      <c r="Y2159" t="s">
        <v>85</v>
      </c>
      <c r="Z2159">
        <f>HYPERLINK("https://hotelmonitor-cachepage.eclerx.com/savepage/tk_15434140523391411_sr_2057.html","info")</f>
        <v/>
      </c>
      <c r="AA2159" t="n">
        <v>17982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88</v>
      </c>
      <c r="AO2159" t="s"/>
      <c r="AP2159" t="n">
        <v>87</v>
      </c>
      <c r="AQ2159" t="s">
        <v>89</v>
      </c>
      <c r="AR2159" t="s"/>
      <c r="AS2159" t="s"/>
      <c r="AT2159" t="s">
        <v>90</v>
      </c>
      <c r="AU2159" t="s"/>
      <c r="AV2159" t="s"/>
      <c r="AW2159" t="s"/>
      <c r="AX2159" t="s"/>
      <c r="AY2159" t="n">
        <v>937767</v>
      </c>
      <c r="AZ2159" t="s">
        <v>2517</v>
      </c>
      <c r="BA2159" t="s"/>
      <c r="BB2159" t="n">
        <v>154152</v>
      </c>
      <c r="BC2159" t="n">
        <v>13.210228</v>
      </c>
      <c r="BD2159" t="n">
        <v>52.546613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2515</v>
      </c>
      <c r="F2160" t="n">
        <v>580544</v>
      </c>
      <c r="G2160" t="s">
        <v>74</v>
      </c>
      <c r="H2160" t="s">
        <v>75</v>
      </c>
      <c r="I2160" t="s"/>
      <c r="J2160" t="s">
        <v>74</v>
      </c>
      <c r="K2160" t="n">
        <v>211.2</v>
      </c>
      <c r="L2160" t="s">
        <v>76</v>
      </c>
      <c r="M2160" t="s"/>
      <c r="N2160" t="s">
        <v>319</v>
      </c>
      <c r="O2160" t="s">
        <v>78</v>
      </c>
      <c r="P2160" t="s">
        <v>2516</v>
      </c>
      <c r="Q2160" t="s"/>
      <c r="R2160" t="s">
        <v>80</v>
      </c>
      <c r="S2160" t="s">
        <v>2523</v>
      </c>
      <c r="T2160" t="s">
        <v>82</v>
      </c>
      <c r="U2160" t="s"/>
      <c r="V2160" t="s">
        <v>83</v>
      </c>
      <c r="W2160" t="s">
        <v>112</v>
      </c>
      <c r="X2160" t="s"/>
      <c r="Y2160" t="s">
        <v>85</v>
      </c>
      <c r="Z2160">
        <f>HYPERLINK("https://hotelmonitor-cachepage.eclerx.com/savepage/tk_15434140523391411_sr_2057.html","info")</f>
        <v/>
      </c>
      <c r="AA2160" t="n">
        <v>17982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88</v>
      </c>
      <c r="AO2160" t="s"/>
      <c r="AP2160" t="n">
        <v>87</v>
      </c>
      <c r="AQ2160" t="s">
        <v>89</v>
      </c>
      <c r="AR2160" t="s"/>
      <c r="AS2160" t="s"/>
      <c r="AT2160" t="s">
        <v>90</v>
      </c>
      <c r="AU2160" t="s"/>
      <c r="AV2160" t="s"/>
      <c r="AW2160" t="s"/>
      <c r="AX2160" t="s"/>
      <c r="AY2160" t="n">
        <v>937767</v>
      </c>
      <c r="AZ2160" t="s">
        <v>2517</v>
      </c>
      <c r="BA2160" t="s"/>
      <c r="BB2160" t="n">
        <v>154152</v>
      </c>
      <c r="BC2160" t="n">
        <v>13.210228</v>
      </c>
      <c r="BD2160" t="n">
        <v>52.546613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2515</v>
      </c>
      <c r="F2161" t="n">
        <v>580544</v>
      </c>
      <c r="G2161" t="s">
        <v>74</v>
      </c>
      <c r="H2161" t="s">
        <v>75</v>
      </c>
      <c r="I2161" t="s"/>
      <c r="J2161" t="s">
        <v>74</v>
      </c>
      <c r="K2161" t="n">
        <v>264</v>
      </c>
      <c r="L2161" t="s">
        <v>76</v>
      </c>
      <c r="M2161" t="s"/>
      <c r="N2161" t="s">
        <v>319</v>
      </c>
      <c r="O2161" t="s">
        <v>78</v>
      </c>
      <c r="P2161" t="s">
        <v>2516</v>
      </c>
      <c r="Q2161" t="s"/>
      <c r="R2161" t="s">
        <v>80</v>
      </c>
      <c r="S2161" t="s">
        <v>2524</v>
      </c>
      <c r="T2161" t="s">
        <v>82</v>
      </c>
      <c r="U2161" t="s"/>
      <c r="V2161" t="s">
        <v>83</v>
      </c>
      <c r="W2161" t="s">
        <v>112</v>
      </c>
      <c r="X2161" t="s"/>
      <c r="Y2161" t="s">
        <v>85</v>
      </c>
      <c r="Z2161">
        <f>HYPERLINK("https://hotelmonitor-cachepage.eclerx.com/savepage/tk_15434140523391411_sr_2057.html","info")</f>
        <v/>
      </c>
      <c r="AA2161" t="n">
        <v>17982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88</v>
      </c>
      <c r="AO2161" t="s"/>
      <c r="AP2161" t="n">
        <v>87</v>
      </c>
      <c r="AQ2161" t="s">
        <v>89</v>
      </c>
      <c r="AR2161" t="s"/>
      <c r="AS2161" t="s"/>
      <c r="AT2161" t="s">
        <v>90</v>
      </c>
      <c r="AU2161" t="s"/>
      <c r="AV2161" t="s"/>
      <c r="AW2161" t="s"/>
      <c r="AX2161" t="s"/>
      <c r="AY2161" t="n">
        <v>937767</v>
      </c>
      <c r="AZ2161" t="s">
        <v>2517</v>
      </c>
      <c r="BA2161" t="s"/>
      <c r="BB2161" t="n">
        <v>154152</v>
      </c>
      <c r="BC2161" t="n">
        <v>13.210228</v>
      </c>
      <c r="BD2161" t="n">
        <v>52.546613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2525</v>
      </c>
      <c r="F2162" t="n">
        <v>265053</v>
      </c>
      <c r="G2162" t="s">
        <v>74</v>
      </c>
      <c r="H2162" t="s">
        <v>75</v>
      </c>
      <c r="I2162" t="s"/>
      <c r="J2162" t="s">
        <v>74</v>
      </c>
      <c r="K2162" t="n">
        <v>94.5</v>
      </c>
      <c r="L2162" t="s">
        <v>76</v>
      </c>
      <c r="M2162" t="s"/>
      <c r="N2162" t="s">
        <v>77</v>
      </c>
      <c r="O2162" t="s">
        <v>78</v>
      </c>
      <c r="P2162" t="s">
        <v>2526</v>
      </c>
      <c r="Q2162" t="s"/>
      <c r="R2162" t="s">
        <v>80</v>
      </c>
      <c r="S2162" t="s">
        <v>132</v>
      </c>
      <c r="T2162" t="s">
        <v>82</v>
      </c>
      <c r="U2162" t="s"/>
      <c r="V2162" t="s">
        <v>83</v>
      </c>
      <c r="W2162" t="s">
        <v>84</v>
      </c>
      <c r="X2162" t="s"/>
      <c r="Y2162" t="s">
        <v>85</v>
      </c>
      <c r="Z2162">
        <f>HYPERLINK("https://hotelmonitor-cachepage.eclerx.com/savepage/tk_15434143404848754_sr_2057.html","info")</f>
        <v/>
      </c>
      <c r="AA2162" t="n">
        <v>5862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88</v>
      </c>
      <c r="AO2162" t="s"/>
      <c r="AP2162" t="n">
        <v>183</v>
      </c>
      <c r="AQ2162" t="s">
        <v>89</v>
      </c>
      <c r="AR2162" t="s"/>
      <c r="AS2162" t="s"/>
      <c r="AT2162" t="s">
        <v>90</v>
      </c>
      <c r="AU2162" t="s"/>
      <c r="AV2162" t="s"/>
      <c r="AW2162" t="s"/>
      <c r="AX2162" t="s"/>
      <c r="AY2162" t="n">
        <v>2156708</v>
      </c>
      <c r="AZ2162" t="s">
        <v>2527</v>
      </c>
      <c r="BA2162" t="s"/>
      <c r="BB2162" t="n">
        <v>86773</v>
      </c>
      <c r="BC2162" t="n">
        <v>13.3883</v>
      </c>
      <c r="BD2162" t="n">
        <v>52.5195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2525</v>
      </c>
      <c r="F2163" t="n">
        <v>265053</v>
      </c>
      <c r="G2163" t="s">
        <v>74</v>
      </c>
      <c r="H2163" t="s">
        <v>75</v>
      </c>
      <c r="I2163" t="s"/>
      <c r="J2163" t="s">
        <v>74</v>
      </c>
      <c r="K2163" t="n">
        <v>105.75</v>
      </c>
      <c r="L2163" t="s">
        <v>76</v>
      </c>
      <c r="M2163" t="s"/>
      <c r="N2163" t="s">
        <v>1330</v>
      </c>
      <c r="O2163" t="s">
        <v>78</v>
      </c>
      <c r="P2163" t="s">
        <v>2526</v>
      </c>
      <c r="Q2163" t="s"/>
      <c r="R2163" t="s">
        <v>80</v>
      </c>
      <c r="S2163" t="s">
        <v>2528</v>
      </c>
      <c r="T2163" t="s">
        <v>82</v>
      </c>
      <c r="U2163" t="s"/>
      <c r="V2163" t="s">
        <v>83</v>
      </c>
      <c r="W2163" t="s">
        <v>84</v>
      </c>
      <c r="X2163" t="s"/>
      <c r="Y2163" t="s">
        <v>85</v>
      </c>
      <c r="Z2163">
        <f>HYPERLINK("https://hotelmonitor-cachepage.eclerx.com/savepage/tk_15434143404848754_sr_2057.html","info")</f>
        <v/>
      </c>
      <c r="AA2163" t="n">
        <v>5862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88</v>
      </c>
      <c r="AO2163" t="s"/>
      <c r="AP2163" t="n">
        <v>183</v>
      </c>
      <c r="AQ2163" t="s">
        <v>89</v>
      </c>
      <c r="AR2163" t="s"/>
      <c r="AS2163" t="s"/>
      <c r="AT2163" t="s">
        <v>90</v>
      </c>
      <c r="AU2163" t="s"/>
      <c r="AV2163" t="s"/>
      <c r="AW2163" t="s"/>
      <c r="AX2163" t="s"/>
      <c r="AY2163" t="n">
        <v>2156708</v>
      </c>
      <c r="AZ2163" t="s">
        <v>2527</v>
      </c>
      <c r="BA2163" t="s"/>
      <c r="BB2163" t="n">
        <v>86773</v>
      </c>
      <c r="BC2163" t="n">
        <v>13.3883</v>
      </c>
      <c r="BD2163" t="n">
        <v>52.5195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2525</v>
      </c>
      <c r="F2164" t="n">
        <v>265053</v>
      </c>
      <c r="G2164" t="s">
        <v>74</v>
      </c>
      <c r="H2164" t="s">
        <v>75</v>
      </c>
      <c r="I2164" t="s"/>
      <c r="J2164" t="s">
        <v>74</v>
      </c>
      <c r="K2164" t="n">
        <v>150.57</v>
      </c>
      <c r="L2164" t="s">
        <v>76</v>
      </c>
      <c r="M2164" t="s"/>
      <c r="N2164" t="s">
        <v>1330</v>
      </c>
      <c r="O2164" t="s">
        <v>78</v>
      </c>
      <c r="P2164" t="s">
        <v>2526</v>
      </c>
      <c r="Q2164" t="s"/>
      <c r="R2164" t="s">
        <v>80</v>
      </c>
      <c r="S2164" t="s">
        <v>2529</v>
      </c>
      <c r="T2164" t="s">
        <v>82</v>
      </c>
      <c r="U2164" t="s"/>
      <c r="V2164" t="s">
        <v>83</v>
      </c>
      <c r="W2164" t="s">
        <v>112</v>
      </c>
      <c r="X2164" t="s"/>
      <c r="Y2164" t="s">
        <v>85</v>
      </c>
      <c r="Z2164">
        <f>HYPERLINK("https://hotelmonitor-cachepage.eclerx.com/savepage/tk_15434143404848754_sr_2057.html","info")</f>
        <v/>
      </c>
      <c r="AA2164" t="n">
        <v>5862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88</v>
      </c>
      <c r="AO2164" t="s"/>
      <c r="AP2164" t="n">
        <v>183</v>
      </c>
      <c r="AQ2164" t="s">
        <v>89</v>
      </c>
      <c r="AR2164" t="s"/>
      <c r="AS2164" t="s"/>
      <c r="AT2164" t="s">
        <v>90</v>
      </c>
      <c r="AU2164" t="s"/>
      <c r="AV2164" t="s"/>
      <c r="AW2164" t="s"/>
      <c r="AX2164" t="s"/>
      <c r="AY2164" t="n">
        <v>2156708</v>
      </c>
      <c r="AZ2164" t="s">
        <v>2527</v>
      </c>
      <c r="BA2164" t="s"/>
      <c r="BB2164" t="n">
        <v>86773</v>
      </c>
      <c r="BC2164" t="n">
        <v>13.3883</v>
      </c>
      <c r="BD2164" t="n">
        <v>52.5195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2525</v>
      </c>
      <c r="F2165" t="n">
        <v>265053</v>
      </c>
      <c r="G2165" t="s">
        <v>74</v>
      </c>
      <c r="H2165" t="s">
        <v>75</v>
      </c>
      <c r="I2165" t="s"/>
      <c r="J2165" t="s">
        <v>74</v>
      </c>
      <c r="K2165" t="n">
        <v>159.75</v>
      </c>
      <c r="L2165" t="s">
        <v>76</v>
      </c>
      <c r="M2165" t="s"/>
      <c r="N2165" t="s">
        <v>2530</v>
      </c>
      <c r="O2165" t="s">
        <v>78</v>
      </c>
      <c r="P2165" t="s">
        <v>2526</v>
      </c>
      <c r="Q2165" t="s"/>
      <c r="R2165" t="s">
        <v>80</v>
      </c>
      <c r="S2165" t="s">
        <v>2531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HYPERLINK("https://hotelmonitor-cachepage.eclerx.com/savepage/tk_15434143404848754_sr_2057.html","info")</f>
        <v/>
      </c>
      <c r="AA2165" t="n">
        <v>5862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88</v>
      </c>
      <c r="AO2165" t="s"/>
      <c r="AP2165" t="n">
        <v>183</v>
      </c>
      <c r="AQ2165" t="s">
        <v>89</v>
      </c>
      <c r="AR2165" t="s"/>
      <c r="AS2165" t="s"/>
      <c r="AT2165" t="s">
        <v>90</v>
      </c>
      <c r="AU2165" t="s"/>
      <c r="AV2165" t="s"/>
      <c r="AW2165" t="s"/>
      <c r="AX2165" t="s"/>
      <c r="AY2165" t="n">
        <v>2156708</v>
      </c>
      <c r="AZ2165" t="s">
        <v>2527</v>
      </c>
      <c r="BA2165" t="s"/>
      <c r="BB2165" t="n">
        <v>86773</v>
      </c>
      <c r="BC2165" t="n">
        <v>13.3883</v>
      </c>
      <c r="BD2165" t="n">
        <v>52.5195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2525</v>
      </c>
      <c r="F2166" t="n">
        <v>265053</v>
      </c>
      <c r="G2166" t="s">
        <v>74</v>
      </c>
      <c r="H2166" t="s">
        <v>75</v>
      </c>
      <c r="I2166" t="s"/>
      <c r="J2166" t="s">
        <v>74</v>
      </c>
      <c r="K2166" t="n">
        <v>159.75</v>
      </c>
      <c r="L2166" t="s">
        <v>76</v>
      </c>
      <c r="M2166" t="s"/>
      <c r="N2166" t="s">
        <v>295</v>
      </c>
      <c r="O2166" t="s">
        <v>78</v>
      </c>
      <c r="P2166" t="s">
        <v>2526</v>
      </c>
      <c r="Q2166" t="s"/>
      <c r="R2166" t="s">
        <v>80</v>
      </c>
      <c r="S2166" t="s">
        <v>2531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HYPERLINK("https://hotelmonitor-cachepage.eclerx.com/savepage/tk_15434143404848754_sr_2057.html","info")</f>
        <v/>
      </c>
      <c r="AA2166" t="n">
        <v>5862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88</v>
      </c>
      <c r="AO2166" t="s"/>
      <c r="AP2166" t="n">
        <v>183</v>
      </c>
      <c r="AQ2166" t="s">
        <v>89</v>
      </c>
      <c r="AR2166" t="s"/>
      <c r="AS2166" t="s"/>
      <c r="AT2166" t="s">
        <v>90</v>
      </c>
      <c r="AU2166" t="s"/>
      <c r="AV2166" t="s"/>
      <c r="AW2166" t="s"/>
      <c r="AX2166" t="s"/>
      <c r="AY2166" t="n">
        <v>2156708</v>
      </c>
      <c r="AZ2166" t="s">
        <v>2527</v>
      </c>
      <c r="BA2166" t="s"/>
      <c r="BB2166" t="n">
        <v>86773</v>
      </c>
      <c r="BC2166" t="n">
        <v>13.3883</v>
      </c>
      <c r="BD2166" t="n">
        <v>52.5195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2525</v>
      </c>
      <c r="F2167" t="n">
        <v>265053</v>
      </c>
      <c r="G2167" t="s">
        <v>74</v>
      </c>
      <c r="H2167" t="s">
        <v>75</v>
      </c>
      <c r="I2167" t="s"/>
      <c r="J2167" t="s">
        <v>74</v>
      </c>
      <c r="K2167" t="n">
        <v>159.75</v>
      </c>
      <c r="L2167" t="s">
        <v>76</v>
      </c>
      <c r="M2167" t="s"/>
      <c r="N2167" t="s">
        <v>319</v>
      </c>
      <c r="O2167" t="s">
        <v>78</v>
      </c>
      <c r="P2167" t="s">
        <v>2526</v>
      </c>
      <c r="Q2167" t="s"/>
      <c r="R2167" t="s">
        <v>80</v>
      </c>
      <c r="S2167" t="s">
        <v>2531</v>
      </c>
      <c r="T2167" t="s">
        <v>82</v>
      </c>
      <c r="U2167" t="s"/>
      <c r="V2167" t="s">
        <v>83</v>
      </c>
      <c r="W2167" t="s">
        <v>84</v>
      </c>
      <c r="X2167" t="s"/>
      <c r="Y2167" t="s">
        <v>85</v>
      </c>
      <c r="Z2167">
        <f>HYPERLINK("https://hotelmonitor-cachepage.eclerx.com/savepage/tk_15434143404848754_sr_2057.html","info")</f>
        <v/>
      </c>
      <c r="AA2167" t="n">
        <v>5862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88</v>
      </c>
      <c r="AO2167" t="s"/>
      <c r="AP2167" t="n">
        <v>183</v>
      </c>
      <c r="AQ2167" t="s">
        <v>89</v>
      </c>
      <c r="AR2167" t="s"/>
      <c r="AS2167" t="s"/>
      <c r="AT2167" t="s">
        <v>90</v>
      </c>
      <c r="AU2167" t="s"/>
      <c r="AV2167" t="s"/>
      <c r="AW2167" t="s"/>
      <c r="AX2167" t="s"/>
      <c r="AY2167" t="n">
        <v>2156708</v>
      </c>
      <c r="AZ2167" t="s">
        <v>2527</v>
      </c>
      <c r="BA2167" t="s"/>
      <c r="BB2167" t="n">
        <v>86773</v>
      </c>
      <c r="BC2167" t="n">
        <v>13.3883</v>
      </c>
      <c r="BD2167" t="n">
        <v>52.5195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2525</v>
      </c>
      <c r="F2168" t="n">
        <v>265053</v>
      </c>
      <c r="G2168" t="s">
        <v>74</v>
      </c>
      <c r="H2168" t="s">
        <v>75</v>
      </c>
      <c r="I2168" t="s"/>
      <c r="J2168" t="s">
        <v>74</v>
      </c>
      <c r="K2168" t="n">
        <v>159.75</v>
      </c>
      <c r="L2168" t="s">
        <v>76</v>
      </c>
      <c r="M2168" t="s"/>
      <c r="N2168" t="s">
        <v>2532</v>
      </c>
      <c r="O2168" t="s">
        <v>78</v>
      </c>
      <c r="P2168" t="s">
        <v>2526</v>
      </c>
      <c r="Q2168" t="s"/>
      <c r="R2168" t="s">
        <v>80</v>
      </c>
      <c r="S2168" t="s">
        <v>2531</v>
      </c>
      <c r="T2168" t="s">
        <v>82</v>
      </c>
      <c r="U2168" t="s"/>
      <c r="V2168" t="s">
        <v>83</v>
      </c>
      <c r="W2168" t="s">
        <v>84</v>
      </c>
      <c r="X2168" t="s"/>
      <c r="Y2168" t="s">
        <v>85</v>
      </c>
      <c r="Z2168">
        <f>HYPERLINK("https://hotelmonitor-cachepage.eclerx.com/savepage/tk_15434143404848754_sr_2057.html","info")</f>
        <v/>
      </c>
      <c r="AA2168" t="n">
        <v>5862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88</v>
      </c>
      <c r="AO2168" t="s"/>
      <c r="AP2168" t="n">
        <v>183</v>
      </c>
      <c r="AQ2168" t="s">
        <v>89</v>
      </c>
      <c r="AR2168" t="s"/>
      <c r="AS2168" t="s"/>
      <c r="AT2168" t="s">
        <v>90</v>
      </c>
      <c r="AU2168" t="s"/>
      <c r="AV2168" t="s"/>
      <c r="AW2168" t="s"/>
      <c r="AX2168" t="s"/>
      <c r="AY2168" t="n">
        <v>2156708</v>
      </c>
      <c r="AZ2168" t="s">
        <v>2527</v>
      </c>
      <c r="BA2168" t="s"/>
      <c r="BB2168" t="n">
        <v>86773</v>
      </c>
      <c r="BC2168" t="n">
        <v>13.3883</v>
      </c>
      <c r="BD2168" t="n">
        <v>52.5195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2525</v>
      </c>
      <c r="F2169" t="n">
        <v>265053</v>
      </c>
      <c r="G2169" t="s">
        <v>74</v>
      </c>
      <c r="H2169" t="s">
        <v>75</v>
      </c>
      <c r="I2169" t="s"/>
      <c r="J2169" t="s">
        <v>74</v>
      </c>
      <c r="K2169" t="n">
        <v>204.57</v>
      </c>
      <c r="L2169" t="s">
        <v>76</v>
      </c>
      <c r="M2169" t="s"/>
      <c r="N2169" t="s">
        <v>319</v>
      </c>
      <c r="O2169" t="s">
        <v>78</v>
      </c>
      <c r="P2169" t="s">
        <v>2526</v>
      </c>
      <c r="Q2169" t="s"/>
      <c r="R2169" t="s">
        <v>80</v>
      </c>
      <c r="S2169" t="s">
        <v>2533</v>
      </c>
      <c r="T2169" t="s">
        <v>82</v>
      </c>
      <c r="U2169" t="s"/>
      <c r="V2169" t="s">
        <v>83</v>
      </c>
      <c r="W2169" t="s">
        <v>112</v>
      </c>
      <c r="X2169" t="s"/>
      <c r="Y2169" t="s">
        <v>85</v>
      </c>
      <c r="Z2169">
        <f>HYPERLINK("https://hotelmonitor-cachepage.eclerx.com/savepage/tk_15434143404848754_sr_2057.html","info")</f>
        <v/>
      </c>
      <c r="AA2169" t="n">
        <v>5862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88</v>
      </c>
      <c r="AO2169" t="s"/>
      <c r="AP2169" t="n">
        <v>183</v>
      </c>
      <c r="AQ2169" t="s">
        <v>89</v>
      </c>
      <c r="AR2169" t="s"/>
      <c r="AS2169" t="s"/>
      <c r="AT2169" t="s">
        <v>90</v>
      </c>
      <c r="AU2169" t="s"/>
      <c r="AV2169" t="s"/>
      <c r="AW2169" t="s"/>
      <c r="AX2169" t="s"/>
      <c r="AY2169" t="n">
        <v>2156708</v>
      </c>
      <c r="AZ2169" t="s">
        <v>2527</v>
      </c>
      <c r="BA2169" t="s"/>
      <c r="BB2169" t="n">
        <v>86773</v>
      </c>
      <c r="BC2169" t="n">
        <v>13.3883</v>
      </c>
      <c r="BD2169" t="n">
        <v>52.5195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2525</v>
      </c>
      <c r="F2170" t="n">
        <v>265053</v>
      </c>
      <c r="G2170" t="s">
        <v>74</v>
      </c>
      <c r="H2170" t="s">
        <v>75</v>
      </c>
      <c r="I2170" t="s"/>
      <c r="J2170" t="s">
        <v>74</v>
      </c>
      <c r="K2170" t="n">
        <v>215.77</v>
      </c>
      <c r="L2170" t="s">
        <v>76</v>
      </c>
      <c r="M2170" t="s"/>
      <c r="N2170" t="s">
        <v>295</v>
      </c>
      <c r="O2170" t="s">
        <v>78</v>
      </c>
      <c r="P2170" t="s">
        <v>2526</v>
      </c>
      <c r="Q2170" t="s"/>
      <c r="R2170" t="s">
        <v>80</v>
      </c>
      <c r="S2170" t="s">
        <v>2534</v>
      </c>
      <c r="T2170" t="s">
        <v>82</v>
      </c>
      <c r="U2170" t="s"/>
      <c r="V2170" t="s">
        <v>83</v>
      </c>
      <c r="W2170" t="s">
        <v>112</v>
      </c>
      <c r="X2170" t="s"/>
      <c r="Y2170" t="s">
        <v>85</v>
      </c>
      <c r="Z2170">
        <f>HYPERLINK("https://hotelmonitor-cachepage.eclerx.com/savepage/tk_15434143404848754_sr_2057.html","info")</f>
        <v/>
      </c>
      <c r="AA2170" t="n">
        <v>5862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88</v>
      </c>
      <c r="AO2170" t="s"/>
      <c r="AP2170" t="n">
        <v>183</v>
      </c>
      <c r="AQ2170" t="s">
        <v>89</v>
      </c>
      <c r="AR2170" t="s"/>
      <c r="AS2170" t="s"/>
      <c r="AT2170" t="s">
        <v>90</v>
      </c>
      <c r="AU2170" t="s"/>
      <c r="AV2170" t="s"/>
      <c r="AW2170" t="s"/>
      <c r="AX2170" t="s"/>
      <c r="AY2170" t="n">
        <v>2156708</v>
      </c>
      <c r="AZ2170" t="s">
        <v>2527</v>
      </c>
      <c r="BA2170" t="s"/>
      <c r="BB2170" t="n">
        <v>86773</v>
      </c>
      <c r="BC2170" t="n">
        <v>13.3883</v>
      </c>
      <c r="BD2170" t="n">
        <v>52.5195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2535</v>
      </c>
      <c r="F2171" t="n">
        <v>-1</v>
      </c>
      <c r="G2171" t="s">
        <v>74</v>
      </c>
      <c r="H2171" t="s">
        <v>75</v>
      </c>
      <c r="I2171" t="s"/>
      <c r="J2171" t="s">
        <v>74</v>
      </c>
      <c r="K2171" t="n">
        <v>79</v>
      </c>
      <c r="L2171" t="s">
        <v>76</v>
      </c>
      <c r="M2171" t="s"/>
      <c r="N2171" t="s">
        <v>93</v>
      </c>
      <c r="O2171" t="s">
        <v>78</v>
      </c>
      <c r="P2171" t="s">
        <v>2535</v>
      </c>
      <c r="Q2171" t="s"/>
      <c r="R2171" t="s">
        <v>102</v>
      </c>
      <c r="S2171" t="s">
        <v>231</v>
      </c>
      <c r="T2171" t="s">
        <v>82</v>
      </c>
      <c r="U2171" t="s"/>
      <c r="V2171" t="s">
        <v>83</v>
      </c>
      <c r="W2171" t="s">
        <v>112</v>
      </c>
      <c r="X2171" t="s"/>
      <c r="Y2171" t="s">
        <v>85</v>
      </c>
      <c r="Z2171">
        <f>HYPERLINK("https://hotelmonitor-cachepage.eclerx.com/savepage/tk_15434149693818505_sr_2057.html","info")</f>
        <v/>
      </c>
      <c r="AA2171" t="n">
        <v>-2071753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88</v>
      </c>
      <c r="AO2171" t="s"/>
      <c r="AP2171" t="n">
        <v>390</v>
      </c>
      <c r="AQ2171" t="s">
        <v>89</v>
      </c>
      <c r="AR2171" t="s"/>
      <c r="AS2171" t="s"/>
      <c r="AT2171" t="s">
        <v>90</v>
      </c>
      <c r="AU2171" t="s"/>
      <c r="AV2171" t="s"/>
      <c r="AW2171" t="s"/>
      <c r="AX2171" t="s"/>
      <c r="AY2171" t="n">
        <v>2071753</v>
      </c>
      <c r="AZ2171" t="s">
        <v>2536</v>
      </c>
      <c r="BA2171" t="s"/>
      <c r="BB2171" t="n">
        <v>391826</v>
      </c>
      <c r="BC2171" t="n">
        <v>13.467545</v>
      </c>
      <c r="BD2171" t="n">
        <v>52.514177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2535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89</v>
      </c>
      <c r="L2172" t="s">
        <v>76</v>
      </c>
      <c r="M2172" t="s"/>
      <c r="N2172" t="s">
        <v>95</v>
      </c>
      <c r="O2172" t="s">
        <v>78</v>
      </c>
      <c r="P2172" t="s">
        <v>2535</v>
      </c>
      <c r="Q2172" t="s"/>
      <c r="R2172" t="s">
        <v>102</v>
      </c>
      <c r="S2172" t="s">
        <v>351</v>
      </c>
      <c r="T2172" t="s">
        <v>82</v>
      </c>
      <c r="U2172" t="s"/>
      <c r="V2172" t="s">
        <v>83</v>
      </c>
      <c r="W2172" t="s">
        <v>112</v>
      </c>
      <c r="X2172" t="s"/>
      <c r="Y2172" t="s">
        <v>85</v>
      </c>
      <c r="Z2172">
        <f>HYPERLINK("https://hotelmonitor-cachepage.eclerx.com/savepage/tk_15434149693818505_sr_2057.html","info")</f>
        <v/>
      </c>
      <c r="AA2172" t="n">
        <v>-2071753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88</v>
      </c>
      <c r="AO2172" t="s"/>
      <c r="AP2172" t="n">
        <v>390</v>
      </c>
      <c r="AQ2172" t="s">
        <v>89</v>
      </c>
      <c r="AR2172" t="s"/>
      <c r="AS2172" t="s"/>
      <c r="AT2172" t="s">
        <v>90</v>
      </c>
      <c r="AU2172" t="s"/>
      <c r="AV2172" t="s"/>
      <c r="AW2172" t="s"/>
      <c r="AX2172" t="s"/>
      <c r="AY2172" t="n">
        <v>2071753</v>
      </c>
      <c r="AZ2172" t="s">
        <v>2536</v>
      </c>
      <c r="BA2172" t="s"/>
      <c r="BB2172" t="n">
        <v>391826</v>
      </c>
      <c r="BC2172" t="n">
        <v>13.467545</v>
      </c>
      <c r="BD2172" t="n">
        <v>52.514177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2537</v>
      </c>
      <c r="F2173" t="n">
        <v>350441</v>
      </c>
      <c r="G2173" t="s">
        <v>74</v>
      </c>
      <c r="H2173" t="s">
        <v>75</v>
      </c>
      <c r="I2173" t="s"/>
      <c r="J2173" t="s">
        <v>74</v>
      </c>
      <c r="K2173" t="n">
        <v>41.4</v>
      </c>
      <c r="L2173" t="s">
        <v>76</v>
      </c>
      <c r="M2173" t="s"/>
      <c r="N2173" t="s">
        <v>77</v>
      </c>
      <c r="O2173" t="s">
        <v>78</v>
      </c>
      <c r="P2173" t="s">
        <v>2538</v>
      </c>
      <c r="Q2173" t="s"/>
      <c r="R2173" t="s">
        <v>471</v>
      </c>
      <c r="S2173" t="s">
        <v>2539</v>
      </c>
      <c r="T2173" t="s">
        <v>82</v>
      </c>
      <c r="U2173" t="s"/>
      <c r="V2173" t="s">
        <v>83</v>
      </c>
      <c r="W2173" t="s">
        <v>112</v>
      </c>
      <c r="X2173" t="s"/>
      <c r="Y2173" t="s">
        <v>85</v>
      </c>
      <c r="Z2173">
        <f>HYPERLINK("https://hotelmonitor-cachepage.eclerx.com/savepage/tk_15434144213799508_sr_2057.html","info")</f>
        <v/>
      </c>
      <c r="AA2173" t="n">
        <v>15975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88</v>
      </c>
      <c r="AO2173" t="s"/>
      <c r="AP2173" t="n">
        <v>211</v>
      </c>
      <c r="AQ2173" t="s">
        <v>89</v>
      </c>
      <c r="AR2173" t="s"/>
      <c r="AS2173" t="s"/>
      <c r="AT2173" t="s">
        <v>90</v>
      </c>
      <c r="AU2173" t="s"/>
      <c r="AV2173" t="s"/>
      <c r="AW2173" t="s"/>
      <c r="AX2173" t="s"/>
      <c r="AY2173" t="n">
        <v>2222371</v>
      </c>
      <c r="AZ2173" t="s">
        <v>2540</v>
      </c>
      <c r="BA2173" t="s"/>
      <c r="BB2173" t="n">
        <v>143092</v>
      </c>
      <c r="BC2173" t="n">
        <v>13.45561</v>
      </c>
      <c r="BD2173" t="n">
        <v>52.52971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2537</v>
      </c>
      <c r="F2174" t="n">
        <v>350441</v>
      </c>
      <c r="G2174" t="s">
        <v>74</v>
      </c>
      <c r="H2174" t="s">
        <v>75</v>
      </c>
      <c r="I2174" t="s"/>
      <c r="J2174" t="s">
        <v>74</v>
      </c>
      <c r="K2174" t="n">
        <v>46</v>
      </c>
      <c r="L2174" t="s">
        <v>76</v>
      </c>
      <c r="M2174" t="s"/>
      <c r="N2174" t="s">
        <v>183</v>
      </c>
      <c r="O2174" t="s">
        <v>78</v>
      </c>
      <c r="P2174" t="s">
        <v>2538</v>
      </c>
      <c r="Q2174" t="s"/>
      <c r="R2174" t="s">
        <v>471</v>
      </c>
      <c r="S2174" t="s">
        <v>2541</v>
      </c>
      <c r="T2174" t="s">
        <v>82</v>
      </c>
      <c r="U2174" t="s"/>
      <c r="V2174" t="s">
        <v>83</v>
      </c>
      <c r="W2174" t="s">
        <v>112</v>
      </c>
      <c r="X2174" t="s"/>
      <c r="Y2174" t="s">
        <v>85</v>
      </c>
      <c r="Z2174">
        <f>HYPERLINK("https://hotelmonitor-cachepage.eclerx.com/savepage/tk_15434144213799508_sr_2057.html","info")</f>
        <v/>
      </c>
      <c r="AA2174" t="n">
        <v>15975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88</v>
      </c>
      <c r="AO2174" t="s"/>
      <c r="AP2174" t="n">
        <v>211</v>
      </c>
      <c r="AQ2174" t="s">
        <v>89</v>
      </c>
      <c r="AR2174" t="s"/>
      <c r="AS2174" t="s"/>
      <c r="AT2174" t="s">
        <v>90</v>
      </c>
      <c r="AU2174" t="s"/>
      <c r="AV2174" t="s"/>
      <c r="AW2174" t="s"/>
      <c r="AX2174" t="s"/>
      <c r="AY2174" t="n">
        <v>2222371</v>
      </c>
      <c r="AZ2174" t="s">
        <v>2540</v>
      </c>
      <c r="BA2174" t="s"/>
      <c r="BB2174" t="n">
        <v>143092</v>
      </c>
      <c r="BC2174" t="n">
        <v>13.45561</v>
      </c>
      <c r="BD2174" t="n">
        <v>52.52971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2542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71.09999999999999</v>
      </c>
      <c r="L2175" t="s">
        <v>76</v>
      </c>
      <c r="M2175" t="s"/>
      <c r="N2175" t="s">
        <v>93</v>
      </c>
      <c r="O2175" t="s">
        <v>78</v>
      </c>
      <c r="P2175" t="s">
        <v>2542</v>
      </c>
      <c r="Q2175" t="s"/>
      <c r="R2175" t="s">
        <v>102</v>
      </c>
      <c r="S2175" t="s">
        <v>278</v>
      </c>
      <c r="T2175" t="s">
        <v>82</v>
      </c>
      <c r="U2175" t="s"/>
      <c r="V2175" t="s">
        <v>83</v>
      </c>
      <c r="W2175" t="s">
        <v>112</v>
      </c>
      <c r="X2175" t="s"/>
      <c r="Y2175" t="s">
        <v>85</v>
      </c>
      <c r="Z2175">
        <f>HYPERLINK("https://hotelmonitor-cachepage.eclerx.com/savepage/tk_1543414068585521_sr_2057.html","info")</f>
        <v/>
      </c>
      <c r="AA2175" t="n">
        <v>-2071801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88</v>
      </c>
      <c r="AO2175" t="s"/>
      <c r="AP2175" t="n">
        <v>93</v>
      </c>
      <c r="AQ2175" t="s">
        <v>89</v>
      </c>
      <c r="AR2175" t="s"/>
      <c r="AS2175" t="s"/>
      <c r="AT2175" t="s">
        <v>90</v>
      </c>
      <c r="AU2175" t="s"/>
      <c r="AV2175" t="s"/>
      <c r="AW2175" t="s"/>
      <c r="AX2175" t="s"/>
      <c r="AY2175" t="n">
        <v>2071801</v>
      </c>
      <c r="AZ2175" t="s">
        <v>2543</v>
      </c>
      <c r="BA2175" t="s"/>
      <c r="BB2175" t="n">
        <v>71136</v>
      </c>
      <c r="BC2175" t="n">
        <v>13.19128</v>
      </c>
      <c r="BD2175" t="n">
        <v>52.4347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2544</v>
      </c>
      <c r="F2176" t="n">
        <v>185927</v>
      </c>
      <c r="G2176" t="s">
        <v>74</v>
      </c>
      <c r="H2176" t="s">
        <v>75</v>
      </c>
      <c r="I2176" t="s"/>
      <c r="J2176" t="s">
        <v>74</v>
      </c>
      <c r="K2176" t="n">
        <v>60.64</v>
      </c>
      <c r="L2176" t="s">
        <v>76</v>
      </c>
      <c r="M2176" t="s"/>
      <c r="N2176" t="s">
        <v>77</v>
      </c>
      <c r="O2176" t="s">
        <v>78</v>
      </c>
      <c r="P2176" t="s">
        <v>2545</v>
      </c>
      <c r="Q2176" t="s"/>
      <c r="R2176" t="s">
        <v>102</v>
      </c>
      <c r="S2176" t="s">
        <v>2182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HYPERLINK("https://hotelmonitor-cachepage.eclerx.com/savepage/tk_15434152915573354_sr_2057.html","info")</f>
        <v/>
      </c>
      <c r="AA2176" t="n">
        <v>83698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88</v>
      </c>
      <c r="AO2176" t="s"/>
      <c r="AP2176" t="n">
        <v>496</v>
      </c>
      <c r="AQ2176" t="s">
        <v>89</v>
      </c>
      <c r="AR2176" t="s"/>
      <c r="AS2176" t="s"/>
      <c r="AT2176" t="s">
        <v>90</v>
      </c>
      <c r="AU2176" t="s"/>
      <c r="AV2176" t="s"/>
      <c r="AW2176" t="s"/>
      <c r="AX2176" t="s"/>
      <c r="AY2176" t="n">
        <v>1303063</v>
      </c>
      <c r="AZ2176" t="s">
        <v>2546</v>
      </c>
      <c r="BA2176" t="s"/>
      <c r="BB2176" t="n">
        <v>66439</v>
      </c>
      <c r="BC2176" t="n">
        <v>13.323157</v>
      </c>
      <c r="BD2176" t="n">
        <v>52.500148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2544</v>
      </c>
      <c r="F2177" t="n">
        <v>185927</v>
      </c>
      <c r="G2177" t="s">
        <v>74</v>
      </c>
      <c r="H2177" t="s">
        <v>75</v>
      </c>
      <c r="I2177" t="s"/>
      <c r="J2177" t="s">
        <v>74</v>
      </c>
      <c r="K2177" t="n">
        <v>68.51000000000001</v>
      </c>
      <c r="L2177" t="s">
        <v>76</v>
      </c>
      <c r="M2177" t="s"/>
      <c r="N2177" t="s">
        <v>2033</v>
      </c>
      <c r="O2177" t="s">
        <v>78</v>
      </c>
      <c r="P2177" t="s">
        <v>2545</v>
      </c>
      <c r="Q2177" t="s"/>
      <c r="R2177" t="s">
        <v>102</v>
      </c>
      <c r="S2177" t="s">
        <v>2185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HYPERLINK("https://hotelmonitor-cachepage.eclerx.com/savepage/tk_15434152915573354_sr_2057.html","info")</f>
        <v/>
      </c>
      <c r="AA2177" t="n">
        <v>83698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88</v>
      </c>
      <c r="AO2177" t="s"/>
      <c r="AP2177" t="n">
        <v>496</v>
      </c>
      <c r="AQ2177" t="s">
        <v>89</v>
      </c>
      <c r="AR2177" t="s"/>
      <c r="AS2177" t="s"/>
      <c r="AT2177" t="s">
        <v>90</v>
      </c>
      <c r="AU2177" t="s"/>
      <c r="AV2177" t="s"/>
      <c r="AW2177" t="s"/>
      <c r="AX2177" t="s"/>
      <c r="AY2177" t="n">
        <v>1303063</v>
      </c>
      <c r="AZ2177" t="s">
        <v>2546</v>
      </c>
      <c r="BA2177" t="s"/>
      <c r="BB2177" t="n">
        <v>66439</v>
      </c>
      <c r="BC2177" t="n">
        <v>13.323157</v>
      </c>
      <c r="BD2177" t="n">
        <v>52.500148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2544</v>
      </c>
      <c r="F2178" t="n">
        <v>185927</v>
      </c>
      <c r="G2178" t="s">
        <v>74</v>
      </c>
      <c r="H2178" t="s">
        <v>75</v>
      </c>
      <c r="I2178" t="s"/>
      <c r="J2178" t="s">
        <v>74</v>
      </c>
      <c r="K2178" t="n">
        <v>90.84999999999999</v>
      </c>
      <c r="L2178" t="s">
        <v>76</v>
      </c>
      <c r="M2178" t="s"/>
      <c r="N2178" t="s">
        <v>97</v>
      </c>
      <c r="O2178" t="s">
        <v>78</v>
      </c>
      <c r="P2178" t="s">
        <v>2545</v>
      </c>
      <c r="Q2178" t="s"/>
      <c r="R2178" t="s">
        <v>102</v>
      </c>
      <c r="S2178" t="s">
        <v>2547</v>
      </c>
      <c r="T2178" t="s">
        <v>82</v>
      </c>
      <c r="U2178" t="s"/>
      <c r="V2178" t="s">
        <v>83</v>
      </c>
      <c r="W2178" t="s">
        <v>84</v>
      </c>
      <c r="X2178" t="s"/>
      <c r="Y2178" t="s">
        <v>85</v>
      </c>
      <c r="Z2178">
        <f>HYPERLINK("https://hotelmonitor-cachepage.eclerx.com/savepage/tk_15434152915573354_sr_2057.html","info")</f>
        <v/>
      </c>
      <c r="AA2178" t="n">
        <v>83698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88</v>
      </c>
      <c r="AO2178" t="s"/>
      <c r="AP2178" t="n">
        <v>496</v>
      </c>
      <c r="AQ2178" t="s">
        <v>89</v>
      </c>
      <c r="AR2178" t="s"/>
      <c r="AS2178" t="s"/>
      <c r="AT2178" t="s">
        <v>90</v>
      </c>
      <c r="AU2178" t="s"/>
      <c r="AV2178" t="s"/>
      <c r="AW2178" t="s"/>
      <c r="AX2178" t="s"/>
      <c r="AY2178" t="n">
        <v>1303063</v>
      </c>
      <c r="AZ2178" t="s">
        <v>2546</v>
      </c>
      <c r="BA2178" t="s"/>
      <c r="BB2178" t="n">
        <v>66439</v>
      </c>
      <c r="BC2178" t="n">
        <v>13.323157</v>
      </c>
      <c r="BD2178" t="n">
        <v>52.500148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2544</v>
      </c>
      <c r="F2179" t="n">
        <v>185927</v>
      </c>
      <c r="G2179" t="s">
        <v>74</v>
      </c>
      <c r="H2179" t="s">
        <v>75</v>
      </c>
      <c r="I2179" t="s"/>
      <c r="J2179" t="s">
        <v>74</v>
      </c>
      <c r="K2179" t="n">
        <v>98.05</v>
      </c>
      <c r="L2179" t="s">
        <v>76</v>
      </c>
      <c r="M2179" t="s"/>
      <c r="N2179" t="s">
        <v>2033</v>
      </c>
      <c r="O2179" t="s">
        <v>78</v>
      </c>
      <c r="P2179" t="s">
        <v>2545</v>
      </c>
      <c r="Q2179" t="s"/>
      <c r="R2179" t="s">
        <v>102</v>
      </c>
      <c r="S2179" t="s">
        <v>2548</v>
      </c>
      <c r="T2179" t="s">
        <v>82</v>
      </c>
      <c r="U2179" t="s"/>
      <c r="V2179" t="s">
        <v>83</v>
      </c>
      <c r="W2179" t="s">
        <v>112</v>
      </c>
      <c r="X2179" t="s"/>
      <c r="Y2179" t="s">
        <v>85</v>
      </c>
      <c r="Z2179">
        <f>HYPERLINK("https://hotelmonitor-cachepage.eclerx.com/savepage/tk_15434152915573354_sr_2057.html","info")</f>
        <v/>
      </c>
      <c r="AA2179" t="n">
        <v>83698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88</v>
      </c>
      <c r="AO2179" t="s"/>
      <c r="AP2179" t="n">
        <v>496</v>
      </c>
      <c r="AQ2179" t="s">
        <v>89</v>
      </c>
      <c r="AR2179" t="s"/>
      <c r="AS2179" t="s"/>
      <c r="AT2179" t="s">
        <v>90</v>
      </c>
      <c r="AU2179" t="s"/>
      <c r="AV2179" t="s"/>
      <c r="AW2179" t="s"/>
      <c r="AX2179" t="s"/>
      <c r="AY2179" t="n">
        <v>1303063</v>
      </c>
      <c r="AZ2179" t="s">
        <v>2546</v>
      </c>
      <c r="BA2179" t="s"/>
      <c r="BB2179" t="n">
        <v>66439</v>
      </c>
      <c r="BC2179" t="n">
        <v>13.323157</v>
      </c>
      <c r="BD2179" t="n">
        <v>52.500148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2544</v>
      </c>
      <c r="F2180" t="n">
        <v>185927</v>
      </c>
      <c r="G2180" t="s">
        <v>74</v>
      </c>
      <c r="H2180" t="s">
        <v>75</v>
      </c>
      <c r="I2180" t="s"/>
      <c r="J2180" t="s">
        <v>74</v>
      </c>
      <c r="K2180" t="n">
        <v>100.85</v>
      </c>
      <c r="L2180" t="s">
        <v>76</v>
      </c>
      <c r="M2180" t="s"/>
      <c r="N2180" t="s">
        <v>95</v>
      </c>
      <c r="O2180" t="s">
        <v>78</v>
      </c>
      <c r="P2180" t="s">
        <v>2545</v>
      </c>
      <c r="Q2180" t="s"/>
      <c r="R2180" t="s">
        <v>102</v>
      </c>
      <c r="S2180" t="s">
        <v>2189</v>
      </c>
      <c r="T2180" t="s">
        <v>82</v>
      </c>
      <c r="U2180" t="s"/>
      <c r="V2180" t="s">
        <v>83</v>
      </c>
      <c r="W2180" t="s">
        <v>84</v>
      </c>
      <c r="X2180" t="s"/>
      <c r="Y2180" t="s">
        <v>85</v>
      </c>
      <c r="Z2180">
        <f>HYPERLINK("https://hotelmonitor-cachepage.eclerx.com/savepage/tk_15434152915573354_sr_2057.html","info")</f>
        <v/>
      </c>
      <c r="AA2180" t="n">
        <v>83698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88</v>
      </c>
      <c r="AO2180" t="s"/>
      <c r="AP2180" t="n">
        <v>496</v>
      </c>
      <c r="AQ2180" t="s">
        <v>89</v>
      </c>
      <c r="AR2180" t="s"/>
      <c r="AS2180" t="s"/>
      <c r="AT2180" t="s">
        <v>90</v>
      </c>
      <c r="AU2180" t="s"/>
      <c r="AV2180" t="s"/>
      <c r="AW2180" t="s"/>
      <c r="AX2180" t="s"/>
      <c r="AY2180" t="n">
        <v>1303063</v>
      </c>
      <c r="AZ2180" t="s">
        <v>2546</v>
      </c>
      <c r="BA2180" t="s"/>
      <c r="BB2180" t="n">
        <v>66439</v>
      </c>
      <c r="BC2180" t="n">
        <v>13.323157</v>
      </c>
      <c r="BD2180" t="n">
        <v>52.500148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2544</v>
      </c>
      <c r="F2181" t="n">
        <v>185927</v>
      </c>
      <c r="G2181" t="s">
        <v>74</v>
      </c>
      <c r="H2181" t="s">
        <v>75</v>
      </c>
      <c r="I2181" t="s"/>
      <c r="J2181" t="s">
        <v>74</v>
      </c>
      <c r="K2181" t="n">
        <v>110.85</v>
      </c>
      <c r="L2181" t="s">
        <v>76</v>
      </c>
      <c r="M2181" t="s"/>
      <c r="N2181" t="s">
        <v>152</v>
      </c>
      <c r="O2181" t="s">
        <v>78</v>
      </c>
      <c r="P2181" t="s">
        <v>2545</v>
      </c>
      <c r="Q2181" t="s"/>
      <c r="R2181" t="s">
        <v>102</v>
      </c>
      <c r="S2181" t="s">
        <v>2549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HYPERLINK("https://hotelmonitor-cachepage.eclerx.com/savepage/tk_15434152915573354_sr_2057.html","info")</f>
        <v/>
      </c>
      <c r="AA2181" t="n">
        <v>83698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88</v>
      </c>
      <c r="AO2181" t="s"/>
      <c r="AP2181" t="n">
        <v>496</v>
      </c>
      <c r="AQ2181" t="s">
        <v>89</v>
      </c>
      <c r="AR2181" t="s"/>
      <c r="AS2181" t="s"/>
      <c r="AT2181" t="s">
        <v>90</v>
      </c>
      <c r="AU2181" t="s"/>
      <c r="AV2181" t="s"/>
      <c r="AW2181" t="s"/>
      <c r="AX2181" t="s"/>
      <c r="AY2181" t="n">
        <v>1303063</v>
      </c>
      <c r="AZ2181" t="s">
        <v>2546</v>
      </c>
      <c r="BA2181" t="s"/>
      <c r="BB2181" t="n">
        <v>66439</v>
      </c>
      <c r="BC2181" t="n">
        <v>13.323157</v>
      </c>
      <c r="BD2181" t="n">
        <v>52.500148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2544</v>
      </c>
      <c r="F2182" t="n">
        <v>185927</v>
      </c>
      <c r="G2182" t="s">
        <v>74</v>
      </c>
      <c r="H2182" t="s">
        <v>75</v>
      </c>
      <c r="I2182" t="s"/>
      <c r="J2182" t="s">
        <v>74</v>
      </c>
      <c r="K2182" t="n">
        <v>114.19</v>
      </c>
      <c r="L2182" t="s">
        <v>76</v>
      </c>
      <c r="M2182" t="s"/>
      <c r="N2182" t="s">
        <v>591</v>
      </c>
      <c r="O2182" t="s">
        <v>78</v>
      </c>
      <c r="P2182" t="s">
        <v>2545</v>
      </c>
      <c r="Q2182" t="s"/>
      <c r="R2182" t="s">
        <v>102</v>
      </c>
      <c r="S2182" t="s">
        <v>2233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HYPERLINK("https://hotelmonitor-cachepage.eclerx.com/savepage/tk_15434152915573354_sr_2057.html","info")</f>
        <v/>
      </c>
      <c r="AA2182" t="n">
        <v>83698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88</v>
      </c>
      <c r="AO2182" t="s"/>
      <c r="AP2182" t="n">
        <v>496</v>
      </c>
      <c r="AQ2182" t="s">
        <v>89</v>
      </c>
      <c r="AR2182" t="s"/>
      <c r="AS2182" t="s"/>
      <c r="AT2182" t="s">
        <v>90</v>
      </c>
      <c r="AU2182" t="s"/>
      <c r="AV2182" t="s"/>
      <c r="AW2182" t="s"/>
      <c r="AX2182" t="s"/>
      <c r="AY2182" t="n">
        <v>1303063</v>
      </c>
      <c r="AZ2182" t="s">
        <v>2546</v>
      </c>
      <c r="BA2182" t="s"/>
      <c r="BB2182" t="n">
        <v>66439</v>
      </c>
      <c r="BC2182" t="n">
        <v>13.323157</v>
      </c>
      <c r="BD2182" t="n">
        <v>52.500148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2544</v>
      </c>
      <c r="F2183" t="n">
        <v>185927</v>
      </c>
      <c r="G2183" t="s">
        <v>74</v>
      </c>
      <c r="H2183" t="s">
        <v>75</v>
      </c>
      <c r="I2183" t="s"/>
      <c r="J2183" t="s">
        <v>74</v>
      </c>
      <c r="K2183" t="n">
        <v>125.85</v>
      </c>
      <c r="L2183" t="s">
        <v>76</v>
      </c>
      <c r="M2183" t="s"/>
      <c r="N2183" t="s">
        <v>305</v>
      </c>
      <c r="O2183" t="s">
        <v>78</v>
      </c>
      <c r="P2183" t="s">
        <v>2545</v>
      </c>
      <c r="Q2183" t="s"/>
      <c r="R2183" t="s">
        <v>102</v>
      </c>
      <c r="S2183" t="s">
        <v>2190</v>
      </c>
      <c r="T2183" t="s">
        <v>82</v>
      </c>
      <c r="U2183" t="s"/>
      <c r="V2183" t="s">
        <v>83</v>
      </c>
      <c r="W2183" t="s">
        <v>112</v>
      </c>
      <c r="X2183" t="s"/>
      <c r="Y2183" t="s">
        <v>85</v>
      </c>
      <c r="Z2183">
        <f>HYPERLINK("https://hotelmonitor-cachepage.eclerx.com/savepage/tk_15434152915573354_sr_2057.html","info")</f>
        <v/>
      </c>
      <c r="AA2183" t="n">
        <v>83698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88</v>
      </c>
      <c r="AO2183" t="s"/>
      <c r="AP2183" t="n">
        <v>496</v>
      </c>
      <c r="AQ2183" t="s">
        <v>89</v>
      </c>
      <c r="AR2183" t="s"/>
      <c r="AS2183" t="s"/>
      <c r="AT2183" t="s">
        <v>90</v>
      </c>
      <c r="AU2183" t="s"/>
      <c r="AV2183" t="s"/>
      <c r="AW2183" t="s"/>
      <c r="AX2183" t="s"/>
      <c r="AY2183" t="n">
        <v>1303063</v>
      </c>
      <c r="AZ2183" t="s">
        <v>2546</v>
      </c>
      <c r="BA2183" t="s"/>
      <c r="BB2183" t="n">
        <v>66439</v>
      </c>
      <c r="BC2183" t="n">
        <v>13.323157</v>
      </c>
      <c r="BD2183" t="n">
        <v>52.500148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2544</v>
      </c>
      <c r="F2184" t="n">
        <v>185927</v>
      </c>
      <c r="G2184" t="s">
        <v>74</v>
      </c>
      <c r="H2184" t="s">
        <v>75</v>
      </c>
      <c r="I2184" t="s"/>
      <c r="J2184" t="s">
        <v>74</v>
      </c>
      <c r="K2184" t="n">
        <v>152.25</v>
      </c>
      <c r="L2184" t="s">
        <v>76</v>
      </c>
      <c r="M2184" t="s"/>
      <c r="N2184" t="s">
        <v>591</v>
      </c>
      <c r="O2184" t="s">
        <v>78</v>
      </c>
      <c r="P2184" t="s">
        <v>2545</v>
      </c>
      <c r="Q2184" t="s"/>
      <c r="R2184" t="s">
        <v>102</v>
      </c>
      <c r="S2184" t="s">
        <v>2234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HYPERLINK("https://hotelmonitor-cachepage.eclerx.com/savepage/tk_15434152915573354_sr_2057.html","info")</f>
        <v/>
      </c>
      <c r="AA2184" t="n">
        <v>83698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88</v>
      </c>
      <c r="AO2184" t="s"/>
      <c r="AP2184" t="n">
        <v>496</v>
      </c>
      <c r="AQ2184" t="s">
        <v>89</v>
      </c>
      <c r="AR2184" t="s"/>
      <c r="AS2184" t="s"/>
      <c r="AT2184" t="s">
        <v>90</v>
      </c>
      <c r="AU2184" t="s"/>
      <c r="AV2184" t="s"/>
      <c r="AW2184" t="s"/>
      <c r="AX2184" t="s"/>
      <c r="AY2184" t="n">
        <v>1303063</v>
      </c>
      <c r="AZ2184" t="s">
        <v>2546</v>
      </c>
      <c r="BA2184" t="s"/>
      <c r="BB2184" t="n">
        <v>66439</v>
      </c>
      <c r="BC2184" t="n">
        <v>13.323157</v>
      </c>
      <c r="BD2184" t="n">
        <v>52.500148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2544</v>
      </c>
      <c r="F2185" t="n">
        <v>185927</v>
      </c>
      <c r="G2185" t="s">
        <v>74</v>
      </c>
      <c r="H2185" t="s">
        <v>75</v>
      </c>
      <c r="I2185" t="s"/>
      <c r="J2185" t="s">
        <v>74</v>
      </c>
      <c r="K2185" t="n">
        <v>170.21</v>
      </c>
      <c r="L2185" t="s">
        <v>76</v>
      </c>
      <c r="M2185" t="s"/>
      <c r="N2185" t="s">
        <v>591</v>
      </c>
      <c r="O2185" t="s">
        <v>78</v>
      </c>
      <c r="P2185" t="s">
        <v>2545</v>
      </c>
      <c r="Q2185" t="s"/>
      <c r="R2185" t="s">
        <v>102</v>
      </c>
      <c r="S2185" t="s">
        <v>2550</v>
      </c>
      <c r="T2185" t="s">
        <v>82</v>
      </c>
      <c r="U2185" t="s"/>
      <c r="V2185" t="s">
        <v>83</v>
      </c>
      <c r="W2185" t="s">
        <v>112</v>
      </c>
      <c r="X2185" t="s"/>
      <c r="Y2185" t="s">
        <v>85</v>
      </c>
      <c r="Z2185">
        <f>HYPERLINK("https://hotelmonitor-cachepage.eclerx.com/savepage/tk_15434152915573354_sr_2057.html","info")</f>
        <v/>
      </c>
      <c r="AA2185" t="n">
        <v>83698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88</v>
      </c>
      <c r="AO2185" t="s"/>
      <c r="AP2185" t="n">
        <v>496</v>
      </c>
      <c r="AQ2185" t="s">
        <v>89</v>
      </c>
      <c r="AR2185" t="s"/>
      <c r="AS2185" t="s"/>
      <c r="AT2185" t="s">
        <v>90</v>
      </c>
      <c r="AU2185" t="s"/>
      <c r="AV2185" t="s"/>
      <c r="AW2185" t="s"/>
      <c r="AX2185" t="s"/>
      <c r="AY2185" t="n">
        <v>1303063</v>
      </c>
      <c r="AZ2185" t="s">
        <v>2546</v>
      </c>
      <c r="BA2185" t="s"/>
      <c r="BB2185" t="n">
        <v>66439</v>
      </c>
      <c r="BC2185" t="n">
        <v>13.323157</v>
      </c>
      <c r="BD2185" t="n">
        <v>52.500148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2544</v>
      </c>
      <c r="F2186" t="n">
        <v>185927</v>
      </c>
      <c r="G2186" t="s">
        <v>74</v>
      </c>
      <c r="H2186" t="s">
        <v>75</v>
      </c>
      <c r="I2186" t="s"/>
      <c r="J2186" t="s">
        <v>74</v>
      </c>
      <c r="K2186" t="n">
        <v>200.25</v>
      </c>
      <c r="L2186" t="s">
        <v>76</v>
      </c>
      <c r="M2186" t="s"/>
      <c r="N2186" t="s">
        <v>591</v>
      </c>
      <c r="O2186" t="s">
        <v>78</v>
      </c>
      <c r="P2186" t="s">
        <v>2545</v>
      </c>
      <c r="Q2186" t="s"/>
      <c r="R2186" t="s">
        <v>102</v>
      </c>
      <c r="S2186" t="s">
        <v>2551</v>
      </c>
      <c r="T2186" t="s">
        <v>82</v>
      </c>
      <c r="U2186" t="s"/>
      <c r="V2186" t="s">
        <v>83</v>
      </c>
      <c r="W2186" t="s">
        <v>112</v>
      </c>
      <c r="X2186" t="s"/>
      <c r="Y2186" t="s">
        <v>85</v>
      </c>
      <c r="Z2186">
        <f>HYPERLINK("https://hotelmonitor-cachepage.eclerx.com/savepage/tk_15434152915573354_sr_2057.html","info")</f>
        <v/>
      </c>
      <c r="AA2186" t="n">
        <v>83698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88</v>
      </c>
      <c r="AO2186" t="s"/>
      <c r="AP2186" t="n">
        <v>496</v>
      </c>
      <c r="AQ2186" t="s">
        <v>89</v>
      </c>
      <c r="AR2186" t="s"/>
      <c r="AS2186" t="s"/>
      <c r="AT2186" t="s">
        <v>90</v>
      </c>
      <c r="AU2186" t="s"/>
      <c r="AV2186" t="s"/>
      <c r="AW2186" t="s"/>
      <c r="AX2186" t="s"/>
      <c r="AY2186" t="n">
        <v>1303063</v>
      </c>
      <c r="AZ2186" t="s">
        <v>2546</v>
      </c>
      <c r="BA2186" t="s"/>
      <c r="BB2186" t="n">
        <v>66439</v>
      </c>
      <c r="BC2186" t="n">
        <v>13.323157</v>
      </c>
      <c r="BD2186" t="n">
        <v>52.500148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2552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83.3</v>
      </c>
      <c r="L2187" t="s">
        <v>76</v>
      </c>
      <c r="M2187" t="s"/>
      <c r="N2187" t="s">
        <v>77</v>
      </c>
      <c r="O2187" t="s">
        <v>78</v>
      </c>
      <c r="P2187" t="s">
        <v>2552</v>
      </c>
      <c r="Q2187" t="s"/>
      <c r="R2187" t="s">
        <v>102</v>
      </c>
      <c r="S2187" t="s">
        <v>2553</v>
      </c>
      <c r="T2187" t="s">
        <v>82</v>
      </c>
      <c r="U2187" t="s"/>
      <c r="V2187" t="s">
        <v>83</v>
      </c>
      <c r="W2187" t="s">
        <v>112</v>
      </c>
      <c r="X2187" t="s"/>
      <c r="Y2187" t="s">
        <v>85</v>
      </c>
      <c r="Z2187">
        <f>HYPERLINK("https://hotelmonitor-cachepage.eclerx.com/savepage/tk_15434141743661737_sr_2057.html","info")</f>
        <v/>
      </c>
      <c r="AA2187" t="n">
        <v>-3961451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88</v>
      </c>
      <c r="AO2187" t="s"/>
      <c r="AP2187" t="n">
        <v>127</v>
      </c>
      <c r="AQ2187" t="s">
        <v>89</v>
      </c>
      <c r="AR2187" t="s"/>
      <c r="AS2187" t="s"/>
      <c r="AT2187" t="s">
        <v>90</v>
      </c>
      <c r="AU2187" t="s"/>
      <c r="AV2187" t="s"/>
      <c r="AW2187" t="s"/>
      <c r="AX2187" t="s"/>
      <c r="AY2187" t="n">
        <v>3961451</v>
      </c>
      <c r="AZ2187" t="s">
        <v>2554</v>
      </c>
      <c r="BA2187" t="s"/>
      <c r="BB2187" t="n">
        <v>464844</v>
      </c>
      <c r="BC2187" t="n">
        <v>13.41471</v>
      </c>
      <c r="BD2187" t="n">
        <v>52.52533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2552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98</v>
      </c>
      <c r="L2188" t="s">
        <v>76</v>
      </c>
      <c r="M2188" t="s"/>
      <c r="N2188" t="s">
        <v>93</v>
      </c>
      <c r="O2188" t="s">
        <v>78</v>
      </c>
      <c r="P2188" t="s">
        <v>2552</v>
      </c>
      <c r="Q2188" t="s"/>
      <c r="R2188" t="s">
        <v>102</v>
      </c>
      <c r="S2188" t="s">
        <v>467</v>
      </c>
      <c r="T2188" t="s">
        <v>82</v>
      </c>
      <c r="U2188" t="s"/>
      <c r="V2188" t="s">
        <v>83</v>
      </c>
      <c r="W2188" t="s">
        <v>112</v>
      </c>
      <c r="X2188" t="s"/>
      <c r="Y2188" t="s">
        <v>85</v>
      </c>
      <c r="Z2188">
        <f>HYPERLINK("https://hotelmonitor-cachepage.eclerx.com/savepage/tk_15434141743661737_sr_2057.html","info")</f>
        <v/>
      </c>
      <c r="AA2188" t="n">
        <v>-3961451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88</v>
      </c>
      <c r="AO2188" t="s"/>
      <c r="AP2188" t="n">
        <v>127</v>
      </c>
      <c r="AQ2188" t="s">
        <v>89</v>
      </c>
      <c r="AR2188" t="s"/>
      <c r="AS2188" t="s"/>
      <c r="AT2188" t="s">
        <v>90</v>
      </c>
      <c r="AU2188" t="s"/>
      <c r="AV2188" t="s"/>
      <c r="AW2188" t="s"/>
      <c r="AX2188" t="s"/>
      <c r="AY2188" t="n">
        <v>3961451</v>
      </c>
      <c r="AZ2188" t="s">
        <v>2554</v>
      </c>
      <c r="BA2188" t="s"/>
      <c r="BB2188" t="n">
        <v>464844</v>
      </c>
      <c r="BC2188" t="n">
        <v>13.41471</v>
      </c>
      <c r="BD2188" t="n">
        <v>52.52533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2552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158</v>
      </c>
      <c r="L2189" t="s">
        <v>76</v>
      </c>
      <c r="M2189" t="s"/>
      <c r="N2189" t="s">
        <v>391</v>
      </c>
      <c r="O2189" t="s">
        <v>78</v>
      </c>
      <c r="P2189" t="s">
        <v>2552</v>
      </c>
      <c r="Q2189" t="s"/>
      <c r="R2189" t="s">
        <v>102</v>
      </c>
      <c r="S2189" t="s">
        <v>1398</v>
      </c>
      <c r="T2189" t="s">
        <v>82</v>
      </c>
      <c r="U2189" t="s"/>
      <c r="V2189" t="s">
        <v>83</v>
      </c>
      <c r="W2189" t="s">
        <v>112</v>
      </c>
      <c r="X2189" t="s"/>
      <c r="Y2189" t="s">
        <v>85</v>
      </c>
      <c r="Z2189">
        <f>HYPERLINK("https://hotelmonitor-cachepage.eclerx.com/savepage/tk_15434141743661737_sr_2057.html","info")</f>
        <v/>
      </c>
      <c r="AA2189" t="n">
        <v>-3961451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88</v>
      </c>
      <c r="AO2189" t="s"/>
      <c r="AP2189" t="n">
        <v>127</v>
      </c>
      <c r="AQ2189" t="s">
        <v>89</v>
      </c>
      <c r="AR2189" t="s"/>
      <c r="AS2189" t="s"/>
      <c r="AT2189" t="s">
        <v>90</v>
      </c>
      <c r="AU2189" t="s"/>
      <c r="AV2189" t="s"/>
      <c r="AW2189" t="s"/>
      <c r="AX2189" t="s"/>
      <c r="AY2189" t="n">
        <v>3961451</v>
      </c>
      <c r="AZ2189" t="s">
        <v>2554</v>
      </c>
      <c r="BA2189" t="s"/>
      <c r="BB2189" t="n">
        <v>464844</v>
      </c>
      <c r="BC2189" t="n">
        <v>13.41471</v>
      </c>
      <c r="BD2189" t="n">
        <v>52.52533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2555</v>
      </c>
      <c r="F2190" t="n">
        <v>3598128</v>
      </c>
      <c r="G2190" t="s">
        <v>74</v>
      </c>
      <c r="H2190" t="s">
        <v>75</v>
      </c>
      <c r="I2190" t="s"/>
      <c r="J2190" t="s">
        <v>74</v>
      </c>
      <c r="K2190" t="n">
        <v>85.5</v>
      </c>
      <c r="L2190" t="s">
        <v>76</v>
      </c>
      <c r="M2190" t="s"/>
      <c r="N2190" t="s">
        <v>77</v>
      </c>
      <c r="O2190" t="s">
        <v>78</v>
      </c>
      <c r="P2190" t="s">
        <v>2556</v>
      </c>
      <c r="Q2190" t="s"/>
      <c r="R2190" t="s">
        <v>80</v>
      </c>
      <c r="S2190" t="s">
        <v>1610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HYPERLINK("https://hotelmonitor-cachepage.eclerx.com/savepage/tk_15434142485901024_sr_2057.html","info")</f>
        <v/>
      </c>
      <c r="AA2190" t="n">
        <v>402729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88</v>
      </c>
      <c r="AO2190" t="s"/>
      <c r="AP2190" t="n">
        <v>152</v>
      </c>
      <c r="AQ2190" t="s">
        <v>89</v>
      </c>
      <c r="AR2190" t="s"/>
      <c r="AS2190" t="s"/>
      <c r="AT2190" t="s">
        <v>90</v>
      </c>
      <c r="AU2190" t="s"/>
      <c r="AV2190" t="s"/>
      <c r="AW2190" t="s"/>
      <c r="AX2190" t="s"/>
      <c r="AY2190" t="n">
        <v>1720274</v>
      </c>
      <c r="AZ2190" t="s">
        <v>2557</v>
      </c>
      <c r="BA2190" t="s"/>
      <c r="BB2190" t="n">
        <v>38488</v>
      </c>
      <c r="BC2190" t="n">
        <v>13.345965</v>
      </c>
      <c r="BD2190" t="n">
        <v>52.523343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2555</v>
      </c>
      <c r="F2191" t="n">
        <v>3598128</v>
      </c>
      <c r="G2191" t="s">
        <v>74</v>
      </c>
      <c r="H2191" t="s">
        <v>75</v>
      </c>
      <c r="I2191" t="s"/>
      <c r="J2191" t="s">
        <v>74</v>
      </c>
      <c r="K2191" t="n">
        <v>95</v>
      </c>
      <c r="L2191" t="s">
        <v>76</v>
      </c>
      <c r="M2191" t="s"/>
      <c r="N2191" t="s">
        <v>93</v>
      </c>
      <c r="O2191" t="s">
        <v>78</v>
      </c>
      <c r="P2191" t="s">
        <v>2556</v>
      </c>
      <c r="Q2191" t="s"/>
      <c r="R2191" t="s">
        <v>80</v>
      </c>
      <c r="S2191" t="s">
        <v>307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HYPERLINK("https://hotelmonitor-cachepage.eclerx.com/savepage/tk_15434142485901024_sr_2057.html","info")</f>
        <v/>
      </c>
      <c r="AA2191" t="n">
        <v>402729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88</v>
      </c>
      <c r="AO2191" t="s"/>
      <c r="AP2191" t="n">
        <v>152</v>
      </c>
      <c r="AQ2191" t="s">
        <v>89</v>
      </c>
      <c r="AR2191" t="s"/>
      <c r="AS2191" t="s"/>
      <c r="AT2191" t="s">
        <v>90</v>
      </c>
      <c r="AU2191" t="s"/>
      <c r="AV2191" t="s"/>
      <c r="AW2191" t="s"/>
      <c r="AX2191" t="s"/>
      <c r="AY2191" t="n">
        <v>1720274</v>
      </c>
      <c r="AZ2191" t="s">
        <v>2557</v>
      </c>
      <c r="BA2191" t="s"/>
      <c r="BB2191" t="n">
        <v>38488</v>
      </c>
      <c r="BC2191" t="n">
        <v>13.345965</v>
      </c>
      <c r="BD2191" t="n">
        <v>52.523343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2555</v>
      </c>
      <c r="F2192" t="n">
        <v>3598128</v>
      </c>
      <c r="G2192" t="s">
        <v>74</v>
      </c>
      <c r="H2192" t="s">
        <v>75</v>
      </c>
      <c r="I2192" t="s"/>
      <c r="J2192" t="s">
        <v>74</v>
      </c>
      <c r="K2192" t="n">
        <v>115</v>
      </c>
      <c r="L2192" t="s">
        <v>76</v>
      </c>
      <c r="M2192" t="s"/>
      <c r="N2192" t="s">
        <v>2558</v>
      </c>
      <c r="O2192" t="s">
        <v>78</v>
      </c>
      <c r="P2192" t="s">
        <v>2556</v>
      </c>
      <c r="Q2192" t="s"/>
      <c r="R2192" t="s">
        <v>80</v>
      </c>
      <c r="S2192" t="s">
        <v>122</v>
      </c>
      <c r="T2192" t="s">
        <v>82</v>
      </c>
      <c r="U2192" t="s"/>
      <c r="V2192" t="s">
        <v>83</v>
      </c>
      <c r="W2192" t="s">
        <v>112</v>
      </c>
      <c r="X2192" t="s"/>
      <c r="Y2192" t="s">
        <v>85</v>
      </c>
      <c r="Z2192">
        <f>HYPERLINK("https://hotelmonitor-cachepage.eclerx.com/savepage/tk_15434142485901024_sr_2057.html","info")</f>
        <v/>
      </c>
      <c r="AA2192" t="n">
        <v>402729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>
        <v>88</v>
      </c>
      <c r="AO2192" t="s"/>
      <c r="AP2192" t="n">
        <v>152</v>
      </c>
      <c r="AQ2192" t="s">
        <v>89</v>
      </c>
      <c r="AR2192" t="s"/>
      <c r="AS2192" t="s"/>
      <c r="AT2192" t="s">
        <v>90</v>
      </c>
      <c r="AU2192" t="s"/>
      <c r="AV2192" t="s"/>
      <c r="AW2192" t="s"/>
      <c r="AX2192" t="s"/>
      <c r="AY2192" t="n">
        <v>1720274</v>
      </c>
      <c r="AZ2192" t="s">
        <v>2557</v>
      </c>
      <c r="BA2192" t="s"/>
      <c r="BB2192" t="n">
        <v>38488</v>
      </c>
      <c r="BC2192" t="n">
        <v>13.345965</v>
      </c>
      <c r="BD2192" t="n">
        <v>52.523343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92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2555</v>
      </c>
      <c r="F2193" t="n">
        <v>3598128</v>
      </c>
      <c r="G2193" t="s">
        <v>74</v>
      </c>
      <c r="H2193" t="s">
        <v>75</v>
      </c>
      <c r="I2193" t="s"/>
      <c r="J2193" t="s">
        <v>74</v>
      </c>
      <c r="K2193" t="n">
        <v>122</v>
      </c>
      <c r="L2193" t="s">
        <v>76</v>
      </c>
      <c r="M2193" t="s"/>
      <c r="N2193" t="s">
        <v>97</v>
      </c>
      <c r="O2193" t="s">
        <v>78</v>
      </c>
      <c r="P2193" t="s">
        <v>2556</v>
      </c>
      <c r="Q2193" t="s"/>
      <c r="R2193" t="s">
        <v>80</v>
      </c>
      <c r="S2193" t="s">
        <v>200</v>
      </c>
      <c r="T2193" t="s">
        <v>82</v>
      </c>
      <c r="U2193" t="s"/>
      <c r="V2193" t="s">
        <v>83</v>
      </c>
      <c r="W2193" t="s">
        <v>84</v>
      </c>
      <c r="X2193" t="s"/>
      <c r="Y2193" t="s">
        <v>85</v>
      </c>
      <c r="Z2193">
        <f>HYPERLINK("https://hotelmonitor-cachepage.eclerx.com/savepage/tk_15434142485901024_sr_2057.html","info")</f>
        <v/>
      </c>
      <c r="AA2193" t="n">
        <v>402729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>
        <v>88</v>
      </c>
      <c r="AO2193" t="s"/>
      <c r="AP2193" t="n">
        <v>152</v>
      </c>
      <c r="AQ2193" t="s">
        <v>89</v>
      </c>
      <c r="AR2193" t="s"/>
      <c r="AS2193" t="s"/>
      <c r="AT2193" t="s">
        <v>90</v>
      </c>
      <c r="AU2193" t="s"/>
      <c r="AV2193" t="s"/>
      <c r="AW2193" t="s"/>
      <c r="AX2193" t="s"/>
      <c r="AY2193" t="n">
        <v>1720274</v>
      </c>
      <c r="AZ2193" t="s">
        <v>2557</v>
      </c>
      <c r="BA2193" t="s"/>
      <c r="BB2193" t="n">
        <v>38488</v>
      </c>
      <c r="BC2193" t="n">
        <v>13.345965</v>
      </c>
      <c r="BD2193" t="n">
        <v>52.523343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92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2555</v>
      </c>
      <c r="F2194" t="n">
        <v>3598128</v>
      </c>
      <c r="G2194" t="s">
        <v>74</v>
      </c>
      <c r="H2194" t="s">
        <v>75</v>
      </c>
      <c r="I2194" t="s"/>
      <c r="J2194" t="s">
        <v>74</v>
      </c>
      <c r="K2194" t="n">
        <v>142</v>
      </c>
      <c r="L2194" t="s">
        <v>76</v>
      </c>
      <c r="M2194" t="s"/>
      <c r="N2194" t="s">
        <v>2559</v>
      </c>
      <c r="O2194" t="s">
        <v>78</v>
      </c>
      <c r="P2194" t="s">
        <v>2556</v>
      </c>
      <c r="Q2194" t="s"/>
      <c r="R2194" t="s">
        <v>80</v>
      </c>
      <c r="S2194" t="s">
        <v>981</v>
      </c>
      <c r="T2194" t="s">
        <v>82</v>
      </c>
      <c r="U2194" t="s"/>
      <c r="V2194" t="s">
        <v>83</v>
      </c>
      <c r="W2194" t="s">
        <v>112</v>
      </c>
      <c r="X2194" t="s"/>
      <c r="Y2194" t="s">
        <v>85</v>
      </c>
      <c r="Z2194">
        <f>HYPERLINK("https://hotelmonitor-cachepage.eclerx.com/savepage/tk_15434142485901024_sr_2057.html","info")</f>
        <v/>
      </c>
      <c r="AA2194" t="n">
        <v>402729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>
        <v>88</v>
      </c>
      <c r="AO2194" t="s"/>
      <c r="AP2194" t="n">
        <v>152</v>
      </c>
      <c r="AQ2194" t="s">
        <v>89</v>
      </c>
      <c r="AR2194" t="s"/>
      <c r="AS2194" t="s"/>
      <c r="AT2194" t="s">
        <v>90</v>
      </c>
      <c r="AU2194" t="s"/>
      <c r="AV2194" t="s"/>
      <c r="AW2194" t="s"/>
      <c r="AX2194" t="s"/>
      <c r="AY2194" t="n">
        <v>1720274</v>
      </c>
      <c r="AZ2194" t="s">
        <v>2557</v>
      </c>
      <c r="BA2194" t="s"/>
      <c r="BB2194" t="n">
        <v>38488</v>
      </c>
      <c r="BC2194" t="n">
        <v>13.345965</v>
      </c>
      <c r="BD2194" t="n">
        <v>52.523343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92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2555</v>
      </c>
      <c r="F2195" t="n">
        <v>3598128</v>
      </c>
      <c r="G2195" t="s">
        <v>74</v>
      </c>
      <c r="H2195" t="s">
        <v>75</v>
      </c>
      <c r="I2195" t="s"/>
      <c r="J2195" t="s">
        <v>74</v>
      </c>
      <c r="K2195" t="n">
        <v>143</v>
      </c>
      <c r="L2195" t="s">
        <v>76</v>
      </c>
      <c r="M2195" t="s"/>
      <c r="N2195" t="s">
        <v>95</v>
      </c>
      <c r="O2195" t="s">
        <v>78</v>
      </c>
      <c r="P2195" t="s">
        <v>2556</v>
      </c>
      <c r="Q2195" t="s"/>
      <c r="R2195" t="s">
        <v>80</v>
      </c>
      <c r="S2195" t="s">
        <v>2434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HYPERLINK("https://hotelmonitor-cachepage.eclerx.com/savepage/tk_15434142485901024_sr_2057.html","info")</f>
        <v/>
      </c>
      <c r="AA2195" t="n">
        <v>402729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>
        <v>88</v>
      </c>
      <c r="AO2195" t="s"/>
      <c r="AP2195" t="n">
        <v>152</v>
      </c>
      <c r="AQ2195" t="s">
        <v>89</v>
      </c>
      <c r="AR2195" t="s"/>
      <c r="AS2195" t="s"/>
      <c r="AT2195" t="s">
        <v>90</v>
      </c>
      <c r="AU2195" t="s"/>
      <c r="AV2195" t="s"/>
      <c r="AW2195" t="s"/>
      <c r="AX2195" t="s"/>
      <c r="AY2195" t="n">
        <v>1720274</v>
      </c>
      <c r="AZ2195" t="s">
        <v>2557</v>
      </c>
      <c r="BA2195" t="s"/>
      <c r="BB2195" t="n">
        <v>38488</v>
      </c>
      <c r="BC2195" t="n">
        <v>13.345965</v>
      </c>
      <c r="BD2195" t="n">
        <v>52.523343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92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2555</v>
      </c>
      <c r="F2196" t="n">
        <v>3598128</v>
      </c>
      <c r="G2196" t="s">
        <v>74</v>
      </c>
      <c r="H2196" t="s">
        <v>75</v>
      </c>
      <c r="I2196" t="s"/>
      <c r="J2196" t="s">
        <v>74</v>
      </c>
      <c r="K2196" t="n">
        <v>163</v>
      </c>
      <c r="L2196" t="s">
        <v>76</v>
      </c>
      <c r="M2196" t="s"/>
      <c r="N2196" t="s">
        <v>1330</v>
      </c>
      <c r="O2196" t="s">
        <v>78</v>
      </c>
      <c r="P2196" t="s">
        <v>2556</v>
      </c>
      <c r="Q2196" t="s"/>
      <c r="R2196" t="s">
        <v>80</v>
      </c>
      <c r="S2196" t="s">
        <v>676</v>
      </c>
      <c r="T2196" t="s">
        <v>82</v>
      </c>
      <c r="U2196" t="s"/>
      <c r="V2196" t="s">
        <v>83</v>
      </c>
      <c r="W2196" t="s">
        <v>112</v>
      </c>
      <c r="X2196" t="s"/>
      <c r="Y2196" t="s">
        <v>85</v>
      </c>
      <c r="Z2196">
        <f>HYPERLINK("https://hotelmonitor-cachepage.eclerx.com/savepage/tk_15434142485901024_sr_2057.html","info")</f>
        <v/>
      </c>
      <c r="AA2196" t="n">
        <v>402729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>
        <v>88</v>
      </c>
      <c r="AO2196" t="s"/>
      <c r="AP2196" t="n">
        <v>152</v>
      </c>
      <c r="AQ2196" t="s">
        <v>89</v>
      </c>
      <c r="AR2196" t="s"/>
      <c r="AS2196" t="s"/>
      <c r="AT2196" t="s">
        <v>90</v>
      </c>
      <c r="AU2196" t="s"/>
      <c r="AV2196" t="s"/>
      <c r="AW2196" t="s"/>
      <c r="AX2196" t="s"/>
      <c r="AY2196" t="n">
        <v>1720274</v>
      </c>
      <c r="AZ2196" t="s">
        <v>2557</v>
      </c>
      <c r="BA2196" t="s"/>
      <c r="BB2196" t="n">
        <v>38488</v>
      </c>
      <c r="BC2196" t="n">
        <v>13.345965</v>
      </c>
      <c r="BD2196" t="n">
        <v>52.523343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92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2560</v>
      </c>
      <c r="F2197" t="n">
        <v>-1</v>
      </c>
      <c r="G2197" t="s">
        <v>74</v>
      </c>
      <c r="H2197" t="s">
        <v>75</v>
      </c>
      <c r="I2197" t="s"/>
      <c r="J2197" t="s">
        <v>74</v>
      </c>
      <c r="K2197" t="n">
        <v>124.93</v>
      </c>
      <c r="L2197" t="s">
        <v>76</v>
      </c>
      <c r="M2197" t="s"/>
      <c r="N2197" t="s">
        <v>530</v>
      </c>
      <c r="O2197" t="s">
        <v>78</v>
      </c>
      <c r="P2197" t="s">
        <v>2560</v>
      </c>
      <c r="Q2197" t="s"/>
      <c r="R2197" t="s">
        <v>80</v>
      </c>
      <c r="S2197" t="s">
        <v>2561</v>
      </c>
      <c r="T2197" t="s">
        <v>82</v>
      </c>
      <c r="U2197" t="s"/>
      <c r="V2197" t="s">
        <v>83</v>
      </c>
      <c r="W2197" t="s">
        <v>84</v>
      </c>
      <c r="X2197" t="s"/>
      <c r="Y2197" t="s">
        <v>85</v>
      </c>
      <c r="Z2197">
        <f>HYPERLINK("https://hotelmonitor-cachepage.eclerx.com/savepage/tk_15434145444043944_sr_2057.html","info")</f>
        <v/>
      </c>
      <c r="AA2197" t="n">
        <v>-5877008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87</v>
      </c>
      <c r="AL2197" t="s"/>
      <c r="AM2197" t="s"/>
      <c r="AN2197" t="s">
        <v>88</v>
      </c>
      <c r="AO2197" t="s"/>
      <c r="AP2197" t="n">
        <v>250</v>
      </c>
      <c r="AQ2197" t="s">
        <v>89</v>
      </c>
      <c r="AR2197" t="s"/>
      <c r="AS2197" t="s"/>
      <c r="AT2197" t="s">
        <v>90</v>
      </c>
      <c r="AU2197" t="s"/>
      <c r="AV2197" t="s"/>
      <c r="AW2197" t="s"/>
      <c r="AX2197" t="s"/>
      <c r="AY2197" t="n">
        <v>5877008</v>
      </c>
      <c r="AZ2197" t="s">
        <v>2562</v>
      </c>
      <c r="BA2197" t="s"/>
      <c r="BB2197" t="n">
        <v>146346</v>
      </c>
      <c r="BC2197" t="n">
        <v>13.38602</v>
      </c>
      <c r="BD2197" t="n">
        <v>52.53124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92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2560</v>
      </c>
      <c r="F2198" t="n">
        <v>-1</v>
      </c>
      <c r="G2198" t="s">
        <v>74</v>
      </c>
      <c r="H2198" t="s">
        <v>75</v>
      </c>
      <c r="I2198" t="s"/>
      <c r="J2198" t="s">
        <v>74</v>
      </c>
      <c r="K2198" t="n">
        <v>131.5</v>
      </c>
      <c r="L2198" t="s">
        <v>76</v>
      </c>
      <c r="M2198" t="s"/>
      <c r="N2198" t="s">
        <v>93</v>
      </c>
      <c r="O2198" t="s">
        <v>78</v>
      </c>
      <c r="P2198" t="s">
        <v>2560</v>
      </c>
      <c r="Q2198" t="s"/>
      <c r="R2198" t="s">
        <v>80</v>
      </c>
      <c r="S2198" t="s">
        <v>737</v>
      </c>
      <c r="T2198" t="s">
        <v>82</v>
      </c>
      <c r="U2198" t="s"/>
      <c r="V2198" t="s">
        <v>83</v>
      </c>
      <c r="W2198" t="s">
        <v>112</v>
      </c>
      <c r="X2198" t="s"/>
      <c r="Y2198" t="s">
        <v>85</v>
      </c>
      <c r="Z2198">
        <f>HYPERLINK("https://hotelmonitor-cachepage.eclerx.com/savepage/tk_15434145444043944_sr_2057.html","info")</f>
        <v/>
      </c>
      <c r="AA2198" t="n">
        <v>-5877008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87</v>
      </c>
      <c r="AL2198" t="s"/>
      <c r="AM2198" t="s"/>
      <c r="AN2198" t="s">
        <v>88</v>
      </c>
      <c r="AO2198" t="s"/>
      <c r="AP2198" t="n">
        <v>250</v>
      </c>
      <c r="AQ2198" t="s">
        <v>89</v>
      </c>
      <c r="AR2198" t="s"/>
      <c r="AS2198" t="s"/>
      <c r="AT2198" t="s">
        <v>90</v>
      </c>
      <c r="AU2198" t="s"/>
      <c r="AV2198" t="s"/>
      <c r="AW2198" t="s"/>
      <c r="AX2198" t="s"/>
      <c r="AY2198" t="n">
        <v>5877008</v>
      </c>
      <c r="AZ2198" t="s">
        <v>2562</v>
      </c>
      <c r="BA2198" t="s"/>
      <c r="BB2198" t="n">
        <v>146346</v>
      </c>
      <c r="BC2198" t="n">
        <v>13.38602</v>
      </c>
      <c r="BD2198" t="n">
        <v>52.53124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92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2563</v>
      </c>
      <c r="F2199" t="n">
        <v>1746935</v>
      </c>
      <c r="G2199" t="s">
        <v>74</v>
      </c>
      <c r="H2199" t="s">
        <v>75</v>
      </c>
      <c r="I2199" t="s"/>
      <c r="J2199" t="s">
        <v>74</v>
      </c>
      <c r="K2199" t="n">
        <v>71</v>
      </c>
      <c r="L2199" t="s">
        <v>76</v>
      </c>
      <c r="M2199" t="s"/>
      <c r="N2199" t="s">
        <v>2564</v>
      </c>
      <c r="O2199" t="s">
        <v>78</v>
      </c>
      <c r="P2199" t="s">
        <v>2565</v>
      </c>
      <c r="Q2199" t="s"/>
      <c r="R2199" t="s">
        <v>102</v>
      </c>
      <c r="S2199" t="s">
        <v>632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HYPERLINK("https://hotelmonitor-cachepage.eclerx.com/savepage/tk_15434148254382603_sr_2057.html","info")</f>
        <v/>
      </c>
      <c r="AA2199" t="n">
        <v>214764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87</v>
      </c>
      <c r="AL2199" t="s"/>
      <c r="AM2199" t="s"/>
      <c r="AN2199" t="s">
        <v>88</v>
      </c>
      <c r="AO2199" t="s"/>
      <c r="AP2199" t="n">
        <v>343</v>
      </c>
      <c r="AQ2199" t="s">
        <v>89</v>
      </c>
      <c r="AR2199" t="s"/>
      <c r="AS2199" t="s"/>
      <c r="AT2199" t="s">
        <v>90</v>
      </c>
      <c r="AU2199" t="s"/>
      <c r="AV2199" t="s"/>
      <c r="AW2199" t="s"/>
      <c r="AX2199" t="s"/>
      <c r="AY2199" t="n">
        <v>163154</v>
      </c>
      <c r="AZ2199" t="s">
        <v>2566</v>
      </c>
      <c r="BA2199" t="s"/>
      <c r="BB2199" t="n">
        <v>26953</v>
      </c>
      <c r="BC2199" t="n">
        <v>13.342586</v>
      </c>
      <c r="BD2199" t="n">
        <v>52.504174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92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2563</v>
      </c>
      <c r="F2200" t="n">
        <v>1746935</v>
      </c>
      <c r="G2200" t="s">
        <v>74</v>
      </c>
      <c r="H2200" t="s">
        <v>75</v>
      </c>
      <c r="I2200" t="s"/>
      <c r="J2200" t="s">
        <v>74</v>
      </c>
      <c r="K2200" t="n">
        <v>76</v>
      </c>
      <c r="L2200" t="s">
        <v>76</v>
      </c>
      <c r="M2200" t="s"/>
      <c r="N2200" t="s">
        <v>2567</v>
      </c>
      <c r="O2200" t="s">
        <v>78</v>
      </c>
      <c r="P2200" t="s">
        <v>2565</v>
      </c>
      <c r="Q2200" t="s"/>
      <c r="R2200" t="s">
        <v>102</v>
      </c>
      <c r="S2200" t="s">
        <v>633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HYPERLINK("https://hotelmonitor-cachepage.eclerx.com/savepage/tk_15434148254382603_sr_2057.html","info")</f>
        <v/>
      </c>
      <c r="AA2200" t="n">
        <v>214764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87</v>
      </c>
      <c r="AL2200" t="s"/>
      <c r="AM2200" t="s"/>
      <c r="AN2200" t="s">
        <v>88</v>
      </c>
      <c r="AO2200" t="s"/>
      <c r="AP2200" t="n">
        <v>343</v>
      </c>
      <c r="AQ2200" t="s">
        <v>89</v>
      </c>
      <c r="AR2200" t="s"/>
      <c r="AS2200" t="s"/>
      <c r="AT2200" t="s">
        <v>90</v>
      </c>
      <c r="AU2200" t="s"/>
      <c r="AV2200" t="s"/>
      <c r="AW2200" t="s"/>
      <c r="AX2200" t="s"/>
      <c r="AY2200" t="n">
        <v>163154</v>
      </c>
      <c r="AZ2200" t="s">
        <v>2566</v>
      </c>
      <c r="BA2200" t="s"/>
      <c r="BB2200" t="n">
        <v>26953</v>
      </c>
      <c r="BC2200" t="n">
        <v>13.342586</v>
      </c>
      <c r="BD2200" t="n">
        <v>52.504174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92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2563</v>
      </c>
      <c r="F2201" t="n">
        <v>1746935</v>
      </c>
      <c r="G2201" t="s">
        <v>74</v>
      </c>
      <c r="H2201" t="s">
        <v>75</v>
      </c>
      <c r="I2201" t="s"/>
      <c r="J2201" t="s">
        <v>74</v>
      </c>
      <c r="K2201" t="n">
        <v>79.5</v>
      </c>
      <c r="L2201" t="s">
        <v>76</v>
      </c>
      <c r="M2201" t="s"/>
      <c r="N2201" t="s">
        <v>2568</v>
      </c>
      <c r="O2201" t="s">
        <v>78</v>
      </c>
      <c r="P2201" t="s">
        <v>2565</v>
      </c>
      <c r="Q2201" t="s"/>
      <c r="R2201" t="s">
        <v>102</v>
      </c>
      <c r="S2201" t="s">
        <v>2569</v>
      </c>
      <c r="T2201" t="s">
        <v>82</v>
      </c>
      <c r="U2201" t="s"/>
      <c r="V2201" t="s">
        <v>83</v>
      </c>
      <c r="W2201" t="s">
        <v>84</v>
      </c>
      <c r="X2201" t="s"/>
      <c r="Y2201" t="s">
        <v>85</v>
      </c>
      <c r="Z2201">
        <f>HYPERLINK("https://hotelmonitor-cachepage.eclerx.com/savepage/tk_15434148254382603_sr_2057.html","info")</f>
        <v/>
      </c>
      <c r="AA2201" t="n">
        <v>214764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87</v>
      </c>
      <c r="AL2201" t="s"/>
      <c r="AM2201" t="s"/>
      <c r="AN2201" t="s">
        <v>88</v>
      </c>
      <c r="AO2201" t="s"/>
      <c r="AP2201" t="n">
        <v>343</v>
      </c>
      <c r="AQ2201" t="s">
        <v>89</v>
      </c>
      <c r="AR2201" t="s"/>
      <c r="AS2201" t="s"/>
      <c r="AT2201" t="s">
        <v>90</v>
      </c>
      <c r="AU2201" t="s"/>
      <c r="AV2201" t="s"/>
      <c r="AW2201" t="s"/>
      <c r="AX2201" t="s"/>
      <c r="AY2201" t="n">
        <v>163154</v>
      </c>
      <c r="AZ2201" t="s">
        <v>2566</v>
      </c>
      <c r="BA2201" t="s"/>
      <c r="BB2201" t="n">
        <v>26953</v>
      </c>
      <c r="BC2201" t="n">
        <v>13.342586</v>
      </c>
      <c r="BD2201" t="n">
        <v>52.504174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92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2563</v>
      </c>
      <c r="F2202" t="n">
        <v>1746935</v>
      </c>
      <c r="G2202" t="s">
        <v>74</v>
      </c>
      <c r="H2202" t="s">
        <v>75</v>
      </c>
      <c r="I2202" t="s"/>
      <c r="J2202" t="s">
        <v>74</v>
      </c>
      <c r="K2202" t="n">
        <v>83.5</v>
      </c>
      <c r="L2202" t="s">
        <v>76</v>
      </c>
      <c r="M2202" t="s"/>
      <c r="N2202" t="s">
        <v>2568</v>
      </c>
      <c r="O2202" t="s">
        <v>78</v>
      </c>
      <c r="P2202" t="s">
        <v>2565</v>
      </c>
      <c r="Q2202" t="s"/>
      <c r="R2202" t="s">
        <v>102</v>
      </c>
      <c r="S2202" t="s">
        <v>715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HYPERLINK("https://hotelmonitor-cachepage.eclerx.com/savepage/tk_15434148254382603_sr_2057.html","info")</f>
        <v/>
      </c>
      <c r="AA2202" t="n">
        <v>214764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87</v>
      </c>
      <c r="AL2202" t="s"/>
      <c r="AM2202" t="s"/>
      <c r="AN2202" t="s">
        <v>88</v>
      </c>
      <c r="AO2202" t="s"/>
      <c r="AP2202" t="n">
        <v>343</v>
      </c>
      <c r="AQ2202" t="s">
        <v>89</v>
      </c>
      <c r="AR2202" t="s"/>
      <c r="AS2202" t="s"/>
      <c r="AT2202" t="s">
        <v>90</v>
      </c>
      <c r="AU2202" t="s"/>
      <c r="AV2202" t="s"/>
      <c r="AW2202" t="s"/>
      <c r="AX2202" t="s"/>
      <c r="AY2202" t="n">
        <v>163154</v>
      </c>
      <c r="AZ2202" t="s">
        <v>2566</v>
      </c>
      <c r="BA2202" t="s"/>
      <c r="BB2202" t="n">
        <v>26953</v>
      </c>
      <c r="BC2202" t="n">
        <v>13.342586</v>
      </c>
      <c r="BD2202" t="n">
        <v>52.504174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92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2563</v>
      </c>
      <c r="F2203" t="n">
        <v>1746935</v>
      </c>
      <c r="G2203" t="s">
        <v>74</v>
      </c>
      <c r="H2203" t="s">
        <v>75</v>
      </c>
      <c r="I2203" t="s"/>
      <c r="J2203" t="s">
        <v>74</v>
      </c>
      <c r="K2203" t="n">
        <v>94.5</v>
      </c>
      <c r="L2203" t="s">
        <v>76</v>
      </c>
      <c r="M2203" t="s"/>
      <c r="N2203" t="s">
        <v>2570</v>
      </c>
      <c r="O2203" t="s">
        <v>78</v>
      </c>
      <c r="P2203" t="s">
        <v>2565</v>
      </c>
      <c r="Q2203" t="s"/>
      <c r="R2203" t="s">
        <v>102</v>
      </c>
      <c r="S2203" t="s">
        <v>132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HYPERLINK("https://hotelmonitor-cachepage.eclerx.com/savepage/tk_15434148254382603_sr_2057.html","info")</f>
        <v/>
      </c>
      <c r="AA2203" t="n">
        <v>214764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87</v>
      </c>
      <c r="AL2203" t="s"/>
      <c r="AM2203" t="s"/>
      <c r="AN2203" t="s">
        <v>88</v>
      </c>
      <c r="AO2203" t="s"/>
      <c r="AP2203" t="n">
        <v>343</v>
      </c>
      <c r="AQ2203" t="s">
        <v>89</v>
      </c>
      <c r="AR2203" t="s"/>
      <c r="AS2203" t="s"/>
      <c r="AT2203" t="s">
        <v>90</v>
      </c>
      <c r="AU2203" t="s"/>
      <c r="AV2203" t="s"/>
      <c r="AW2203" t="s"/>
      <c r="AX2203" t="s"/>
      <c r="AY2203" t="n">
        <v>163154</v>
      </c>
      <c r="AZ2203" t="s">
        <v>2566</v>
      </c>
      <c r="BA2203" t="s"/>
      <c r="BB2203" t="n">
        <v>26953</v>
      </c>
      <c r="BC2203" t="n">
        <v>13.342586</v>
      </c>
      <c r="BD2203" t="n">
        <v>52.504174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92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2563</v>
      </c>
      <c r="F2204" t="n">
        <v>1746935</v>
      </c>
      <c r="G2204" t="s">
        <v>74</v>
      </c>
      <c r="H2204" t="s">
        <v>75</v>
      </c>
      <c r="I2204" t="s"/>
      <c r="J2204" t="s">
        <v>74</v>
      </c>
      <c r="K2204" t="n">
        <v>100.5</v>
      </c>
      <c r="L2204" t="s">
        <v>76</v>
      </c>
      <c r="M2204" t="s"/>
      <c r="N2204" t="s">
        <v>2570</v>
      </c>
      <c r="O2204" t="s">
        <v>78</v>
      </c>
      <c r="P2204" t="s">
        <v>2565</v>
      </c>
      <c r="Q2204" t="s"/>
      <c r="R2204" t="s">
        <v>102</v>
      </c>
      <c r="S2204" t="s">
        <v>2571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HYPERLINK("https://hotelmonitor-cachepage.eclerx.com/savepage/tk_15434148254382603_sr_2057.html","info")</f>
        <v/>
      </c>
      <c r="AA2204" t="n">
        <v>214764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87</v>
      </c>
      <c r="AL2204" t="s"/>
      <c r="AM2204" t="s"/>
      <c r="AN2204" t="s">
        <v>88</v>
      </c>
      <c r="AO2204" t="s"/>
      <c r="AP2204" t="n">
        <v>343</v>
      </c>
      <c r="AQ2204" t="s">
        <v>89</v>
      </c>
      <c r="AR2204" t="s"/>
      <c r="AS2204" t="s"/>
      <c r="AT2204" t="s">
        <v>90</v>
      </c>
      <c r="AU2204" t="s"/>
      <c r="AV2204" t="s"/>
      <c r="AW2204" t="s"/>
      <c r="AX2204" t="s"/>
      <c r="AY2204" t="n">
        <v>163154</v>
      </c>
      <c r="AZ2204" t="s">
        <v>2566</v>
      </c>
      <c r="BA2204" t="s"/>
      <c r="BB2204" t="n">
        <v>26953</v>
      </c>
      <c r="BC2204" t="n">
        <v>13.342586</v>
      </c>
      <c r="BD2204" t="n">
        <v>52.504174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92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2572</v>
      </c>
      <c r="F2205" t="n">
        <v>-1</v>
      </c>
      <c r="G2205" t="s">
        <v>74</v>
      </c>
      <c r="H2205" t="s">
        <v>75</v>
      </c>
      <c r="I2205" t="s"/>
      <c r="J2205" t="s">
        <v>74</v>
      </c>
      <c r="K2205" t="n">
        <v>93.5</v>
      </c>
      <c r="L2205" t="s">
        <v>76</v>
      </c>
      <c r="M2205" t="s"/>
      <c r="N2205" t="s">
        <v>77</v>
      </c>
      <c r="O2205" t="s">
        <v>78</v>
      </c>
      <c r="P2205" t="s">
        <v>2572</v>
      </c>
      <c r="Q2205" t="s"/>
      <c r="R2205" t="s">
        <v>102</v>
      </c>
      <c r="S2205" t="s">
        <v>717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HYPERLINK("https://hotelmonitor-cachepage.eclerx.com/savepage/tk_154341450965682_sr_2057.html","info")</f>
        <v/>
      </c>
      <c r="AA2205" t="n">
        <v>-2071595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87</v>
      </c>
      <c r="AL2205" t="s"/>
      <c r="AM2205" t="s"/>
      <c r="AN2205" t="s">
        <v>88</v>
      </c>
      <c r="AO2205" t="s"/>
      <c r="AP2205" t="n">
        <v>239</v>
      </c>
      <c r="AQ2205" t="s">
        <v>89</v>
      </c>
      <c r="AR2205" t="s"/>
      <c r="AS2205" t="s"/>
      <c r="AT2205" t="s">
        <v>90</v>
      </c>
      <c r="AU2205" t="s"/>
      <c r="AV2205" t="s"/>
      <c r="AW2205" t="s"/>
      <c r="AX2205" t="s"/>
      <c r="AY2205" t="n">
        <v>2071595</v>
      </c>
      <c r="AZ2205" t="s">
        <v>2573</v>
      </c>
      <c r="BA2205" t="s"/>
      <c r="BB2205" t="n">
        <v>42024</v>
      </c>
      <c r="BC2205" t="n">
        <v>13.28346</v>
      </c>
      <c r="BD2205" t="n">
        <v>52.49133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92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2572</v>
      </c>
      <c r="F2206" t="n">
        <v>-1</v>
      </c>
      <c r="G2206" t="s">
        <v>74</v>
      </c>
      <c r="H2206" t="s">
        <v>75</v>
      </c>
      <c r="I2206" t="s"/>
      <c r="J2206" t="s">
        <v>74</v>
      </c>
      <c r="K2206" t="n">
        <v>110</v>
      </c>
      <c r="L2206" t="s">
        <v>76</v>
      </c>
      <c r="M2206" t="s"/>
      <c r="N2206" t="s">
        <v>93</v>
      </c>
      <c r="O2206" t="s">
        <v>78</v>
      </c>
      <c r="P2206" t="s">
        <v>2572</v>
      </c>
      <c r="Q2206" t="s"/>
      <c r="R2206" t="s">
        <v>102</v>
      </c>
      <c r="S2206" t="s">
        <v>372</v>
      </c>
      <c r="T2206" t="s">
        <v>82</v>
      </c>
      <c r="U2206" t="s"/>
      <c r="V2206" t="s">
        <v>83</v>
      </c>
      <c r="W2206" t="s">
        <v>84</v>
      </c>
      <c r="X2206" t="s"/>
      <c r="Y2206" t="s">
        <v>85</v>
      </c>
      <c r="Z2206">
        <f>HYPERLINK("https://hotelmonitor-cachepage.eclerx.com/savepage/tk_154341450965682_sr_2057.html","info")</f>
        <v/>
      </c>
      <c r="AA2206" t="n">
        <v>-2071595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>
        <v>88</v>
      </c>
      <c r="AO2206" t="s"/>
      <c r="AP2206" t="n">
        <v>239</v>
      </c>
      <c r="AQ2206" t="s">
        <v>89</v>
      </c>
      <c r="AR2206" t="s"/>
      <c r="AS2206" t="s"/>
      <c r="AT2206" t="s">
        <v>90</v>
      </c>
      <c r="AU2206" t="s"/>
      <c r="AV2206" t="s"/>
      <c r="AW2206" t="s"/>
      <c r="AX2206" t="s"/>
      <c r="AY2206" t="n">
        <v>2071595</v>
      </c>
      <c r="AZ2206" t="s">
        <v>2573</v>
      </c>
      <c r="BA2206" t="s"/>
      <c r="BB2206" t="n">
        <v>42024</v>
      </c>
      <c r="BC2206" t="n">
        <v>13.28346</v>
      </c>
      <c r="BD2206" t="n">
        <v>52.49133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92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2574</v>
      </c>
      <c r="F2207" t="n">
        <v>-1</v>
      </c>
      <c r="G2207" t="s">
        <v>74</v>
      </c>
      <c r="H2207" t="s">
        <v>75</v>
      </c>
      <c r="I2207" t="s"/>
      <c r="J2207" t="s">
        <v>74</v>
      </c>
      <c r="K2207" t="n">
        <v>51.85</v>
      </c>
      <c r="L2207" t="s">
        <v>76</v>
      </c>
      <c r="M2207" t="s"/>
      <c r="N2207" t="s">
        <v>77</v>
      </c>
      <c r="O2207" t="s">
        <v>78</v>
      </c>
      <c r="P2207" t="s">
        <v>2574</v>
      </c>
      <c r="Q2207" t="s"/>
      <c r="R2207" t="s">
        <v>102</v>
      </c>
      <c r="S2207" t="s">
        <v>2255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HYPERLINK("https://hotelmonitor-cachepage.eclerx.com/savepage/tk_15434144444437318_sr_2057.html","info")</f>
        <v/>
      </c>
      <c r="AA2207" t="n">
        <v>-6796570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>
        <v>88</v>
      </c>
      <c r="AO2207" t="s"/>
      <c r="AP2207" t="n">
        <v>218</v>
      </c>
      <c r="AQ2207" t="s">
        <v>89</v>
      </c>
      <c r="AR2207" t="s"/>
      <c r="AS2207" t="s"/>
      <c r="AT2207" t="s">
        <v>90</v>
      </c>
      <c r="AU2207" t="s"/>
      <c r="AV2207" t="s"/>
      <c r="AW2207" t="s"/>
      <c r="AX2207" t="s"/>
      <c r="AY2207" t="n">
        <v>6796570</v>
      </c>
      <c r="AZ2207" t="s">
        <v>2575</v>
      </c>
      <c r="BA2207" t="s"/>
      <c r="BB2207" t="n">
        <v>3184</v>
      </c>
      <c r="BC2207" t="n">
        <v>13.307224</v>
      </c>
      <c r="BD2207" t="n">
        <v>52.496935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92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2574</v>
      </c>
      <c r="F2208" t="n">
        <v>-1</v>
      </c>
      <c r="G2208" t="s">
        <v>74</v>
      </c>
      <c r="H2208" t="s">
        <v>75</v>
      </c>
      <c r="I2208" t="s"/>
      <c r="J2208" t="s">
        <v>74</v>
      </c>
      <c r="K2208" t="n">
        <v>61</v>
      </c>
      <c r="L2208" t="s">
        <v>76</v>
      </c>
      <c r="M2208" t="s"/>
      <c r="N2208" t="s">
        <v>93</v>
      </c>
      <c r="O2208" t="s">
        <v>78</v>
      </c>
      <c r="P2208" t="s">
        <v>2574</v>
      </c>
      <c r="Q2208" t="s"/>
      <c r="R2208" t="s">
        <v>102</v>
      </c>
      <c r="S2208" t="s">
        <v>835</v>
      </c>
      <c r="T2208" t="s">
        <v>82</v>
      </c>
      <c r="U2208" t="s"/>
      <c r="V2208" t="s">
        <v>83</v>
      </c>
      <c r="W2208" t="s">
        <v>84</v>
      </c>
      <c r="X2208" t="s"/>
      <c r="Y2208" t="s">
        <v>85</v>
      </c>
      <c r="Z2208">
        <f>HYPERLINK("https://hotelmonitor-cachepage.eclerx.com/savepage/tk_15434144444437318_sr_2057.html","info")</f>
        <v/>
      </c>
      <c r="AA2208" t="n">
        <v>-6796570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>
        <v>88</v>
      </c>
      <c r="AO2208" t="s"/>
      <c r="AP2208" t="n">
        <v>218</v>
      </c>
      <c r="AQ2208" t="s">
        <v>89</v>
      </c>
      <c r="AR2208" t="s"/>
      <c r="AS2208" t="s"/>
      <c r="AT2208" t="s">
        <v>90</v>
      </c>
      <c r="AU2208" t="s"/>
      <c r="AV2208" t="s"/>
      <c r="AW2208" t="s"/>
      <c r="AX2208" t="s"/>
      <c r="AY2208" t="n">
        <v>6796570</v>
      </c>
      <c r="AZ2208" t="s">
        <v>2575</v>
      </c>
      <c r="BA2208" t="s"/>
      <c r="BB2208" t="n">
        <v>3184</v>
      </c>
      <c r="BC2208" t="n">
        <v>13.307224</v>
      </c>
      <c r="BD2208" t="n">
        <v>52.496935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92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2574</v>
      </c>
      <c r="F2209" t="n">
        <v>-1</v>
      </c>
      <c r="G2209" t="s">
        <v>74</v>
      </c>
      <c r="H2209" t="s">
        <v>75</v>
      </c>
      <c r="I2209" t="s"/>
      <c r="J2209" t="s">
        <v>74</v>
      </c>
      <c r="K2209" t="n">
        <v>71</v>
      </c>
      <c r="L2209" t="s">
        <v>76</v>
      </c>
      <c r="M2209" t="s"/>
      <c r="N2209" t="s">
        <v>95</v>
      </c>
      <c r="O2209" t="s">
        <v>78</v>
      </c>
      <c r="P2209" t="s">
        <v>2574</v>
      </c>
      <c r="Q2209" t="s"/>
      <c r="R2209" t="s">
        <v>102</v>
      </c>
      <c r="S2209" t="s">
        <v>632</v>
      </c>
      <c r="T2209" t="s">
        <v>82</v>
      </c>
      <c r="U2209" t="s"/>
      <c r="V2209" t="s">
        <v>83</v>
      </c>
      <c r="W2209" t="s">
        <v>84</v>
      </c>
      <c r="X2209" t="s"/>
      <c r="Y2209" t="s">
        <v>85</v>
      </c>
      <c r="Z2209">
        <f>HYPERLINK("https://hotelmonitor-cachepage.eclerx.com/savepage/tk_15434144444437318_sr_2057.html","info")</f>
        <v/>
      </c>
      <c r="AA2209" t="n">
        <v>-6796570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>
        <v>88</v>
      </c>
      <c r="AO2209" t="s"/>
      <c r="AP2209" t="n">
        <v>218</v>
      </c>
      <c r="AQ2209" t="s">
        <v>89</v>
      </c>
      <c r="AR2209" t="s"/>
      <c r="AS2209" t="s"/>
      <c r="AT2209" t="s">
        <v>90</v>
      </c>
      <c r="AU2209" t="s"/>
      <c r="AV2209" t="s"/>
      <c r="AW2209" t="s"/>
      <c r="AX2209" t="s"/>
      <c r="AY2209" t="n">
        <v>6796570</v>
      </c>
      <c r="AZ2209" t="s">
        <v>2575</v>
      </c>
      <c r="BA2209" t="s"/>
      <c r="BB2209" t="n">
        <v>3184</v>
      </c>
      <c r="BC2209" t="n">
        <v>13.307224</v>
      </c>
      <c r="BD2209" t="n">
        <v>52.496935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92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2576</v>
      </c>
      <c r="F2210" t="n">
        <v>-1</v>
      </c>
      <c r="G2210" t="s">
        <v>74</v>
      </c>
      <c r="H2210" t="s">
        <v>75</v>
      </c>
      <c r="I2210" t="s"/>
      <c r="J2210" t="s">
        <v>74</v>
      </c>
      <c r="K2210" t="n">
        <v>77.22</v>
      </c>
      <c r="L2210" t="s">
        <v>76</v>
      </c>
      <c r="M2210" t="s"/>
      <c r="N2210" t="s">
        <v>77</v>
      </c>
      <c r="O2210" t="s">
        <v>78</v>
      </c>
      <c r="P2210" t="s">
        <v>2576</v>
      </c>
      <c r="Q2210" t="s"/>
      <c r="R2210" t="s">
        <v>102</v>
      </c>
      <c r="S2210" t="s">
        <v>2577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HYPERLINK("https://hotelmonitor-cachepage.eclerx.com/savepage/tk_15434141243920398_sr_2057.html","info")</f>
        <v/>
      </c>
      <c r="AA2210" t="n">
        <v>-2676143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>
        <v>88</v>
      </c>
      <c r="AO2210" t="s"/>
      <c r="AP2210" t="n">
        <v>112</v>
      </c>
      <c r="AQ2210" t="s">
        <v>89</v>
      </c>
      <c r="AR2210" t="s"/>
      <c r="AS2210" t="s"/>
      <c r="AT2210" t="s">
        <v>90</v>
      </c>
      <c r="AU2210" t="s"/>
      <c r="AV2210" t="s"/>
      <c r="AW2210" t="s"/>
      <c r="AX2210" t="s"/>
      <c r="AY2210" t="n">
        <v>2676143</v>
      </c>
      <c r="AZ2210" t="s">
        <v>2578</v>
      </c>
      <c r="BA2210" t="s"/>
      <c r="BB2210" t="n">
        <v>22603</v>
      </c>
      <c r="BC2210" t="n">
        <v>13.317209</v>
      </c>
      <c r="BD2210" t="n">
        <v>52.529019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92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2576</v>
      </c>
      <c r="F2211" t="n">
        <v>-1</v>
      </c>
      <c r="G2211" t="s">
        <v>74</v>
      </c>
      <c r="H2211" t="s">
        <v>75</v>
      </c>
      <c r="I2211" t="s"/>
      <c r="J2211" t="s">
        <v>74</v>
      </c>
      <c r="K2211" t="n">
        <v>87</v>
      </c>
      <c r="L2211" t="s">
        <v>76</v>
      </c>
      <c r="M2211" t="s"/>
      <c r="N2211" t="s">
        <v>428</v>
      </c>
      <c r="O2211" t="s">
        <v>78</v>
      </c>
      <c r="P2211" t="s">
        <v>2576</v>
      </c>
      <c r="Q2211" t="s"/>
      <c r="R2211" t="s">
        <v>102</v>
      </c>
      <c r="S2211" t="s">
        <v>756</v>
      </c>
      <c r="T2211" t="s">
        <v>82</v>
      </c>
      <c r="U2211" t="s"/>
      <c r="V2211" t="s">
        <v>83</v>
      </c>
      <c r="W2211" t="s">
        <v>84</v>
      </c>
      <c r="X2211" t="s"/>
      <c r="Y2211" t="s">
        <v>85</v>
      </c>
      <c r="Z2211">
        <f>HYPERLINK("https://hotelmonitor-cachepage.eclerx.com/savepage/tk_15434141243920398_sr_2057.html","info")</f>
        <v/>
      </c>
      <c r="AA2211" t="n">
        <v>-2676143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>
        <v>88</v>
      </c>
      <c r="AO2211" t="s"/>
      <c r="AP2211" t="n">
        <v>112</v>
      </c>
      <c r="AQ2211" t="s">
        <v>89</v>
      </c>
      <c r="AR2211" t="s"/>
      <c r="AS2211" t="s"/>
      <c r="AT2211" t="s">
        <v>90</v>
      </c>
      <c r="AU2211" t="s"/>
      <c r="AV2211" t="s"/>
      <c r="AW2211" t="s"/>
      <c r="AX2211" t="s"/>
      <c r="AY2211" t="n">
        <v>2676143</v>
      </c>
      <c r="AZ2211" t="s">
        <v>2578</v>
      </c>
      <c r="BA2211" t="s"/>
      <c r="BB2211" t="n">
        <v>22603</v>
      </c>
      <c r="BC2211" t="n">
        <v>13.317209</v>
      </c>
      <c r="BD2211" t="n">
        <v>52.529019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92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2576</v>
      </c>
      <c r="F2212" t="n">
        <v>-1</v>
      </c>
      <c r="G2212" t="s">
        <v>74</v>
      </c>
      <c r="H2212" t="s">
        <v>75</v>
      </c>
      <c r="I2212" t="s"/>
      <c r="J2212" t="s">
        <v>74</v>
      </c>
      <c r="K2212" t="n">
        <v>121.9</v>
      </c>
      <c r="L2212" t="s">
        <v>76</v>
      </c>
      <c r="M2212" t="s"/>
      <c r="N2212" t="s">
        <v>428</v>
      </c>
      <c r="O2212" t="s">
        <v>78</v>
      </c>
      <c r="P2212" t="s">
        <v>2576</v>
      </c>
      <c r="Q2212" t="s"/>
      <c r="R2212" t="s">
        <v>102</v>
      </c>
      <c r="S2212" t="s">
        <v>2579</v>
      </c>
      <c r="T2212" t="s">
        <v>82</v>
      </c>
      <c r="U2212" t="s"/>
      <c r="V2212" t="s">
        <v>83</v>
      </c>
      <c r="W2212" t="s">
        <v>112</v>
      </c>
      <c r="X2212" t="s"/>
      <c r="Y2212" t="s">
        <v>85</v>
      </c>
      <c r="Z2212">
        <f>HYPERLINK("https://hotelmonitor-cachepage.eclerx.com/savepage/tk_15434141243920398_sr_2057.html","info")</f>
        <v/>
      </c>
      <c r="AA2212" t="n">
        <v>-2676143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>
        <v>88</v>
      </c>
      <c r="AO2212" t="s"/>
      <c r="AP2212" t="n">
        <v>112</v>
      </c>
      <c r="AQ2212" t="s">
        <v>89</v>
      </c>
      <c r="AR2212" t="s"/>
      <c r="AS2212" t="s"/>
      <c r="AT2212" t="s">
        <v>90</v>
      </c>
      <c r="AU2212" t="s"/>
      <c r="AV2212" t="s"/>
      <c r="AW2212" t="s"/>
      <c r="AX2212" t="s"/>
      <c r="AY2212" t="n">
        <v>2676143</v>
      </c>
      <c r="AZ2212" t="s">
        <v>2578</v>
      </c>
      <c r="BA2212" t="s"/>
      <c r="BB2212" t="n">
        <v>22603</v>
      </c>
      <c r="BC2212" t="n">
        <v>13.317209</v>
      </c>
      <c r="BD2212" t="n">
        <v>52.529019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92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2580</v>
      </c>
      <c r="F2213" t="n">
        <v>-1</v>
      </c>
      <c r="G2213" t="s">
        <v>74</v>
      </c>
      <c r="H2213" t="s">
        <v>75</v>
      </c>
      <c r="I2213" t="s"/>
      <c r="J2213" t="s">
        <v>74</v>
      </c>
      <c r="K2213" t="n">
        <v>105.34</v>
      </c>
      <c r="L2213" t="s">
        <v>76</v>
      </c>
      <c r="M2213" t="s"/>
      <c r="N2213" t="s">
        <v>2581</v>
      </c>
      <c r="O2213" t="s">
        <v>78</v>
      </c>
      <c r="P2213" t="s">
        <v>2580</v>
      </c>
      <c r="Q2213" t="s"/>
      <c r="R2213" t="s">
        <v>80</v>
      </c>
      <c r="S2213" t="s">
        <v>2582</v>
      </c>
      <c r="T2213" t="s">
        <v>82</v>
      </c>
      <c r="U2213" t="s"/>
      <c r="V2213" t="s">
        <v>83</v>
      </c>
      <c r="W2213" t="s">
        <v>84</v>
      </c>
      <c r="X2213" t="s"/>
      <c r="Y2213" t="s">
        <v>85</v>
      </c>
      <c r="Z2213">
        <f>HYPERLINK("https://hotelmonitor-cachepage.eclerx.com/savepage/tk_15434151807565408_sr_2057.html","info")</f>
        <v/>
      </c>
      <c r="AA2213" t="n">
        <v>-1321472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>
        <v>88</v>
      </c>
      <c r="AO2213" t="s"/>
      <c r="AP2213" t="n">
        <v>461</v>
      </c>
      <c r="AQ2213" t="s">
        <v>89</v>
      </c>
      <c r="AR2213" t="s"/>
      <c r="AS2213" t="s"/>
      <c r="AT2213" t="s">
        <v>90</v>
      </c>
      <c r="AU2213" t="s"/>
      <c r="AV2213" t="s"/>
      <c r="AW2213" t="s"/>
      <c r="AX2213" t="s"/>
      <c r="AY2213" t="n">
        <v>1321472</v>
      </c>
      <c r="AZ2213" t="s">
        <v>2583</v>
      </c>
      <c r="BA2213" t="s"/>
      <c r="BB2213" t="n">
        <v>571989</v>
      </c>
      <c r="BC2213" t="n">
        <v>13.384284</v>
      </c>
      <c r="BD2213" t="n">
        <v>52.530975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92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2580</v>
      </c>
      <c r="F2214" t="n">
        <v>-1</v>
      </c>
      <c r="G2214" t="s">
        <v>74</v>
      </c>
      <c r="H2214" t="s">
        <v>75</v>
      </c>
      <c r="I2214" t="s"/>
      <c r="J2214" t="s">
        <v>74</v>
      </c>
      <c r="K2214" t="n">
        <v>114.5</v>
      </c>
      <c r="L2214" t="s">
        <v>76</v>
      </c>
      <c r="M2214" t="s"/>
      <c r="N2214" t="s">
        <v>2584</v>
      </c>
      <c r="O2214" t="s">
        <v>78</v>
      </c>
      <c r="P2214" t="s">
        <v>2580</v>
      </c>
      <c r="Q2214" t="s"/>
      <c r="R2214" t="s">
        <v>80</v>
      </c>
      <c r="S2214" t="s">
        <v>1045</v>
      </c>
      <c r="T2214" t="s">
        <v>82</v>
      </c>
      <c r="U2214" t="s"/>
      <c r="V2214" t="s">
        <v>83</v>
      </c>
      <c r="W2214" t="s">
        <v>84</v>
      </c>
      <c r="X2214" t="s"/>
      <c r="Y2214" t="s">
        <v>85</v>
      </c>
      <c r="Z2214">
        <f>HYPERLINK("https://hotelmonitor-cachepage.eclerx.com/savepage/tk_15434151807565408_sr_2057.html","info")</f>
        <v/>
      </c>
      <c r="AA2214" t="n">
        <v>-1321472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>
        <v>88</v>
      </c>
      <c r="AO2214" t="s"/>
      <c r="AP2214" t="n">
        <v>461</v>
      </c>
      <c r="AQ2214" t="s">
        <v>89</v>
      </c>
      <c r="AR2214" t="s"/>
      <c r="AS2214" t="s"/>
      <c r="AT2214" t="s">
        <v>90</v>
      </c>
      <c r="AU2214" t="s"/>
      <c r="AV2214" t="s"/>
      <c r="AW2214" t="s"/>
      <c r="AX2214" t="s"/>
      <c r="AY2214" t="n">
        <v>1321472</v>
      </c>
      <c r="AZ2214" t="s">
        <v>2583</v>
      </c>
      <c r="BA2214" t="s"/>
      <c r="BB2214" t="n">
        <v>571989</v>
      </c>
      <c r="BC2214" t="n">
        <v>13.384284</v>
      </c>
      <c r="BD2214" t="n">
        <v>52.530975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92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2580</v>
      </c>
      <c r="F2215" t="n">
        <v>-1</v>
      </c>
      <c r="G2215" t="s">
        <v>74</v>
      </c>
      <c r="H2215" t="s">
        <v>75</v>
      </c>
      <c r="I2215" t="s"/>
      <c r="J2215" t="s">
        <v>74</v>
      </c>
      <c r="K2215" t="n">
        <v>114.54</v>
      </c>
      <c r="L2215" t="s">
        <v>76</v>
      </c>
      <c r="M2215" t="s"/>
      <c r="N2215" t="s">
        <v>2585</v>
      </c>
      <c r="O2215" t="s">
        <v>78</v>
      </c>
      <c r="P2215" t="s">
        <v>2580</v>
      </c>
      <c r="Q2215" t="s"/>
      <c r="R2215" t="s">
        <v>80</v>
      </c>
      <c r="S2215" t="s">
        <v>2586</v>
      </c>
      <c r="T2215" t="s">
        <v>82</v>
      </c>
      <c r="U2215" t="s"/>
      <c r="V2215" t="s">
        <v>83</v>
      </c>
      <c r="W2215" t="s">
        <v>84</v>
      </c>
      <c r="X2215" t="s"/>
      <c r="Y2215" t="s">
        <v>85</v>
      </c>
      <c r="Z2215">
        <f>HYPERLINK("https://hotelmonitor-cachepage.eclerx.com/savepage/tk_15434151807565408_sr_2057.html","info")</f>
        <v/>
      </c>
      <c r="AA2215" t="n">
        <v>-1321472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87</v>
      </c>
      <c r="AL2215" t="s"/>
      <c r="AM2215" t="s"/>
      <c r="AN2215" t="s">
        <v>88</v>
      </c>
      <c r="AO2215" t="s"/>
      <c r="AP2215" t="n">
        <v>461</v>
      </c>
      <c r="AQ2215" t="s">
        <v>89</v>
      </c>
      <c r="AR2215" t="s"/>
      <c r="AS2215" t="s"/>
      <c r="AT2215" t="s">
        <v>90</v>
      </c>
      <c r="AU2215" t="s"/>
      <c r="AV2215" t="s"/>
      <c r="AW2215" t="s"/>
      <c r="AX2215" t="s"/>
      <c r="AY2215" t="n">
        <v>1321472</v>
      </c>
      <c r="AZ2215" t="s">
        <v>2583</v>
      </c>
      <c r="BA2215" t="s"/>
      <c r="BB2215" t="n">
        <v>571989</v>
      </c>
      <c r="BC2215" t="n">
        <v>13.384284</v>
      </c>
      <c r="BD2215" t="n">
        <v>52.530975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92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2580</v>
      </c>
      <c r="F2216" t="n">
        <v>-1</v>
      </c>
      <c r="G2216" t="s">
        <v>74</v>
      </c>
      <c r="H2216" t="s">
        <v>75</v>
      </c>
      <c r="I2216" t="s"/>
      <c r="J2216" t="s">
        <v>74</v>
      </c>
      <c r="K2216" t="n">
        <v>124.5</v>
      </c>
      <c r="L2216" t="s">
        <v>76</v>
      </c>
      <c r="M2216" t="s"/>
      <c r="N2216" t="s">
        <v>2585</v>
      </c>
      <c r="O2216" t="s">
        <v>78</v>
      </c>
      <c r="P2216" t="s">
        <v>2580</v>
      </c>
      <c r="Q2216" t="s"/>
      <c r="R2216" t="s">
        <v>80</v>
      </c>
      <c r="S2216" t="s">
        <v>1255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HYPERLINK("https://hotelmonitor-cachepage.eclerx.com/savepage/tk_15434151807565408_sr_2057.html","info")</f>
        <v/>
      </c>
      <c r="AA2216" t="n">
        <v>-1321472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87</v>
      </c>
      <c r="AL2216" t="s"/>
      <c r="AM2216" t="s"/>
      <c r="AN2216" t="s">
        <v>88</v>
      </c>
      <c r="AO2216" t="s"/>
      <c r="AP2216" t="n">
        <v>461</v>
      </c>
      <c r="AQ2216" t="s">
        <v>89</v>
      </c>
      <c r="AR2216" t="s"/>
      <c r="AS2216" t="s"/>
      <c r="AT2216" t="s">
        <v>90</v>
      </c>
      <c r="AU2216" t="s"/>
      <c r="AV2216" t="s"/>
      <c r="AW2216" t="s"/>
      <c r="AX2216" t="s"/>
      <c r="AY2216" t="n">
        <v>1321472</v>
      </c>
      <c r="AZ2216" t="s">
        <v>2583</v>
      </c>
      <c r="BA2216" t="s"/>
      <c r="BB2216" t="n">
        <v>571989</v>
      </c>
      <c r="BC2216" t="n">
        <v>13.384284</v>
      </c>
      <c r="BD2216" t="n">
        <v>52.530975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92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2587</v>
      </c>
      <c r="F2217" t="n">
        <v>-1</v>
      </c>
      <c r="G2217" t="s">
        <v>74</v>
      </c>
      <c r="H2217" t="s">
        <v>75</v>
      </c>
      <c r="I2217" t="s"/>
      <c r="J2217" t="s">
        <v>74</v>
      </c>
      <c r="K2217" t="n">
        <v>69.3</v>
      </c>
      <c r="L2217" t="s">
        <v>76</v>
      </c>
      <c r="M2217" t="s"/>
      <c r="N2217" t="s">
        <v>77</v>
      </c>
      <c r="O2217" t="s">
        <v>78</v>
      </c>
      <c r="P2217" t="s">
        <v>2587</v>
      </c>
      <c r="Q2217" t="s"/>
      <c r="R2217" t="s">
        <v>102</v>
      </c>
      <c r="S2217" t="s">
        <v>1851</v>
      </c>
      <c r="T2217" t="s">
        <v>82</v>
      </c>
      <c r="U2217" t="s"/>
      <c r="V2217" t="s">
        <v>83</v>
      </c>
      <c r="W2217" t="s">
        <v>84</v>
      </c>
      <c r="X2217" t="s"/>
      <c r="Y2217" t="s">
        <v>85</v>
      </c>
      <c r="Z2217">
        <f>HYPERLINK("https://hotelmonitor-cachepage.eclerx.com/savepage/tk_15434139989221017_sr_2057.html","info")</f>
        <v/>
      </c>
      <c r="AA2217" t="n">
        <v>-937929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87</v>
      </c>
      <c r="AL2217" t="s"/>
      <c r="AM2217" t="s"/>
      <c r="AN2217" t="s">
        <v>88</v>
      </c>
      <c r="AO2217" t="s"/>
      <c r="AP2217" t="n">
        <v>70</v>
      </c>
      <c r="AQ2217" t="s">
        <v>89</v>
      </c>
      <c r="AR2217" t="s"/>
      <c r="AS2217" t="s"/>
      <c r="AT2217" t="s">
        <v>90</v>
      </c>
      <c r="AU2217" t="s"/>
      <c r="AV2217" t="s"/>
      <c r="AW2217" t="s"/>
      <c r="AX2217" t="s"/>
      <c r="AY2217" t="n">
        <v>937929</v>
      </c>
      <c r="AZ2217" t="s">
        <v>2588</v>
      </c>
      <c r="BA2217" t="s"/>
      <c r="BB2217" t="n">
        <v>432429</v>
      </c>
      <c r="BC2217" t="n">
        <v>13.368288</v>
      </c>
      <c r="BD2217" t="n">
        <v>52.523924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92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2587</v>
      </c>
      <c r="F2218" t="n">
        <v>-1</v>
      </c>
      <c r="G2218" t="s">
        <v>74</v>
      </c>
      <c r="H2218" t="s">
        <v>75</v>
      </c>
      <c r="I2218" t="s"/>
      <c r="J2218" t="s">
        <v>74</v>
      </c>
      <c r="K2218" t="n">
        <v>77</v>
      </c>
      <c r="L2218" t="s">
        <v>76</v>
      </c>
      <c r="M2218" t="s"/>
      <c r="N2218" t="s">
        <v>183</v>
      </c>
      <c r="O2218" t="s">
        <v>78</v>
      </c>
      <c r="P2218" t="s">
        <v>2587</v>
      </c>
      <c r="Q2218" t="s"/>
      <c r="R2218" t="s">
        <v>102</v>
      </c>
      <c r="S2218" t="s">
        <v>901</v>
      </c>
      <c r="T2218" t="s">
        <v>82</v>
      </c>
      <c r="U2218" t="s"/>
      <c r="V2218" t="s">
        <v>83</v>
      </c>
      <c r="W2218" t="s">
        <v>84</v>
      </c>
      <c r="X2218" t="s"/>
      <c r="Y2218" t="s">
        <v>85</v>
      </c>
      <c r="Z2218">
        <f>HYPERLINK("https://hotelmonitor-cachepage.eclerx.com/savepage/tk_15434139989221017_sr_2057.html","info")</f>
        <v/>
      </c>
      <c r="AA2218" t="n">
        <v>-937929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87</v>
      </c>
      <c r="AL2218" t="s"/>
      <c r="AM2218" t="s"/>
      <c r="AN2218" t="s">
        <v>88</v>
      </c>
      <c r="AO2218" t="s"/>
      <c r="AP2218" t="n">
        <v>70</v>
      </c>
      <c r="AQ2218" t="s">
        <v>89</v>
      </c>
      <c r="AR2218" t="s"/>
      <c r="AS2218" t="s"/>
      <c r="AT2218" t="s">
        <v>90</v>
      </c>
      <c r="AU2218" t="s"/>
      <c r="AV2218" t="s"/>
      <c r="AW2218" t="s"/>
      <c r="AX2218" t="s"/>
      <c r="AY2218" t="n">
        <v>937929</v>
      </c>
      <c r="AZ2218" t="s">
        <v>2588</v>
      </c>
      <c r="BA2218" t="s"/>
      <c r="BB2218" t="n">
        <v>432429</v>
      </c>
      <c r="BC2218" t="n">
        <v>13.368288</v>
      </c>
      <c r="BD2218" t="n">
        <v>52.523924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92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2589</v>
      </c>
      <c r="F2219" t="n">
        <v>-1</v>
      </c>
      <c r="G2219" t="s">
        <v>74</v>
      </c>
      <c r="H2219" t="s">
        <v>75</v>
      </c>
      <c r="I2219" t="s"/>
      <c r="J2219" t="s">
        <v>74</v>
      </c>
      <c r="K2219" t="n">
        <v>112</v>
      </c>
      <c r="L2219" t="s">
        <v>76</v>
      </c>
      <c r="M2219" t="s"/>
      <c r="N2219" t="s">
        <v>77</v>
      </c>
      <c r="O2219" t="s">
        <v>78</v>
      </c>
      <c r="P2219" t="s">
        <v>2589</v>
      </c>
      <c r="Q2219" t="s"/>
      <c r="R2219" t="s">
        <v>80</v>
      </c>
      <c r="S2219" t="s">
        <v>370</v>
      </c>
      <c r="T2219" t="s">
        <v>82</v>
      </c>
      <c r="U2219" t="s"/>
      <c r="V2219" t="s">
        <v>83</v>
      </c>
      <c r="W2219" t="s">
        <v>84</v>
      </c>
      <c r="X2219" t="s"/>
      <c r="Y2219" t="s">
        <v>85</v>
      </c>
      <c r="Z2219">
        <f>HYPERLINK("https://hotelmonitor-cachepage.eclerx.com/savepage/tk_15434142216869743_sr_2057.html","info")</f>
        <v/>
      </c>
      <c r="AA2219" t="n">
        <v>-2667994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87</v>
      </c>
      <c r="AL2219" t="s"/>
      <c r="AM2219" t="s"/>
      <c r="AN2219" t="s">
        <v>88</v>
      </c>
      <c r="AO2219" t="s"/>
      <c r="AP2219" t="n">
        <v>143</v>
      </c>
      <c r="AQ2219" t="s">
        <v>89</v>
      </c>
      <c r="AR2219" t="s"/>
      <c r="AS2219" t="s"/>
      <c r="AT2219" t="s">
        <v>90</v>
      </c>
      <c r="AU2219" t="s"/>
      <c r="AV2219" t="s"/>
      <c r="AW2219" t="s"/>
      <c r="AX2219" t="s"/>
      <c r="AY2219" t="n">
        <v>2667994</v>
      </c>
      <c r="AZ2219" t="s">
        <v>2590</v>
      </c>
      <c r="BA2219" t="s"/>
      <c r="BB2219" t="n">
        <v>152990</v>
      </c>
      <c r="BC2219" t="n">
        <v>13.391186</v>
      </c>
      <c r="BD2219" t="n">
        <v>52.504872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92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2589</v>
      </c>
      <c r="F2220" t="n">
        <v>-1</v>
      </c>
      <c r="G2220" t="s">
        <v>74</v>
      </c>
      <c r="H2220" t="s">
        <v>75</v>
      </c>
      <c r="I2220" t="s"/>
      <c r="J2220" t="s">
        <v>74</v>
      </c>
      <c r="K2220" t="n">
        <v>121</v>
      </c>
      <c r="L2220" t="s">
        <v>76</v>
      </c>
      <c r="M2220" t="s"/>
      <c r="N2220" t="s">
        <v>428</v>
      </c>
      <c r="O2220" t="s">
        <v>78</v>
      </c>
      <c r="P2220" t="s">
        <v>2589</v>
      </c>
      <c r="Q2220" t="s"/>
      <c r="R2220" t="s">
        <v>80</v>
      </c>
      <c r="S2220" t="s">
        <v>198</v>
      </c>
      <c r="T2220" t="s">
        <v>82</v>
      </c>
      <c r="U2220" t="s"/>
      <c r="V2220" t="s">
        <v>83</v>
      </c>
      <c r="W2220" t="s">
        <v>84</v>
      </c>
      <c r="X2220" t="s"/>
      <c r="Y2220" t="s">
        <v>85</v>
      </c>
      <c r="Z2220">
        <f>HYPERLINK("https://hotelmonitor-cachepage.eclerx.com/savepage/tk_15434142216869743_sr_2057.html","info")</f>
        <v/>
      </c>
      <c r="AA2220" t="n">
        <v>-2667994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87</v>
      </c>
      <c r="AL2220" t="s"/>
      <c r="AM2220" t="s"/>
      <c r="AN2220" t="s">
        <v>88</v>
      </c>
      <c r="AO2220" t="s"/>
      <c r="AP2220" t="n">
        <v>143</v>
      </c>
      <c r="AQ2220" t="s">
        <v>89</v>
      </c>
      <c r="AR2220" t="s"/>
      <c r="AS2220" t="s"/>
      <c r="AT2220" t="s">
        <v>90</v>
      </c>
      <c r="AU2220" t="s"/>
      <c r="AV2220" t="s"/>
      <c r="AW2220" t="s"/>
      <c r="AX2220" t="s"/>
      <c r="AY2220" t="n">
        <v>2667994</v>
      </c>
      <c r="AZ2220" t="s">
        <v>2590</v>
      </c>
      <c r="BA2220" t="s"/>
      <c r="BB2220" t="n">
        <v>152990</v>
      </c>
      <c r="BC2220" t="n">
        <v>13.391186</v>
      </c>
      <c r="BD2220" t="n">
        <v>52.504872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92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2589</v>
      </c>
      <c r="F2221" t="n">
        <v>-1</v>
      </c>
      <c r="G2221" t="s">
        <v>74</v>
      </c>
      <c r="H2221" t="s">
        <v>75</v>
      </c>
      <c r="I2221" t="s"/>
      <c r="J2221" t="s">
        <v>74</v>
      </c>
      <c r="K2221" t="n">
        <v>142.5</v>
      </c>
      <c r="L2221" t="s">
        <v>76</v>
      </c>
      <c r="M2221" t="s"/>
      <c r="N2221" t="s">
        <v>95</v>
      </c>
      <c r="O2221" t="s">
        <v>78</v>
      </c>
      <c r="P2221" t="s">
        <v>2589</v>
      </c>
      <c r="Q2221" t="s"/>
      <c r="R2221" t="s">
        <v>80</v>
      </c>
      <c r="S2221" t="s">
        <v>2591</v>
      </c>
      <c r="T2221" t="s">
        <v>82</v>
      </c>
      <c r="U2221" t="s"/>
      <c r="V2221" t="s">
        <v>83</v>
      </c>
      <c r="W2221" t="s">
        <v>84</v>
      </c>
      <c r="X2221" t="s"/>
      <c r="Y2221" t="s">
        <v>85</v>
      </c>
      <c r="Z2221">
        <f>HYPERLINK("https://hotelmonitor-cachepage.eclerx.com/savepage/tk_15434142216869743_sr_2057.html","info")</f>
        <v/>
      </c>
      <c r="AA2221" t="n">
        <v>-2667994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87</v>
      </c>
      <c r="AL2221" t="s"/>
      <c r="AM2221" t="s"/>
      <c r="AN2221" t="s">
        <v>88</v>
      </c>
      <c r="AO2221" t="s"/>
      <c r="AP2221" t="n">
        <v>143</v>
      </c>
      <c r="AQ2221" t="s">
        <v>89</v>
      </c>
      <c r="AR2221" t="s"/>
      <c r="AS2221" t="s"/>
      <c r="AT2221" t="s">
        <v>90</v>
      </c>
      <c r="AU2221" t="s"/>
      <c r="AV2221" t="s"/>
      <c r="AW2221" t="s"/>
      <c r="AX2221" t="s"/>
      <c r="AY2221" t="n">
        <v>2667994</v>
      </c>
      <c r="AZ2221" t="s">
        <v>2590</v>
      </c>
      <c r="BA2221" t="s"/>
      <c r="BB2221" t="n">
        <v>152990</v>
      </c>
      <c r="BC2221" t="n">
        <v>13.391186</v>
      </c>
      <c r="BD2221" t="n">
        <v>52.504872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92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2589</v>
      </c>
      <c r="F2222" t="n">
        <v>-1</v>
      </c>
      <c r="G2222" t="s">
        <v>74</v>
      </c>
      <c r="H2222" t="s">
        <v>75</v>
      </c>
      <c r="I2222" t="s"/>
      <c r="J2222" t="s">
        <v>74</v>
      </c>
      <c r="K2222" t="n">
        <v>165.5</v>
      </c>
      <c r="L2222" t="s">
        <v>76</v>
      </c>
      <c r="M2222" t="s"/>
      <c r="N2222" t="s">
        <v>428</v>
      </c>
      <c r="O2222" t="s">
        <v>78</v>
      </c>
      <c r="P2222" t="s">
        <v>2589</v>
      </c>
      <c r="Q2222" t="s"/>
      <c r="R2222" t="s">
        <v>80</v>
      </c>
      <c r="S2222" t="s">
        <v>2592</v>
      </c>
      <c r="T2222" t="s">
        <v>82</v>
      </c>
      <c r="U2222" t="s"/>
      <c r="V2222" t="s">
        <v>83</v>
      </c>
      <c r="W2222" t="s">
        <v>112</v>
      </c>
      <c r="X2222" t="s"/>
      <c r="Y2222" t="s">
        <v>85</v>
      </c>
      <c r="Z2222">
        <f>HYPERLINK("https://hotelmonitor-cachepage.eclerx.com/savepage/tk_15434142216869743_sr_2057.html","info")</f>
        <v/>
      </c>
      <c r="AA2222" t="n">
        <v>-2667994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87</v>
      </c>
      <c r="AL2222" t="s"/>
      <c r="AM2222" t="s"/>
      <c r="AN2222" t="s">
        <v>88</v>
      </c>
      <c r="AO2222" t="s"/>
      <c r="AP2222" t="n">
        <v>143</v>
      </c>
      <c r="AQ2222" t="s">
        <v>89</v>
      </c>
      <c r="AR2222" t="s"/>
      <c r="AS2222" t="s"/>
      <c r="AT2222" t="s">
        <v>90</v>
      </c>
      <c r="AU2222" t="s"/>
      <c r="AV2222" t="s"/>
      <c r="AW2222" t="s"/>
      <c r="AX2222" t="s"/>
      <c r="AY2222" t="n">
        <v>2667994</v>
      </c>
      <c r="AZ2222" t="s">
        <v>2590</v>
      </c>
      <c r="BA2222" t="s"/>
      <c r="BB2222" t="n">
        <v>152990</v>
      </c>
      <c r="BC2222" t="n">
        <v>13.391186</v>
      </c>
      <c r="BD2222" t="n">
        <v>52.504872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92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2589</v>
      </c>
      <c r="F2223" t="n">
        <v>-1</v>
      </c>
      <c r="G2223" t="s">
        <v>74</v>
      </c>
      <c r="H2223" t="s">
        <v>75</v>
      </c>
      <c r="I2223" t="s"/>
      <c r="J2223" t="s">
        <v>74</v>
      </c>
      <c r="K2223" t="n">
        <v>166.5</v>
      </c>
      <c r="L2223" t="s">
        <v>76</v>
      </c>
      <c r="M2223" t="s"/>
      <c r="N2223" t="s">
        <v>219</v>
      </c>
      <c r="O2223" t="s">
        <v>78</v>
      </c>
      <c r="P2223" t="s">
        <v>2589</v>
      </c>
      <c r="Q2223" t="s"/>
      <c r="R2223" t="s">
        <v>80</v>
      </c>
      <c r="S2223" t="s">
        <v>2438</v>
      </c>
      <c r="T2223" t="s">
        <v>82</v>
      </c>
      <c r="U2223" t="s"/>
      <c r="V2223" t="s">
        <v>83</v>
      </c>
      <c r="W2223" t="s">
        <v>84</v>
      </c>
      <c r="X2223" t="s"/>
      <c r="Y2223" t="s">
        <v>85</v>
      </c>
      <c r="Z2223">
        <f>HYPERLINK("https://hotelmonitor-cachepage.eclerx.com/savepage/tk_15434142216869743_sr_2057.html","info")</f>
        <v/>
      </c>
      <c r="AA2223" t="n">
        <v>-2667994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>
        <v>88</v>
      </c>
      <c r="AO2223" t="s"/>
      <c r="AP2223" t="n">
        <v>143</v>
      </c>
      <c r="AQ2223" t="s">
        <v>89</v>
      </c>
      <c r="AR2223" t="s"/>
      <c r="AS2223" t="s"/>
      <c r="AT2223" t="s">
        <v>90</v>
      </c>
      <c r="AU2223" t="s"/>
      <c r="AV2223" t="s"/>
      <c r="AW2223" t="s"/>
      <c r="AX2223" t="s"/>
      <c r="AY2223" t="n">
        <v>2667994</v>
      </c>
      <c r="AZ2223" t="s">
        <v>2590</v>
      </c>
      <c r="BA2223" t="s"/>
      <c r="BB2223" t="n">
        <v>152990</v>
      </c>
      <c r="BC2223" t="n">
        <v>13.391186</v>
      </c>
      <c r="BD2223" t="n">
        <v>52.504872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92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2589</v>
      </c>
      <c r="F2224" t="n">
        <v>-1</v>
      </c>
      <c r="G2224" t="s">
        <v>74</v>
      </c>
      <c r="H2224" t="s">
        <v>75</v>
      </c>
      <c r="I2224" t="s"/>
      <c r="J2224" t="s">
        <v>74</v>
      </c>
      <c r="K2224" t="n">
        <v>196</v>
      </c>
      <c r="L2224" t="s">
        <v>76</v>
      </c>
      <c r="M2224" t="s"/>
      <c r="N2224" t="s">
        <v>321</v>
      </c>
      <c r="O2224" t="s">
        <v>78</v>
      </c>
      <c r="P2224" t="s">
        <v>2589</v>
      </c>
      <c r="Q2224" t="s"/>
      <c r="R2224" t="s">
        <v>80</v>
      </c>
      <c r="S2224" t="s">
        <v>2593</v>
      </c>
      <c r="T2224" t="s">
        <v>82</v>
      </c>
      <c r="U2224" t="s"/>
      <c r="V2224" t="s">
        <v>83</v>
      </c>
      <c r="W2224" t="s">
        <v>84</v>
      </c>
      <c r="X2224" t="s"/>
      <c r="Y2224" t="s">
        <v>85</v>
      </c>
      <c r="Z2224">
        <f>HYPERLINK("https://hotelmonitor-cachepage.eclerx.com/savepage/tk_15434142216869743_sr_2057.html","info")</f>
        <v/>
      </c>
      <c r="AA2224" t="n">
        <v>-2667994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>
        <v>88</v>
      </c>
      <c r="AO2224" t="s"/>
      <c r="AP2224" t="n">
        <v>143</v>
      </c>
      <c r="AQ2224" t="s">
        <v>89</v>
      </c>
      <c r="AR2224" t="s"/>
      <c r="AS2224" t="s"/>
      <c r="AT2224" t="s">
        <v>90</v>
      </c>
      <c r="AU2224" t="s"/>
      <c r="AV2224" t="s"/>
      <c r="AW2224" t="s"/>
      <c r="AX2224" t="s"/>
      <c r="AY2224" t="n">
        <v>2667994</v>
      </c>
      <c r="AZ2224" t="s">
        <v>2590</v>
      </c>
      <c r="BA2224" t="s"/>
      <c r="BB2224" t="n">
        <v>152990</v>
      </c>
      <c r="BC2224" t="n">
        <v>13.391186</v>
      </c>
      <c r="BD2224" t="n">
        <v>52.504872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92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2589</v>
      </c>
      <c r="F2225" t="n">
        <v>-1</v>
      </c>
      <c r="G2225" t="s">
        <v>74</v>
      </c>
      <c r="H2225" t="s">
        <v>75</v>
      </c>
      <c r="I2225" t="s"/>
      <c r="J2225" t="s">
        <v>74</v>
      </c>
      <c r="K2225" t="n">
        <v>219</v>
      </c>
      <c r="L2225" t="s">
        <v>76</v>
      </c>
      <c r="M2225" t="s"/>
      <c r="N2225" t="s">
        <v>219</v>
      </c>
      <c r="O2225" t="s">
        <v>78</v>
      </c>
      <c r="P2225" t="s">
        <v>2589</v>
      </c>
      <c r="Q2225" t="s"/>
      <c r="R2225" t="s">
        <v>80</v>
      </c>
      <c r="S2225" t="s">
        <v>2267</v>
      </c>
      <c r="T2225" t="s">
        <v>82</v>
      </c>
      <c r="U2225" t="s"/>
      <c r="V2225" t="s">
        <v>83</v>
      </c>
      <c r="W2225" t="s">
        <v>112</v>
      </c>
      <c r="X2225" t="s"/>
      <c r="Y2225" t="s">
        <v>85</v>
      </c>
      <c r="Z2225">
        <f>HYPERLINK("https://hotelmonitor-cachepage.eclerx.com/savepage/tk_15434142216869743_sr_2057.html","info")</f>
        <v/>
      </c>
      <c r="AA2225" t="n">
        <v>-2667994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>
        <v>88</v>
      </c>
      <c r="AO2225" t="s"/>
      <c r="AP2225" t="n">
        <v>143</v>
      </c>
      <c r="AQ2225" t="s">
        <v>89</v>
      </c>
      <c r="AR2225" t="s"/>
      <c r="AS2225" t="s"/>
      <c r="AT2225" t="s">
        <v>90</v>
      </c>
      <c r="AU2225" t="s"/>
      <c r="AV2225" t="s"/>
      <c r="AW2225" t="s"/>
      <c r="AX2225" t="s"/>
      <c r="AY2225" t="n">
        <v>2667994</v>
      </c>
      <c r="AZ2225" t="s">
        <v>2590</v>
      </c>
      <c r="BA2225" t="s"/>
      <c r="BB2225" t="n">
        <v>152990</v>
      </c>
      <c r="BC2225" t="n">
        <v>13.391186</v>
      </c>
      <c r="BD2225" t="n">
        <v>52.504872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92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2594</v>
      </c>
      <c r="F2226" t="n">
        <v>-1</v>
      </c>
      <c r="G2226" t="s">
        <v>74</v>
      </c>
      <c r="H2226" t="s">
        <v>75</v>
      </c>
      <c r="I2226" t="s"/>
      <c r="J2226" t="s">
        <v>74</v>
      </c>
      <c r="K2226" t="n">
        <v>48</v>
      </c>
      <c r="L2226" t="s">
        <v>76</v>
      </c>
      <c r="M2226" t="s"/>
      <c r="N2226" t="s">
        <v>2595</v>
      </c>
      <c r="O2226" t="s">
        <v>78</v>
      </c>
      <c r="P2226" t="s">
        <v>2594</v>
      </c>
      <c r="Q2226" t="s"/>
      <c r="R2226" t="s">
        <v>180</v>
      </c>
      <c r="S2226" t="s">
        <v>2596</v>
      </c>
      <c r="T2226" t="s">
        <v>82</v>
      </c>
      <c r="U2226" t="s"/>
      <c r="V2226" t="s">
        <v>83</v>
      </c>
      <c r="W2226" t="s">
        <v>112</v>
      </c>
      <c r="X2226" t="s"/>
      <c r="Y2226" t="s">
        <v>85</v>
      </c>
      <c r="Z2226">
        <f>HYPERLINK("https://hotelmonitor-cachepage.eclerx.com/savepage/tk_15434149270021982_sr_2057.html","info")</f>
        <v/>
      </c>
      <c r="AA2226" t="n">
        <v>-231284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87</v>
      </c>
      <c r="AL2226" t="s"/>
      <c r="AM2226" t="s"/>
      <c r="AN2226" t="s">
        <v>88</v>
      </c>
      <c r="AO2226" t="s"/>
      <c r="AP2226" t="n">
        <v>376</v>
      </c>
      <c r="AQ2226" t="s">
        <v>89</v>
      </c>
      <c r="AR2226" t="s"/>
      <c r="AS2226" t="s"/>
      <c r="AT2226" t="s">
        <v>90</v>
      </c>
      <c r="AU2226" t="s"/>
      <c r="AV2226" t="s"/>
      <c r="AW2226" t="s"/>
      <c r="AX2226" t="s"/>
      <c r="AY2226" t="n">
        <v>231284</v>
      </c>
      <c r="AZ2226" t="s">
        <v>2597</v>
      </c>
      <c r="BA2226" t="s"/>
      <c r="BB2226" t="n">
        <v>145517</v>
      </c>
      <c r="BC2226" t="n">
        <v>13.303907</v>
      </c>
      <c r="BD2226" t="n">
        <v>52.505694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92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2594</v>
      </c>
      <c r="F2227" t="n">
        <v>-1</v>
      </c>
      <c r="G2227" t="s">
        <v>74</v>
      </c>
      <c r="H2227" t="s">
        <v>75</v>
      </c>
      <c r="I2227" t="s"/>
      <c r="J2227" t="s">
        <v>74</v>
      </c>
      <c r="K2227" t="n">
        <v>54</v>
      </c>
      <c r="L2227" t="s">
        <v>76</v>
      </c>
      <c r="M2227" t="s"/>
      <c r="N2227" t="s">
        <v>933</v>
      </c>
      <c r="O2227" t="s">
        <v>78</v>
      </c>
      <c r="P2227" t="s">
        <v>2594</v>
      </c>
      <c r="Q2227" t="s"/>
      <c r="R2227" t="s">
        <v>180</v>
      </c>
      <c r="S2227" t="s">
        <v>893</v>
      </c>
      <c r="T2227" t="s">
        <v>82</v>
      </c>
      <c r="U2227" t="s"/>
      <c r="V2227" t="s">
        <v>83</v>
      </c>
      <c r="W2227" t="s">
        <v>112</v>
      </c>
      <c r="X2227" t="s"/>
      <c r="Y2227" t="s">
        <v>85</v>
      </c>
      <c r="Z2227">
        <f>HYPERLINK("https://hotelmonitor-cachepage.eclerx.com/savepage/tk_15434149270021982_sr_2057.html","info")</f>
        <v/>
      </c>
      <c r="AA2227" t="n">
        <v>-231284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>
        <v>88</v>
      </c>
      <c r="AO2227" t="s"/>
      <c r="AP2227" t="n">
        <v>376</v>
      </c>
      <c r="AQ2227" t="s">
        <v>89</v>
      </c>
      <c r="AR2227" t="s"/>
      <c r="AS2227" t="s"/>
      <c r="AT2227" t="s">
        <v>90</v>
      </c>
      <c r="AU2227" t="s"/>
      <c r="AV2227" t="s"/>
      <c r="AW2227" t="s"/>
      <c r="AX2227" t="s"/>
      <c r="AY2227" t="n">
        <v>231284</v>
      </c>
      <c r="AZ2227" t="s">
        <v>2597</v>
      </c>
      <c r="BA2227" t="s"/>
      <c r="BB2227" t="n">
        <v>145517</v>
      </c>
      <c r="BC2227" t="n">
        <v>13.303907</v>
      </c>
      <c r="BD2227" t="n">
        <v>52.505694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92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2594</v>
      </c>
      <c r="F2228" t="n">
        <v>-1</v>
      </c>
      <c r="G2228" t="s">
        <v>74</v>
      </c>
      <c r="H2228" t="s">
        <v>75</v>
      </c>
      <c r="I2228" t="s"/>
      <c r="J2228" t="s">
        <v>74</v>
      </c>
      <c r="K2228" t="n">
        <v>69</v>
      </c>
      <c r="L2228" t="s">
        <v>76</v>
      </c>
      <c r="M2228" t="s"/>
      <c r="N2228" t="s">
        <v>1805</v>
      </c>
      <c r="O2228" t="s">
        <v>78</v>
      </c>
      <c r="P2228" t="s">
        <v>2594</v>
      </c>
      <c r="Q2228" t="s"/>
      <c r="R2228" t="s">
        <v>180</v>
      </c>
      <c r="S2228" t="s">
        <v>967</v>
      </c>
      <c r="T2228" t="s">
        <v>82</v>
      </c>
      <c r="U2228" t="s"/>
      <c r="V2228" t="s">
        <v>83</v>
      </c>
      <c r="W2228" t="s">
        <v>112</v>
      </c>
      <c r="X2228" t="s"/>
      <c r="Y2228" t="s">
        <v>85</v>
      </c>
      <c r="Z2228">
        <f>HYPERLINK("https://hotelmonitor-cachepage.eclerx.com/savepage/tk_15434149270021982_sr_2057.html","info")</f>
        <v/>
      </c>
      <c r="AA2228" t="n">
        <v>-231284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>
        <v>88</v>
      </c>
      <c r="AO2228" t="s"/>
      <c r="AP2228" t="n">
        <v>376</v>
      </c>
      <c r="AQ2228" t="s">
        <v>89</v>
      </c>
      <c r="AR2228" t="s"/>
      <c r="AS2228" t="s"/>
      <c r="AT2228" t="s">
        <v>90</v>
      </c>
      <c r="AU2228" t="s"/>
      <c r="AV2228" t="s"/>
      <c r="AW2228" t="s"/>
      <c r="AX2228" t="s"/>
      <c r="AY2228" t="n">
        <v>231284</v>
      </c>
      <c r="AZ2228" t="s">
        <v>2597</v>
      </c>
      <c r="BA2228" t="s"/>
      <c r="BB2228" t="n">
        <v>145517</v>
      </c>
      <c r="BC2228" t="n">
        <v>13.303907</v>
      </c>
      <c r="BD2228" t="n">
        <v>52.505694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92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2594</v>
      </c>
      <c r="F2229" t="n">
        <v>-1</v>
      </c>
      <c r="G2229" t="s">
        <v>74</v>
      </c>
      <c r="H2229" t="s">
        <v>75</v>
      </c>
      <c r="I2229" t="s"/>
      <c r="J2229" t="s">
        <v>74</v>
      </c>
      <c r="K2229" t="n">
        <v>79</v>
      </c>
      <c r="L2229" t="s">
        <v>76</v>
      </c>
      <c r="M2229" t="s"/>
      <c r="N2229" t="s">
        <v>2598</v>
      </c>
      <c r="O2229" t="s">
        <v>78</v>
      </c>
      <c r="P2229" t="s">
        <v>2594</v>
      </c>
      <c r="Q2229" t="s"/>
      <c r="R2229" t="s">
        <v>180</v>
      </c>
      <c r="S2229" t="s">
        <v>231</v>
      </c>
      <c r="T2229" t="s">
        <v>82</v>
      </c>
      <c r="U2229" t="s"/>
      <c r="V2229" t="s">
        <v>83</v>
      </c>
      <c r="W2229" t="s">
        <v>112</v>
      </c>
      <c r="X2229" t="s"/>
      <c r="Y2229" t="s">
        <v>85</v>
      </c>
      <c r="Z2229">
        <f>HYPERLINK("https://hotelmonitor-cachepage.eclerx.com/savepage/tk_15434149270021982_sr_2057.html","info")</f>
        <v/>
      </c>
      <c r="AA2229" t="n">
        <v>-231284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>
        <v>88</v>
      </c>
      <c r="AO2229" t="s"/>
      <c r="AP2229" t="n">
        <v>376</v>
      </c>
      <c r="AQ2229" t="s">
        <v>89</v>
      </c>
      <c r="AR2229" t="s"/>
      <c r="AS2229" t="s"/>
      <c r="AT2229" t="s">
        <v>90</v>
      </c>
      <c r="AU2229" t="s"/>
      <c r="AV2229" t="s"/>
      <c r="AW2229" t="s"/>
      <c r="AX2229" t="s"/>
      <c r="AY2229" t="n">
        <v>231284</v>
      </c>
      <c r="AZ2229" t="s">
        <v>2597</v>
      </c>
      <c r="BA2229" t="s"/>
      <c r="BB2229" t="n">
        <v>145517</v>
      </c>
      <c r="BC2229" t="n">
        <v>13.303907</v>
      </c>
      <c r="BD2229" t="n">
        <v>52.505694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92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2599</v>
      </c>
      <c r="F2230" t="n">
        <v>3438088</v>
      </c>
      <c r="G2230" t="s">
        <v>74</v>
      </c>
      <c r="H2230" t="s">
        <v>75</v>
      </c>
      <c r="I2230" t="s"/>
      <c r="J2230" t="s">
        <v>74</v>
      </c>
      <c r="K2230" t="n">
        <v>68</v>
      </c>
      <c r="L2230" t="s">
        <v>76</v>
      </c>
      <c r="M2230" t="s"/>
      <c r="N2230" t="s">
        <v>77</v>
      </c>
      <c r="O2230" t="s">
        <v>78</v>
      </c>
      <c r="P2230" t="s">
        <v>2600</v>
      </c>
      <c r="Q2230" t="s"/>
      <c r="R2230" t="s">
        <v>80</v>
      </c>
      <c r="S2230" t="s">
        <v>1033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HYPERLINK("https://hotelmonitor-cachepage.eclerx.com/savepage/tk_15434151307456627_sr_2057.html","info")</f>
        <v/>
      </c>
      <c r="AA2230" t="n">
        <v>555921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>
        <v>88</v>
      </c>
      <c r="AO2230" t="s"/>
      <c r="AP2230" t="n">
        <v>444</v>
      </c>
      <c r="AQ2230" t="s">
        <v>89</v>
      </c>
      <c r="AR2230" t="s"/>
      <c r="AS2230" t="s"/>
      <c r="AT2230" t="s">
        <v>90</v>
      </c>
      <c r="AU2230" t="s"/>
      <c r="AV2230" t="s"/>
      <c r="AW2230" t="s"/>
      <c r="AX2230" t="s"/>
      <c r="AY2230" t="n">
        <v>3738731</v>
      </c>
      <c r="AZ2230" t="s"/>
      <c r="BA2230" t="s"/>
      <c r="BB2230" t="n">
        <v>583331</v>
      </c>
      <c r="BC2230" t="n">
        <v>13.330687</v>
      </c>
      <c r="BD2230" t="n">
        <v>52.490346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92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2599</v>
      </c>
      <c r="F2231" t="n">
        <v>3438088</v>
      </c>
      <c r="G2231" t="s">
        <v>74</v>
      </c>
      <c r="H2231" t="s">
        <v>75</v>
      </c>
      <c r="I2231" t="s"/>
      <c r="J2231" t="s">
        <v>74</v>
      </c>
      <c r="K2231" t="n">
        <v>85</v>
      </c>
      <c r="L2231" t="s">
        <v>76</v>
      </c>
      <c r="M2231" t="s"/>
      <c r="N2231" t="s">
        <v>183</v>
      </c>
      <c r="O2231" t="s">
        <v>78</v>
      </c>
      <c r="P2231" t="s">
        <v>2600</v>
      </c>
      <c r="Q2231" t="s"/>
      <c r="R2231" t="s">
        <v>80</v>
      </c>
      <c r="S2231" t="s">
        <v>181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HYPERLINK("https://hotelmonitor-cachepage.eclerx.com/savepage/tk_15434151307456627_sr_2057.html","info")</f>
        <v/>
      </c>
      <c r="AA2231" t="n">
        <v>555921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>
        <v>88</v>
      </c>
      <c r="AO2231" t="s"/>
      <c r="AP2231" t="n">
        <v>444</v>
      </c>
      <c r="AQ2231" t="s">
        <v>89</v>
      </c>
      <c r="AR2231" t="s"/>
      <c r="AS2231" t="s"/>
      <c r="AT2231" t="s">
        <v>90</v>
      </c>
      <c r="AU2231" t="s"/>
      <c r="AV2231" t="s"/>
      <c r="AW2231" t="s"/>
      <c r="AX2231" t="s"/>
      <c r="AY2231" t="n">
        <v>3738731</v>
      </c>
      <c r="AZ2231" t="s"/>
      <c r="BA2231" t="s"/>
      <c r="BB2231" t="n">
        <v>583331</v>
      </c>
      <c r="BC2231" t="n">
        <v>13.330687</v>
      </c>
      <c r="BD2231" t="n">
        <v>52.490346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92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2599</v>
      </c>
      <c r="F2232" t="n">
        <v>3438088</v>
      </c>
      <c r="G2232" t="s">
        <v>74</v>
      </c>
      <c r="H2232" t="s">
        <v>75</v>
      </c>
      <c r="I2232" t="s"/>
      <c r="J2232" t="s">
        <v>74</v>
      </c>
      <c r="K2232" t="n">
        <v>100</v>
      </c>
      <c r="L2232" t="s">
        <v>76</v>
      </c>
      <c r="M2232" t="s"/>
      <c r="N2232" t="s">
        <v>217</v>
      </c>
      <c r="O2232" t="s">
        <v>78</v>
      </c>
      <c r="P2232" t="s">
        <v>2600</v>
      </c>
      <c r="Q2232" t="s"/>
      <c r="R2232" t="s">
        <v>80</v>
      </c>
      <c r="S2232" t="s">
        <v>1025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HYPERLINK("https://hotelmonitor-cachepage.eclerx.com/savepage/tk_15434151307456627_sr_2057.html","info")</f>
        <v/>
      </c>
      <c r="AA2232" t="n">
        <v>555921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>
        <v>88</v>
      </c>
      <c r="AO2232" t="s"/>
      <c r="AP2232" t="n">
        <v>444</v>
      </c>
      <c r="AQ2232" t="s">
        <v>89</v>
      </c>
      <c r="AR2232" t="s"/>
      <c r="AS2232" t="s"/>
      <c r="AT2232" t="s">
        <v>90</v>
      </c>
      <c r="AU2232" t="s"/>
      <c r="AV2232" t="s"/>
      <c r="AW2232" t="s"/>
      <c r="AX2232" t="s"/>
      <c r="AY2232" t="n">
        <v>3738731</v>
      </c>
      <c r="AZ2232" t="s"/>
      <c r="BA2232" t="s"/>
      <c r="BB2232" t="n">
        <v>583331</v>
      </c>
      <c r="BC2232" t="n">
        <v>13.330687</v>
      </c>
      <c r="BD2232" t="n">
        <v>52.490346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92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2599</v>
      </c>
      <c r="F2233" t="n">
        <v>3438088</v>
      </c>
      <c r="G2233" t="s">
        <v>74</v>
      </c>
      <c r="H2233" t="s">
        <v>75</v>
      </c>
      <c r="I2233" t="s"/>
      <c r="J2233" t="s">
        <v>74</v>
      </c>
      <c r="K2233" t="n">
        <v>125</v>
      </c>
      <c r="L2233" t="s">
        <v>76</v>
      </c>
      <c r="M2233" t="s"/>
      <c r="N2233" t="s">
        <v>484</v>
      </c>
      <c r="O2233" t="s">
        <v>78</v>
      </c>
      <c r="P2233" t="s">
        <v>2600</v>
      </c>
      <c r="Q2233" t="s"/>
      <c r="R2233" t="s">
        <v>80</v>
      </c>
      <c r="S2233" t="s">
        <v>124</v>
      </c>
      <c r="T2233" t="s">
        <v>82</v>
      </c>
      <c r="U2233" t="s"/>
      <c r="V2233" t="s">
        <v>83</v>
      </c>
      <c r="W2233" t="s">
        <v>84</v>
      </c>
      <c r="X2233" t="s"/>
      <c r="Y2233" t="s">
        <v>85</v>
      </c>
      <c r="Z2233">
        <f>HYPERLINK("https://hotelmonitor-cachepage.eclerx.com/savepage/tk_15434151307456627_sr_2057.html","info")</f>
        <v/>
      </c>
      <c r="AA2233" t="n">
        <v>555921</v>
      </c>
      <c r="AB2233" t="s"/>
      <c r="AC2233" t="s"/>
      <c r="AD2233" t="s">
        <v>86</v>
      </c>
      <c r="AE2233" t="s"/>
      <c r="AF2233" t="s"/>
      <c r="AG2233" t="s"/>
      <c r="AH2233" t="s"/>
      <c r="AI2233" t="s"/>
      <c r="AJ2233" t="s"/>
      <c r="AK2233" t="s">
        <v>87</v>
      </c>
      <c r="AL2233" t="s"/>
      <c r="AM2233" t="s"/>
      <c r="AN2233" t="s">
        <v>88</v>
      </c>
      <c r="AO2233" t="s"/>
      <c r="AP2233" t="n">
        <v>444</v>
      </c>
      <c r="AQ2233" t="s">
        <v>89</v>
      </c>
      <c r="AR2233" t="s"/>
      <c r="AS2233" t="s"/>
      <c r="AT2233" t="s">
        <v>90</v>
      </c>
      <c r="AU2233" t="s"/>
      <c r="AV2233" t="s"/>
      <c r="AW2233" t="s"/>
      <c r="AX2233" t="s"/>
      <c r="AY2233" t="n">
        <v>3738731</v>
      </c>
      <c r="AZ2233" t="s"/>
      <c r="BA2233" t="s"/>
      <c r="BB2233" t="n">
        <v>583331</v>
      </c>
      <c r="BC2233" t="n">
        <v>13.330687</v>
      </c>
      <c r="BD2233" t="n">
        <v>52.490346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92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2599</v>
      </c>
      <c r="F2234" t="n">
        <v>3438088</v>
      </c>
      <c r="G2234" t="s">
        <v>74</v>
      </c>
      <c r="H2234" t="s">
        <v>75</v>
      </c>
      <c r="I2234" t="s"/>
      <c r="J2234" t="s">
        <v>74</v>
      </c>
      <c r="K2234" t="n">
        <v>205</v>
      </c>
      <c r="L2234" t="s">
        <v>76</v>
      </c>
      <c r="M2234" t="s"/>
      <c r="N2234" t="s">
        <v>489</v>
      </c>
      <c r="O2234" t="s">
        <v>78</v>
      </c>
      <c r="P2234" t="s">
        <v>2600</v>
      </c>
      <c r="Q2234" t="s"/>
      <c r="R2234" t="s">
        <v>80</v>
      </c>
      <c r="S2234" t="s">
        <v>2601</v>
      </c>
      <c r="T2234" t="s">
        <v>82</v>
      </c>
      <c r="U2234" t="s"/>
      <c r="V2234" t="s">
        <v>83</v>
      </c>
      <c r="W2234" t="s">
        <v>84</v>
      </c>
      <c r="X2234" t="s"/>
      <c r="Y2234" t="s">
        <v>85</v>
      </c>
      <c r="Z2234">
        <f>HYPERLINK("https://hotelmonitor-cachepage.eclerx.com/savepage/tk_15434151307456627_sr_2057.html","info")</f>
        <v/>
      </c>
      <c r="AA2234" t="n">
        <v>555921</v>
      </c>
      <c r="AB2234" t="s"/>
      <c r="AC2234" t="s"/>
      <c r="AD2234" t="s">
        <v>86</v>
      </c>
      <c r="AE2234" t="s"/>
      <c r="AF2234" t="s"/>
      <c r="AG2234" t="s"/>
      <c r="AH2234" t="s"/>
      <c r="AI2234" t="s"/>
      <c r="AJ2234" t="s"/>
      <c r="AK2234" t="s">
        <v>87</v>
      </c>
      <c r="AL2234" t="s"/>
      <c r="AM2234" t="s"/>
      <c r="AN2234" t="s">
        <v>88</v>
      </c>
      <c r="AO2234" t="s"/>
      <c r="AP2234" t="n">
        <v>444</v>
      </c>
      <c r="AQ2234" t="s">
        <v>89</v>
      </c>
      <c r="AR2234" t="s"/>
      <c r="AS2234" t="s"/>
      <c r="AT2234" t="s">
        <v>90</v>
      </c>
      <c r="AU2234" t="s"/>
      <c r="AV2234" t="s"/>
      <c r="AW2234" t="s"/>
      <c r="AX2234" t="s"/>
      <c r="AY2234" t="n">
        <v>3738731</v>
      </c>
      <c r="AZ2234" t="s"/>
      <c r="BA2234" t="s"/>
      <c r="BB2234" t="n">
        <v>583331</v>
      </c>
      <c r="BC2234" t="n">
        <v>13.330687</v>
      </c>
      <c r="BD2234" t="n">
        <v>52.490346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92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2602</v>
      </c>
      <c r="F2235" t="n">
        <v>-1</v>
      </c>
      <c r="G2235" t="s">
        <v>74</v>
      </c>
      <c r="H2235" t="s">
        <v>75</v>
      </c>
      <c r="I2235" t="s"/>
      <c r="J2235" t="s">
        <v>74</v>
      </c>
      <c r="K2235" t="n">
        <v>71.97</v>
      </c>
      <c r="L2235" t="s">
        <v>76</v>
      </c>
      <c r="M2235" t="s"/>
      <c r="N2235" t="s">
        <v>77</v>
      </c>
      <c r="O2235" t="s">
        <v>78</v>
      </c>
      <c r="P2235" t="s">
        <v>2602</v>
      </c>
      <c r="Q2235" t="s"/>
      <c r="R2235" t="s">
        <v>180</v>
      </c>
      <c r="S2235" t="s">
        <v>2603</v>
      </c>
      <c r="T2235" t="s">
        <v>82</v>
      </c>
      <c r="U2235" t="s"/>
      <c r="V2235" t="s">
        <v>83</v>
      </c>
      <c r="W2235" t="s">
        <v>84</v>
      </c>
      <c r="X2235" t="s"/>
      <c r="Y2235" t="s">
        <v>85</v>
      </c>
      <c r="Z2235">
        <f>HYPERLINK("https://hotelmonitor-cachepage.eclerx.com/savepage/tk_1543415101043288_sr_2057.html","info")</f>
        <v/>
      </c>
      <c r="AA2235" t="n">
        <v>-2071477</v>
      </c>
      <c r="AB2235" t="s"/>
      <c r="AC2235" t="s"/>
      <c r="AD2235" t="s">
        <v>86</v>
      </c>
      <c r="AE2235" t="s"/>
      <c r="AF2235" t="s"/>
      <c r="AG2235" t="s"/>
      <c r="AH2235" t="s"/>
      <c r="AI2235" t="s"/>
      <c r="AJ2235" t="s"/>
      <c r="AK2235" t="s">
        <v>87</v>
      </c>
      <c r="AL2235" t="s"/>
      <c r="AM2235" t="s"/>
      <c r="AN2235" t="s">
        <v>88</v>
      </c>
      <c r="AO2235" t="s"/>
      <c r="AP2235" t="n">
        <v>434</v>
      </c>
      <c r="AQ2235" t="s">
        <v>89</v>
      </c>
      <c r="AR2235" t="s"/>
      <c r="AS2235" t="s"/>
      <c r="AT2235" t="s">
        <v>90</v>
      </c>
      <c r="AU2235" t="s"/>
      <c r="AV2235" t="s"/>
      <c r="AW2235" t="s"/>
      <c r="AX2235" t="s"/>
      <c r="AY2235" t="n">
        <v>2071477</v>
      </c>
      <c r="AZ2235" t="s">
        <v>2604</v>
      </c>
      <c r="BA2235" t="s"/>
      <c r="BB2235" t="n">
        <v>584086</v>
      </c>
      <c r="BC2235" t="n">
        <v>13.38661</v>
      </c>
      <c r="BD2235" t="n">
        <v>52.498944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92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2602</v>
      </c>
      <c r="F2236" t="n">
        <v>-1</v>
      </c>
      <c r="G2236" t="s">
        <v>74</v>
      </c>
      <c r="H2236" t="s">
        <v>75</v>
      </c>
      <c r="I2236" t="s"/>
      <c r="J2236" t="s">
        <v>74</v>
      </c>
      <c r="K2236" t="n">
        <v>79.97</v>
      </c>
      <c r="L2236" t="s">
        <v>76</v>
      </c>
      <c r="M2236" t="s"/>
      <c r="N2236" t="s">
        <v>93</v>
      </c>
      <c r="O2236" t="s">
        <v>78</v>
      </c>
      <c r="P2236" t="s">
        <v>2602</v>
      </c>
      <c r="Q2236" t="s"/>
      <c r="R2236" t="s">
        <v>180</v>
      </c>
      <c r="S2236" t="s">
        <v>2605</v>
      </c>
      <c r="T2236" t="s">
        <v>82</v>
      </c>
      <c r="U2236" t="s"/>
      <c r="V2236" t="s">
        <v>83</v>
      </c>
      <c r="W2236" t="s">
        <v>84</v>
      </c>
      <c r="X2236" t="s"/>
      <c r="Y2236" t="s">
        <v>85</v>
      </c>
      <c r="Z2236">
        <f>HYPERLINK("https://hotelmonitor-cachepage.eclerx.com/savepage/tk_1543415101043288_sr_2057.html","info")</f>
        <v/>
      </c>
      <c r="AA2236" t="n">
        <v>-2071477</v>
      </c>
      <c r="AB2236" t="s"/>
      <c r="AC2236" t="s"/>
      <c r="AD2236" t="s">
        <v>86</v>
      </c>
      <c r="AE2236" t="s"/>
      <c r="AF2236" t="s"/>
      <c r="AG2236" t="s"/>
      <c r="AH2236" t="s"/>
      <c r="AI2236" t="s"/>
      <c r="AJ2236" t="s"/>
      <c r="AK2236" t="s">
        <v>87</v>
      </c>
      <c r="AL2236" t="s"/>
      <c r="AM2236" t="s"/>
      <c r="AN2236" t="s">
        <v>88</v>
      </c>
      <c r="AO2236" t="s"/>
      <c r="AP2236" t="n">
        <v>434</v>
      </c>
      <c r="AQ2236" t="s">
        <v>89</v>
      </c>
      <c r="AR2236" t="s"/>
      <c r="AS2236" t="s"/>
      <c r="AT2236" t="s">
        <v>90</v>
      </c>
      <c r="AU2236" t="s"/>
      <c r="AV2236" t="s"/>
      <c r="AW2236" t="s"/>
      <c r="AX2236" t="s"/>
      <c r="AY2236" t="n">
        <v>2071477</v>
      </c>
      <c r="AZ2236" t="s">
        <v>2604</v>
      </c>
      <c r="BA2236" t="s"/>
      <c r="BB2236" t="n">
        <v>584086</v>
      </c>
      <c r="BC2236" t="n">
        <v>13.38661</v>
      </c>
      <c r="BD2236" t="n">
        <v>52.498944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92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2606</v>
      </c>
      <c r="F2237" t="n">
        <v>-1</v>
      </c>
      <c r="G2237" t="s">
        <v>74</v>
      </c>
      <c r="H2237" t="s">
        <v>75</v>
      </c>
      <c r="I2237" t="s"/>
      <c r="J2237" t="s">
        <v>74</v>
      </c>
      <c r="K2237" t="n">
        <v>106.2</v>
      </c>
      <c r="L2237" t="s">
        <v>76</v>
      </c>
      <c r="M2237" t="s"/>
      <c r="N2237" t="s">
        <v>77</v>
      </c>
      <c r="O2237" t="s">
        <v>78</v>
      </c>
      <c r="P2237" t="s">
        <v>2606</v>
      </c>
      <c r="Q2237" t="s"/>
      <c r="R2237" t="s">
        <v>80</v>
      </c>
      <c r="S2237" t="s">
        <v>2330</v>
      </c>
      <c r="T2237" t="s">
        <v>82</v>
      </c>
      <c r="U2237" t="s"/>
      <c r="V2237" t="s">
        <v>83</v>
      </c>
      <c r="W2237" t="s">
        <v>84</v>
      </c>
      <c r="X2237" t="s"/>
      <c r="Y2237" t="s">
        <v>85</v>
      </c>
      <c r="Z2237">
        <f>HYPERLINK("https://hotelmonitor-cachepage.eclerx.com/savepage/tk_15434152633359923_sr_2057.html","info")</f>
        <v/>
      </c>
      <c r="AA2237" t="n">
        <v>-163106</v>
      </c>
      <c r="AB2237" t="s"/>
      <c r="AC2237" t="s"/>
      <c r="AD2237" t="s">
        <v>86</v>
      </c>
      <c r="AE2237" t="s"/>
      <c r="AF2237" t="s"/>
      <c r="AG2237" t="s"/>
      <c r="AH2237" t="s"/>
      <c r="AI2237" t="s"/>
      <c r="AJ2237" t="s"/>
      <c r="AK2237" t="s">
        <v>87</v>
      </c>
      <c r="AL2237" t="s"/>
      <c r="AM2237" t="s"/>
      <c r="AN2237" t="s">
        <v>88</v>
      </c>
      <c r="AO2237" t="s"/>
      <c r="AP2237" t="n">
        <v>487</v>
      </c>
      <c r="AQ2237" t="s">
        <v>89</v>
      </c>
      <c r="AR2237" t="s"/>
      <c r="AS2237" t="s"/>
      <c r="AT2237" t="s">
        <v>90</v>
      </c>
      <c r="AU2237" t="s"/>
      <c r="AV2237" t="s"/>
      <c r="AW2237" t="s"/>
      <c r="AX2237" t="s"/>
      <c r="AY2237" t="n">
        <v>163106</v>
      </c>
      <c r="AZ2237" t="s">
        <v>2607</v>
      </c>
      <c r="BA2237" t="s"/>
      <c r="BB2237" t="n">
        <v>222599</v>
      </c>
      <c r="BC2237" t="n">
        <v>13.32278</v>
      </c>
      <c r="BD2237" t="n">
        <v>52.50931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92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2606</v>
      </c>
      <c r="F2238" t="n">
        <v>-1</v>
      </c>
      <c r="G2238" t="s">
        <v>74</v>
      </c>
      <c r="H2238" t="s">
        <v>75</v>
      </c>
      <c r="I2238" t="s"/>
      <c r="J2238" t="s">
        <v>74</v>
      </c>
      <c r="K2238" t="n">
        <v>121.5</v>
      </c>
      <c r="L2238" t="s">
        <v>76</v>
      </c>
      <c r="M2238" t="s"/>
      <c r="N2238" t="s">
        <v>305</v>
      </c>
      <c r="O2238" t="s">
        <v>78</v>
      </c>
      <c r="P2238" t="s">
        <v>2606</v>
      </c>
      <c r="Q2238" t="s"/>
      <c r="R2238" t="s">
        <v>80</v>
      </c>
      <c r="S2238" t="s">
        <v>1425</v>
      </c>
      <c r="T2238" t="s">
        <v>82</v>
      </c>
      <c r="U2238" t="s"/>
      <c r="V2238" t="s">
        <v>83</v>
      </c>
      <c r="W2238" t="s">
        <v>84</v>
      </c>
      <c r="X2238" t="s"/>
      <c r="Y2238" t="s">
        <v>85</v>
      </c>
      <c r="Z2238">
        <f>HYPERLINK("https://hotelmonitor-cachepage.eclerx.com/savepage/tk_15434152633359923_sr_2057.html","info")</f>
        <v/>
      </c>
      <c r="AA2238" t="n">
        <v>-163106</v>
      </c>
      <c r="AB2238" t="s"/>
      <c r="AC2238" t="s"/>
      <c r="AD2238" t="s">
        <v>86</v>
      </c>
      <c r="AE2238" t="s"/>
      <c r="AF2238" t="s"/>
      <c r="AG2238" t="s"/>
      <c r="AH2238" t="s"/>
      <c r="AI2238" t="s"/>
      <c r="AJ2238" t="s"/>
      <c r="AK2238" t="s">
        <v>87</v>
      </c>
      <c r="AL2238" t="s"/>
      <c r="AM2238" t="s"/>
      <c r="AN2238" t="s">
        <v>88</v>
      </c>
      <c r="AO2238" t="s"/>
      <c r="AP2238" t="n">
        <v>487</v>
      </c>
      <c r="AQ2238" t="s">
        <v>89</v>
      </c>
      <c r="AR2238" t="s"/>
      <c r="AS2238" t="s"/>
      <c r="AT2238" t="s">
        <v>90</v>
      </c>
      <c r="AU2238" t="s"/>
      <c r="AV2238" t="s"/>
      <c r="AW2238" t="s"/>
      <c r="AX2238" t="s"/>
      <c r="AY2238" t="n">
        <v>163106</v>
      </c>
      <c r="AZ2238" t="s">
        <v>2607</v>
      </c>
      <c r="BA2238" t="s"/>
      <c r="BB2238" t="n">
        <v>222599</v>
      </c>
      <c r="BC2238" t="n">
        <v>13.32278</v>
      </c>
      <c r="BD2238" t="n">
        <v>52.50931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92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2606</v>
      </c>
      <c r="F2239" t="n">
        <v>-1</v>
      </c>
      <c r="G2239" t="s">
        <v>74</v>
      </c>
      <c r="H2239" t="s">
        <v>75</v>
      </c>
      <c r="I2239" t="s"/>
      <c r="J2239" t="s">
        <v>74</v>
      </c>
      <c r="K2239" t="n">
        <v>123.25</v>
      </c>
      <c r="L2239" t="s">
        <v>76</v>
      </c>
      <c r="M2239" t="s"/>
      <c r="N2239" t="s">
        <v>2608</v>
      </c>
      <c r="O2239" t="s">
        <v>78</v>
      </c>
      <c r="P2239" t="s">
        <v>2606</v>
      </c>
      <c r="Q2239" t="s"/>
      <c r="R2239" t="s">
        <v>80</v>
      </c>
      <c r="S2239" t="s">
        <v>2609</v>
      </c>
      <c r="T2239" t="s">
        <v>82</v>
      </c>
      <c r="U2239" t="s"/>
      <c r="V2239" t="s">
        <v>83</v>
      </c>
      <c r="W2239" t="s">
        <v>84</v>
      </c>
      <c r="X2239" t="s"/>
      <c r="Y2239" t="s">
        <v>85</v>
      </c>
      <c r="Z2239">
        <f>HYPERLINK("https://hotelmonitor-cachepage.eclerx.com/savepage/tk_15434152633359923_sr_2057.html","info")</f>
        <v/>
      </c>
      <c r="AA2239" t="n">
        <v>-163106</v>
      </c>
      <c r="AB2239" t="s"/>
      <c r="AC2239" t="s"/>
      <c r="AD2239" t="s">
        <v>86</v>
      </c>
      <c r="AE2239" t="s"/>
      <c r="AF2239" t="s"/>
      <c r="AG2239" t="s"/>
      <c r="AH2239" t="s"/>
      <c r="AI2239" t="s"/>
      <c r="AJ2239" t="s"/>
      <c r="AK2239" t="s">
        <v>87</v>
      </c>
      <c r="AL2239" t="s"/>
      <c r="AM2239" t="s"/>
      <c r="AN2239" t="s">
        <v>88</v>
      </c>
      <c r="AO2239" t="s"/>
      <c r="AP2239" t="n">
        <v>487</v>
      </c>
      <c r="AQ2239" t="s">
        <v>89</v>
      </c>
      <c r="AR2239" t="s"/>
      <c r="AS2239" t="s"/>
      <c r="AT2239" t="s">
        <v>90</v>
      </c>
      <c r="AU2239" t="s"/>
      <c r="AV2239" t="s"/>
      <c r="AW2239" t="s"/>
      <c r="AX2239" t="s"/>
      <c r="AY2239" t="n">
        <v>163106</v>
      </c>
      <c r="AZ2239" t="s">
        <v>2607</v>
      </c>
      <c r="BA2239" t="s"/>
      <c r="BB2239" t="n">
        <v>222599</v>
      </c>
      <c r="BC2239" t="n">
        <v>13.32278</v>
      </c>
      <c r="BD2239" t="n">
        <v>52.50931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92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2606</v>
      </c>
      <c r="F2240" t="n">
        <v>-1</v>
      </c>
      <c r="G2240" t="s">
        <v>74</v>
      </c>
      <c r="H2240" t="s">
        <v>75</v>
      </c>
      <c r="I2240" t="s"/>
      <c r="J2240" t="s">
        <v>74</v>
      </c>
      <c r="K2240" t="n">
        <v>131.75</v>
      </c>
      <c r="L2240" t="s">
        <v>76</v>
      </c>
      <c r="M2240" t="s"/>
      <c r="N2240" t="s">
        <v>2610</v>
      </c>
      <c r="O2240" t="s">
        <v>78</v>
      </c>
      <c r="P2240" t="s">
        <v>2606</v>
      </c>
      <c r="Q2240" t="s"/>
      <c r="R2240" t="s">
        <v>80</v>
      </c>
      <c r="S2240" t="s">
        <v>2611</v>
      </c>
      <c r="T2240" t="s">
        <v>82</v>
      </c>
      <c r="U2240" t="s"/>
      <c r="V2240" t="s">
        <v>83</v>
      </c>
      <c r="W2240" t="s">
        <v>84</v>
      </c>
      <c r="X2240" t="s"/>
      <c r="Y2240" t="s">
        <v>85</v>
      </c>
      <c r="Z2240">
        <f>HYPERLINK("https://hotelmonitor-cachepage.eclerx.com/savepage/tk_15434152633359923_sr_2057.html","info")</f>
        <v/>
      </c>
      <c r="AA2240" t="n">
        <v>-163106</v>
      </c>
      <c r="AB2240" t="s"/>
      <c r="AC2240" t="s"/>
      <c r="AD2240" t="s">
        <v>86</v>
      </c>
      <c r="AE2240" t="s"/>
      <c r="AF2240" t="s"/>
      <c r="AG2240" t="s"/>
      <c r="AH2240" t="s"/>
      <c r="AI2240" t="s"/>
      <c r="AJ2240" t="s"/>
      <c r="AK2240" t="s">
        <v>87</v>
      </c>
      <c r="AL2240" t="s"/>
      <c r="AM2240" t="s"/>
      <c r="AN2240" t="s">
        <v>88</v>
      </c>
      <c r="AO2240" t="s"/>
      <c r="AP2240" t="n">
        <v>487</v>
      </c>
      <c r="AQ2240" t="s">
        <v>89</v>
      </c>
      <c r="AR2240" t="s"/>
      <c r="AS2240" t="s"/>
      <c r="AT2240" t="s">
        <v>90</v>
      </c>
      <c r="AU2240" t="s"/>
      <c r="AV2240" t="s"/>
      <c r="AW2240" t="s"/>
      <c r="AX2240" t="s"/>
      <c r="AY2240" t="n">
        <v>163106</v>
      </c>
      <c r="AZ2240" t="s">
        <v>2607</v>
      </c>
      <c r="BA2240" t="s"/>
      <c r="BB2240" t="n">
        <v>222599</v>
      </c>
      <c r="BC2240" t="n">
        <v>13.32278</v>
      </c>
      <c r="BD2240" t="n">
        <v>52.50931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92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2606</v>
      </c>
      <c r="F2241" t="n">
        <v>-1</v>
      </c>
      <c r="G2241" t="s">
        <v>74</v>
      </c>
      <c r="H2241" t="s">
        <v>75</v>
      </c>
      <c r="I2241" t="s"/>
      <c r="J2241" t="s">
        <v>74</v>
      </c>
      <c r="K2241" t="n">
        <v>135</v>
      </c>
      <c r="L2241" t="s">
        <v>76</v>
      </c>
      <c r="M2241" t="s"/>
      <c r="N2241" t="s">
        <v>305</v>
      </c>
      <c r="O2241" t="s">
        <v>78</v>
      </c>
      <c r="P2241" t="s">
        <v>2606</v>
      </c>
      <c r="Q2241" t="s"/>
      <c r="R2241" t="s">
        <v>80</v>
      </c>
      <c r="S2241" t="s">
        <v>375</v>
      </c>
      <c r="T2241" t="s">
        <v>82</v>
      </c>
      <c r="U2241" t="s"/>
      <c r="V2241" t="s">
        <v>83</v>
      </c>
      <c r="W2241" t="s">
        <v>84</v>
      </c>
      <c r="X2241" t="s"/>
      <c r="Y2241" t="s">
        <v>85</v>
      </c>
      <c r="Z2241">
        <f>HYPERLINK("https://hotelmonitor-cachepage.eclerx.com/savepage/tk_15434152633359923_sr_2057.html","info")</f>
        <v/>
      </c>
      <c r="AA2241" t="n">
        <v>-163106</v>
      </c>
      <c r="AB2241" t="s"/>
      <c r="AC2241" t="s"/>
      <c r="AD2241" t="s">
        <v>86</v>
      </c>
      <c r="AE2241" t="s"/>
      <c r="AF2241" t="s"/>
      <c r="AG2241" t="s"/>
      <c r="AH2241" t="s"/>
      <c r="AI2241" t="s"/>
      <c r="AJ2241" t="s"/>
      <c r="AK2241" t="s">
        <v>87</v>
      </c>
      <c r="AL2241" t="s"/>
      <c r="AM2241" t="s"/>
      <c r="AN2241" t="s">
        <v>88</v>
      </c>
      <c r="AO2241" t="s"/>
      <c r="AP2241" t="n">
        <v>487</v>
      </c>
      <c r="AQ2241" t="s">
        <v>89</v>
      </c>
      <c r="AR2241" t="s"/>
      <c r="AS2241" t="s"/>
      <c r="AT2241" t="s">
        <v>90</v>
      </c>
      <c r="AU2241" t="s"/>
      <c r="AV2241" t="s"/>
      <c r="AW2241" t="s"/>
      <c r="AX2241" t="s"/>
      <c r="AY2241" t="n">
        <v>163106</v>
      </c>
      <c r="AZ2241" t="s">
        <v>2607</v>
      </c>
      <c r="BA2241" t="s"/>
      <c r="BB2241" t="n">
        <v>222599</v>
      </c>
      <c r="BC2241" t="n">
        <v>13.32278</v>
      </c>
      <c r="BD2241" t="n">
        <v>52.50931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92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2606</v>
      </c>
      <c r="F2242" t="n">
        <v>-1</v>
      </c>
      <c r="G2242" t="s">
        <v>74</v>
      </c>
      <c r="H2242" t="s">
        <v>75</v>
      </c>
      <c r="I2242" t="s"/>
      <c r="J2242" t="s">
        <v>74</v>
      </c>
      <c r="K2242" t="n">
        <v>153.85</v>
      </c>
      <c r="L2242" t="s">
        <v>76</v>
      </c>
      <c r="M2242" t="s"/>
      <c r="N2242" t="s">
        <v>2608</v>
      </c>
      <c r="O2242" t="s">
        <v>78</v>
      </c>
      <c r="P2242" t="s">
        <v>2606</v>
      </c>
      <c r="Q2242" t="s"/>
      <c r="R2242" t="s">
        <v>80</v>
      </c>
      <c r="S2242" t="s">
        <v>2612</v>
      </c>
      <c r="T2242" t="s">
        <v>82</v>
      </c>
      <c r="U2242" t="s"/>
      <c r="V2242" t="s">
        <v>83</v>
      </c>
      <c r="W2242" t="s">
        <v>112</v>
      </c>
      <c r="X2242" t="s"/>
      <c r="Y2242" t="s">
        <v>85</v>
      </c>
      <c r="Z2242">
        <f>HYPERLINK("https://hotelmonitor-cachepage.eclerx.com/savepage/tk_15434152633359923_sr_2057.html","info")</f>
        <v/>
      </c>
      <c r="AA2242" t="n">
        <v>-163106</v>
      </c>
      <c r="AB2242" t="s"/>
      <c r="AC2242" t="s"/>
      <c r="AD2242" t="s">
        <v>86</v>
      </c>
      <c r="AE2242" t="s"/>
      <c r="AF2242" t="s"/>
      <c r="AG2242" t="s"/>
      <c r="AH2242" t="s"/>
      <c r="AI2242" t="s"/>
      <c r="AJ2242" t="s"/>
      <c r="AK2242" t="s">
        <v>87</v>
      </c>
      <c r="AL2242" t="s"/>
      <c r="AM2242" t="s"/>
      <c r="AN2242" t="s">
        <v>88</v>
      </c>
      <c r="AO2242" t="s"/>
      <c r="AP2242" t="n">
        <v>487</v>
      </c>
      <c r="AQ2242" t="s">
        <v>89</v>
      </c>
      <c r="AR2242" t="s"/>
      <c r="AS2242" t="s"/>
      <c r="AT2242" t="s">
        <v>90</v>
      </c>
      <c r="AU2242" t="s"/>
      <c r="AV2242" t="s"/>
      <c r="AW2242" t="s"/>
      <c r="AX2242" t="s"/>
      <c r="AY2242" t="n">
        <v>163106</v>
      </c>
      <c r="AZ2242" t="s">
        <v>2607</v>
      </c>
      <c r="BA2242" t="s"/>
      <c r="BB2242" t="n">
        <v>222599</v>
      </c>
      <c r="BC2242" t="n">
        <v>13.32278</v>
      </c>
      <c r="BD2242" t="n">
        <v>52.50931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92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2606</v>
      </c>
      <c r="F2243" t="n">
        <v>-1</v>
      </c>
      <c r="G2243" t="s">
        <v>74</v>
      </c>
      <c r="H2243" t="s">
        <v>75</v>
      </c>
      <c r="I2243" t="s"/>
      <c r="J2243" t="s">
        <v>74</v>
      </c>
      <c r="K2243" t="n">
        <v>153.85</v>
      </c>
      <c r="L2243" t="s">
        <v>76</v>
      </c>
      <c r="M2243" t="s"/>
      <c r="N2243" t="s">
        <v>428</v>
      </c>
      <c r="O2243" t="s">
        <v>78</v>
      </c>
      <c r="P2243" t="s">
        <v>2606</v>
      </c>
      <c r="Q2243" t="s"/>
      <c r="R2243" t="s">
        <v>80</v>
      </c>
      <c r="S2243" t="s">
        <v>2612</v>
      </c>
      <c r="T2243" t="s">
        <v>82</v>
      </c>
      <c r="U2243" t="s"/>
      <c r="V2243" t="s">
        <v>83</v>
      </c>
      <c r="W2243" t="s">
        <v>112</v>
      </c>
      <c r="X2243" t="s"/>
      <c r="Y2243" t="s">
        <v>85</v>
      </c>
      <c r="Z2243">
        <f>HYPERLINK("https://hotelmonitor-cachepage.eclerx.com/savepage/tk_15434152633359923_sr_2057.html","info")</f>
        <v/>
      </c>
      <c r="AA2243" t="n">
        <v>-163106</v>
      </c>
      <c r="AB2243" t="s"/>
      <c r="AC2243" t="s"/>
      <c r="AD2243" t="s">
        <v>86</v>
      </c>
      <c r="AE2243" t="s"/>
      <c r="AF2243" t="s"/>
      <c r="AG2243" t="s"/>
      <c r="AH2243" t="s"/>
      <c r="AI2243" t="s"/>
      <c r="AJ2243" t="s"/>
      <c r="AK2243" t="s">
        <v>87</v>
      </c>
      <c r="AL2243" t="s"/>
      <c r="AM2243" t="s"/>
      <c r="AN2243" t="s">
        <v>88</v>
      </c>
      <c r="AO2243" t="s"/>
      <c r="AP2243" t="n">
        <v>487</v>
      </c>
      <c r="AQ2243" t="s">
        <v>89</v>
      </c>
      <c r="AR2243" t="s"/>
      <c r="AS2243" t="s"/>
      <c r="AT2243" t="s">
        <v>90</v>
      </c>
      <c r="AU2243" t="s"/>
      <c r="AV2243" t="s"/>
      <c r="AW2243" t="s"/>
      <c r="AX2243" t="s"/>
      <c r="AY2243" t="n">
        <v>163106</v>
      </c>
      <c r="AZ2243" t="s">
        <v>2607</v>
      </c>
      <c r="BA2243" t="s"/>
      <c r="BB2243" t="n">
        <v>222599</v>
      </c>
      <c r="BC2243" t="n">
        <v>13.32278</v>
      </c>
      <c r="BD2243" t="n">
        <v>52.50931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92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2606</v>
      </c>
      <c r="F2244" t="n">
        <v>-1</v>
      </c>
      <c r="G2244" t="s">
        <v>74</v>
      </c>
      <c r="H2244" t="s">
        <v>75</v>
      </c>
      <c r="I2244" t="s"/>
      <c r="J2244" t="s">
        <v>74</v>
      </c>
      <c r="K2244" t="n">
        <v>155</v>
      </c>
      <c r="L2244" t="s">
        <v>76</v>
      </c>
      <c r="M2244" t="s"/>
      <c r="N2244" t="s">
        <v>2610</v>
      </c>
      <c r="O2244" t="s">
        <v>78</v>
      </c>
      <c r="P2244" t="s">
        <v>2606</v>
      </c>
      <c r="Q2244" t="s"/>
      <c r="R2244" t="s">
        <v>80</v>
      </c>
      <c r="S2244" t="s">
        <v>320</v>
      </c>
      <c r="T2244" t="s">
        <v>82</v>
      </c>
      <c r="U2244" t="s"/>
      <c r="V2244" t="s">
        <v>83</v>
      </c>
      <c r="W2244" t="s">
        <v>84</v>
      </c>
      <c r="X2244" t="s"/>
      <c r="Y2244" t="s">
        <v>85</v>
      </c>
      <c r="Z2244">
        <f>HYPERLINK("https://hotelmonitor-cachepage.eclerx.com/savepage/tk_15434152633359923_sr_2057.html","info")</f>
        <v/>
      </c>
      <c r="AA2244" t="n">
        <v>-163106</v>
      </c>
      <c r="AB2244" t="s"/>
      <c r="AC2244" t="s"/>
      <c r="AD2244" t="s">
        <v>86</v>
      </c>
      <c r="AE2244" t="s"/>
      <c r="AF2244" t="s"/>
      <c r="AG2244" t="s"/>
      <c r="AH2244" t="s"/>
      <c r="AI2244" t="s"/>
      <c r="AJ2244" t="s"/>
      <c r="AK2244" t="s">
        <v>87</v>
      </c>
      <c r="AL2244" t="s"/>
      <c r="AM2244" t="s"/>
      <c r="AN2244" t="s">
        <v>88</v>
      </c>
      <c r="AO2244" t="s"/>
      <c r="AP2244" t="n">
        <v>487</v>
      </c>
      <c r="AQ2244" t="s">
        <v>89</v>
      </c>
      <c r="AR2244" t="s"/>
      <c r="AS2244" t="s"/>
      <c r="AT2244" t="s">
        <v>90</v>
      </c>
      <c r="AU2244" t="s"/>
      <c r="AV2244" t="s"/>
      <c r="AW2244" t="s"/>
      <c r="AX2244" t="s"/>
      <c r="AY2244" t="n">
        <v>163106</v>
      </c>
      <c r="AZ2244" t="s">
        <v>2607</v>
      </c>
      <c r="BA2244" t="s"/>
      <c r="BB2244" t="n">
        <v>222599</v>
      </c>
      <c r="BC2244" t="n">
        <v>13.32278</v>
      </c>
      <c r="BD2244" t="n">
        <v>52.50931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92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2606</v>
      </c>
      <c r="F2245" t="n">
        <v>-1</v>
      </c>
      <c r="G2245" t="s">
        <v>74</v>
      </c>
      <c r="H2245" t="s">
        <v>75</v>
      </c>
      <c r="I2245" t="s"/>
      <c r="J2245" t="s">
        <v>74</v>
      </c>
      <c r="K2245" t="n">
        <v>162.35</v>
      </c>
      <c r="L2245" t="s">
        <v>76</v>
      </c>
      <c r="M2245" t="s"/>
      <c r="N2245" t="s">
        <v>2610</v>
      </c>
      <c r="O2245" t="s">
        <v>78</v>
      </c>
      <c r="P2245" t="s">
        <v>2606</v>
      </c>
      <c r="Q2245" t="s"/>
      <c r="R2245" t="s">
        <v>80</v>
      </c>
      <c r="S2245" t="s">
        <v>2613</v>
      </c>
      <c r="T2245" t="s">
        <v>82</v>
      </c>
      <c r="U2245" t="s"/>
      <c r="V2245" t="s">
        <v>83</v>
      </c>
      <c r="W2245" t="s">
        <v>112</v>
      </c>
      <c r="X2245" t="s"/>
      <c r="Y2245" t="s">
        <v>85</v>
      </c>
      <c r="Z2245">
        <f>HYPERLINK("https://hotelmonitor-cachepage.eclerx.com/savepage/tk_15434152633359923_sr_2057.html","info")</f>
        <v/>
      </c>
      <c r="AA2245" t="n">
        <v>-163106</v>
      </c>
      <c r="AB2245" t="s"/>
      <c r="AC2245" t="s"/>
      <c r="AD2245" t="s">
        <v>86</v>
      </c>
      <c r="AE2245" t="s"/>
      <c r="AF2245" t="s"/>
      <c r="AG2245" t="s"/>
      <c r="AH2245" t="s"/>
      <c r="AI2245" t="s"/>
      <c r="AJ2245" t="s"/>
      <c r="AK2245" t="s">
        <v>87</v>
      </c>
      <c r="AL2245" t="s"/>
      <c r="AM2245" t="s"/>
      <c r="AN2245" t="s">
        <v>88</v>
      </c>
      <c r="AO2245" t="s"/>
      <c r="AP2245" t="n">
        <v>487</v>
      </c>
      <c r="AQ2245" t="s">
        <v>89</v>
      </c>
      <c r="AR2245" t="s"/>
      <c r="AS2245" t="s"/>
      <c r="AT2245" t="s">
        <v>90</v>
      </c>
      <c r="AU2245" t="s"/>
      <c r="AV2245" t="s"/>
      <c r="AW2245" t="s"/>
      <c r="AX2245" t="s"/>
      <c r="AY2245" t="n">
        <v>163106</v>
      </c>
      <c r="AZ2245" t="s">
        <v>2607</v>
      </c>
      <c r="BA2245" t="s"/>
      <c r="BB2245" t="n">
        <v>222599</v>
      </c>
      <c r="BC2245" t="n">
        <v>13.32278</v>
      </c>
      <c r="BD2245" t="n">
        <v>52.50931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92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2606</v>
      </c>
      <c r="F2246" t="n">
        <v>-1</v>
      </c>
      <c r="G2246" t="s">
        <v>74</v>
      </c>
      <c r="H2246" t="s">
        <v>75</v>
      </c>
      <c r="I2246" t="s"/>
      <c r="J2246" t="s">
        <v>74</v>
      </c>
      <c r="K2246" t="n">
        <v>171</v>
      </c>
      <c r="L2246" t="s">
        <v>76</v>
      </c>
      <c r="M2246" t="s"/>
      <c r="N2246" t="s">
        <v>305</v>
      </c>
      <c r="O2246" t="s">
        <v>78</v>
      </c>
      <c r="P2246" t="s">
        <v>2606</v>
      </c>
      <c r="Q2246" t="s"/>
      <c r="R2246" t="s">
        <v>80</v>
      </c>
      <c r="S2246" t="s">
        <v>2614</v>
      </c>
      <c r="T2246" t="s">
        <v>82</v>
      </c>
      <c r="U2246" t="s"/>
      <c r="V2246" t="s">
        <v>83</v>
      </c>
      <c r="W2246" t="s">
        <v>112</v>
      </c>
      <c r="X2246" t="s"/>
      <c r="Y2246" t="s">
        <v>85</v>
      </c>
      <c r="Z2246">
        <f>HYPERLINK("https://hotelmonitor-cachepage.eclerx.com/savepage/tk_15434152633359923_sr_2057.html","info")</f>
        <v/>
      </c>
      <c r="AA2246" t="n">
        <v>-163106</v>
      </c>
      <c r="AB2246" t="s"/>
      <c r="AC2246" t="s"/>
      <c r="AD2246" t="s">
        <v>86</v>
      </c>
      <c r="AE2246" t="s"/>
      <c r="AF2246" t="s"/>
      <c r="AG2246" t="s"/>
      <c r="AH2246" t="s"/>
      <c r="AI2246" t="s"/>
      <c r="AJ2246" t="s"/>
      <c r="AK2246" t="s">
        <v>87</v>
      </c>
      <c r="AL2246" t="s"/>
      <c r="AM2246" t="s"/>
      <c r="AN2246" t="s">
        <v>88</v>
      </c>
      <c r="AO2246" t="s"/>
      <c r="AP2246" t="n">
        <v>487</v>
      </c>
      <c r="AQ2246" t="s">
        <v>89</v>
      </c>
      <c r="AR2246" t="s"/>
      <c r="AS2246" t="s"/>
      <c r="AT2246" t="s">
        <v>90</v>
      </c>
      <c r="AU2246" t="s"/>
      <c r="AV2246" t="s"/>
      <c r="AW2246" t="s"/>
      <c r="AX2246" t="s"/>
      <c r="AY2246" t="n">
        <v>163106</v>
      </c>
      <c r="AZ2246" t="s">
        <v>2607</v>
      </c>
      <c r="BA2246" t="s"/>
      <c r="BB2246" t="n">
        <v>222599</v>
      </c>
      <c r="BC2246" t="n">
        <v>13.32278</v>
      </c>
      <c r="BD2246" t="n">
        <v>52.50931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92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2606</v>
      </c>
      <c r="F2247" t="n">
        <v>-1</v>
      </c>
      <c r="G2247" t="s">
        <v>74</v>
      </c>
      <c r="H2247" t="s">
        <v>75</v>
      </c>
      <c r="I2247" t="s"/>
      <c r="J2247" t="s">
        <v>74</v>
      </c>
      <c r="K2247" t="n">
        <v>181</v>
      </c>
      <c r="L2247" t="s">
        <v>76</v>
      </c>
      <c r="M2247" t="s"/>
      <c r="N2247" t="s">
        <v>2608</v>
      </c>
      <c r="O2247" t="s">
        <v>78</v>
      </c>
      <c r="P2247" t="s">
        <v>2606</v>
      </c>
      <c r="Q2247" t="s"/>
      <c r="R2247" t="s">
        <v>80</v>
      </c>
      <c r="S2247" t="s">
        <v>2615</v>
      </c>
      <c r="T2247" t="s">
        <v>82</v>
      </c>
      <c r="U2247" t="s"/>
      <c r="V2247" t="s">
        <v>83</v>
      </c>
      <c r="W2247" t="s">
        <v>112</v>
      </c>
      <c r="X2247" t="s"/>
      <c r="Y2247" t="s">
        <v>85</v>
      </c>
      <c r="Z2247">
        <f>HYPERLINK("https://hotelmonitor-cachepage.eclerx.com/savepage/tk_15434152633359923_sr_2057.html","info")</f>
        <v/>
      </c>
      <c r="AA2247" t="n">
        <v>-163106</v>
      </c>
      <c r="AB2247" t="s"/>
      <c r="AC2247" t="s"/>
      <c r="AD2247" t="s">
        <v>86</v>
      </c>
      <c r="AE2247" t="s"/>
      <c r="AF2247" t="s"/>
      <c r="AG2247" t="s"/>
      <c r="AH2247" t="s"/>
      <c r="AI2247" t="s"/>
      <c r="AJ2247" t="s"/>
      <c r="AK2247" t="s">
        <v>87</v>
      </c>
      <c r="AL2247" t="s"/>
      <c r="AM2247" t="s"/>
      <c r="AN2247" t="s">
        <v>88</v>
      </c>
      <c r="AO2247" t="s"/>
      <c r="AP2247" t="n">
        <v>487</v>
      </c>
      <c r="AQ2247" t="s">
        <v>89</v>
      </c>
      <c r="AR2247" t="s"/>
      <c r="AS2247" t="s"/>
      <c r="AT2247" t="s">
        <v>90</v>
      </c>
      <c r="AU2247" t="s"/>
      <c r="AV2247" t="s"/>
      <c r="AW2247" t="s"/>
      <c r="AX2247" t="s"/>
      <c r="AY2247" t="n">
        <v>163106</v>
      </c>
      <c r="AZ2247" t="s">
        <v>2607</v>
      </c>
      <c r="BA2247" t="s"/>
      <c r="BB2247" t="n">
        <v>222599</v>
      </c>
      <c r="BC2247" t="n">
        <v>13.32278</v>
      </c>
      <c r="BD2247" t="n">
        <v>52.50931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92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2606</v>
      </c>
      <c r="F2248" t="n">
        <v>-1</v>
      </c>
      <c r="G2248" t="s">
        <v>74</v>
      </c>
      <c r="H2248" t="s">
        <v>75</v>
      </c>
      <c r="I2248" t="s"/>
      <c r="J2248" t="s">
        <v>74</v>
      </c>
      <c r="K2248" t="n">
        <v>191</v>
      </c>
      <c r="L2248" t="s">
        <v>76</v>
      </c>
      <c r="M2248" t="s"/>
      <c r="N2248" t="s">
        <v>2610</v>
      </c>
      <c r="O2248" t="s">
        <v>78</v>
      </c>
      <c r="P2248" t="s">
        <v>2606</v>
      </c>
      <c r="Q2248" t="s"/>
      <c r="R2248" t="s">
        <v>80</v>
      </c>
      <c r="S2248" t="s">
        <v>1188</v>
      </c>
      <c r="T2248" t="s">
        <v>82</v>
      </c>
      <c r="U2248" t="s"/>
      <c r="V2248" t="s">
        <v>83</v>
      </c>
      <c r="W2248" t="s">
        <v>112</v>
      </c>
      <c r="X2248" t="s"/>
      <c r="Y2248" t="s">
        <v>85</v>
      </c>
      <c r="Z2248">
        <f>HYPERLINK("https://hotelmonitor-cachepage.eclerx.com/savepage/tk_15434152633359923_sr_2057.html","info")</f>
        <v/>
      </c>
      <c r="AA2248" t="n">
        <v>-163106</v>
      </c>
      <c r="AB2248" t="s"/>
      <c r="AC2248" t="s"/>
      <c r="AD2248" t="s">
        <v>86</v>
      </c>
      <c r="AE2248" t="s"/>
      <c r="AF2248" t="s"/>
      <c r="AG2248" t="s"/>
      <c r="AH2248" t="s"/>
      <c r="AI2248" t="s"/>
      <c r="AJ2248" t="s"/>
      <c r="AK2248" t="s">
        <v>87</v>
      </c>
      <c r="AL2248" t="s"/>
      <c r="AM2248" t="s"/>
      <c r="AN2248" t="s">
        <v>88</v>
      </c>
      <c r="AO2248" t="s"/>
      <c r="AP2248" t="n">
        <v>487</v>
      </c>
      <c r="AQ2248" t="s">
        <v>89</v>
      </c>
      <c r="AR2248" t="s"/>
      <c r="AS2248" t="s"/>
      <c r="AT2248" t="s">
        <v>90</v>
      </c>
      <c r="AU2248" t="s"/>
      <c r="AV2248" t="s"/>
      <c r="AW2248" t="s"/>
      <c r="AX2248" t="s"/>
      <c r="AY2248" t="n">
        <v>163106</v>
      </c>
      <c r="AZ2248" t="s">
        <v>2607</v>
      </c>
      <c r="BA2248" t="s"/>
      <c r="BB2248" t="n">
        <v>222599</v>
      </c>
      <c r="BC2248" t="n">
        <v>13.32278</v>
      </c>
      <c r="BD2248" t="n">
        <v>52.50931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92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2616</v>
      </c>
      <c r="F2249" t="n">
        <v>-1</v>
      </c>
      <c r="G2249" t="s">
        <v>74</v>
      </c>
      <c r="H2249" t="s">
        <v>75</v>
      </c>
      <c r="I2249" t="s"/>
      <c r="J2249" t="s">
        <v>74</v>
      </c>
      <c r="K2249" t="n">
        <v>99</v>
      </c>
      <c r="L2249" t="s">
        <v>76</v>
      </c>
      <c r="M2249" t="s"/>
      <c r="N2249" t="s">
        <v>77</v>
      </c>
      <c r="O2249" t="s">
        <v>78</v>
      </c>
      <c r="P2249" t="s">
        <v>2616</v>
      </c>
      <c r="Q2249" t="s"/>
      <c r="R2249" t="s">
        <v>80</v>
      </c>
      <c r="S2249" t="s">
        <v>280</v>
      </c>
      <c r="T2249" t="s">
        <v>82</v>
      </c>
      <c r="U2249" t="s"/>
      <c r="V2249" t="s">
        <v>83</v>
      </c>
      <c r="W2249" t="s">
        <v>84</v>
      </c>
      <c r="X2249" t="s"/>
      <c r="Y2249" t="s">
        <v>85</v>
      </c>
      <c r="Z2249">
        <f>HYPERLINK("https://hotelmonitor-cachepage.eclerx.com/savepage/tk_1543413996333557_sr_2057.html","info")</f>
        <v/>
      </c>
      <c r="AA2249" t="n">
        <v>-6796937</v>
      </c>
      <c r="AB2249" t="s"/>
      <c r="AC2249" t="s"/>
      <c r="AD2249" t="s">
        <v>86</v>
      </c>
      <c r="AE2249" t="s"/>
      <c r="AF2249" t="s"/>
      <c r="AG2249" t="s"/>
      <c r="AH2249" t="s"/>
      <c r="AI2249" t="s"/>
      <c r="AJ2249" t="s"/>
      <c r="AK2249" t="s">
        <v>87</v>
      </c>
      <c r="AL2249" t="s"/>
      <c r="AM2249" t="s"/>
      <c r="AN2249" t="s">
        <v>88</v>
      </c>
      <c r="AO2249" t="s"/>
      <c r="AP2249" t="n">
        <v>69</v>
      </c>
      <c r="AQ2249" t="s">
        <v>89</v>
      </c>
      <c r="AR2249" t="s"/>
      <c r="AS2249" t="s"/>
      <c r="AT2249" t="s">
        <v>90</v>
      </c>
      <c r="AU2249" t="s"/>
      <c r="AV2249" t="s"/>
      <c r="AW2249" t="s"/>
      <c r="AX2249" t="s"/>
      <c r="AY2249" t="n">
        <v>6796937</v>
      </c>
      <c r="AZ2249" t="s"/>
      <c r="BA2249" t="s"/>
      <c r="BB2249" t="n">
        <v>153192</v>
      </c>
      <c r="BC2249" t="n">
        <v>13.42963</v>
      </c>
      <c r="BD2249" t="n">
        <v>52.52883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92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2616</v>
      </c>
      <c r="F2250" t="n">
        <v>-1</v>
      </c>
      <c r="G2250" t="s">
        <v>74</v>
      </c>
      <c r="H2250" t="s">
        <v>75</v>
      </c>
      <c r="I2250" t="s"/>
      <c r="J2250" t="s">
        <v>74</v>
      </c>
      <c r="K2250" t="n">
        <v>102</v>
      </c>
      <c r="L2250" t="s">
        <v>76</v>
      </c>
      <c r="M2250" t="s"/>
      <c r="N2250" t="s">
        <v>93</v>
      </c>
      <c r="O2250" t="s">
        <v>78</v>
      </c>
      <c r="P2250" t="s">
        <v>2616</v>
      </c>
      <c r="Q2250" t="s"/>
      <c r="R2250" t="s">
        <v>80</v>
      </c>
      <c r="S2250" t="s">
        <v>191</v>
      </c>
      <c r="T2250" t="s">
        <v>82</v>
      </c>
      <c r="U2250" t="s"/>
      <c r="V2250" t="s">
        <v>83</v>
      </c>
      <c r="W2250" t="s">
        <v>84</v>
      </c>
      <c r="X2250" t="s"/>
      <c r="Y2250" t="s">
        <v>85</v>
      </c>
      <c r="Z2250">
        <f>HYPERLINK("https://hotelmonitor-cachepage.eclerx.com/savepage/tk_1543413996333557_sr_2057.html","info")</f>
        <v/>
      </c>
      <c r="AA2250" t="n">
        <v>-6796937</v>
      </c>
      <c r="AB2250" t="s"/>
      <c r="AC2250" t="s"/>
      <c r="AD2250" t="s">
        <v>86</v>
      </c>
      <c r="AE2250" t="s"/>
      <c r="AF2250" t="s"/>
      <c r="AG2250" t="s"/>
      <c r="AH2250" t="s"/>
      <c r="AI2250" t="s"/>
      <c r="AJ2250" t="s"/>
      <c r="AK2250" t="s">
        <v>87</v>
      </c>
      <c r="AL2250" t="s"/>
      <c r="AM2250" t="s"/>
      <c r="AN2250" t="s">
        <v>88</v>
      </c>
      <c r="AO2250" t="s"/>
      <c r="AP2250" t="n">
        <v>69</v>
      </c>
      <c r="AQ2250" t="s">
        <v>89</v>
      </c>
      <c r="AR2250" t="s"/>
      <c r="AS2250" t="s"/>
      <c r="AT2250" t="s">
        <v>90</v>
      </c>
      <c r="AU2250" t="s"/>
      <c r="AV2250" t="s"/>
      <c r="AW2250" t="s"/>
      <c r="AX2250" t="s"/>
      <c r="AY2250" t="n">
        <v>6796937</v>
      </c>
      <c r="AZ2250" t="s"/>
      <c r="BA2250" t="s"/>
      <c r="BB2250" t="n">
        <v>153192</v>
      </c>
      <c r="BC2250" t="n">
        <v>13.42963</v>
      </c>
      <c r="BD2250" t="n">
        <v>52.52883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92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2616</v>
      </c>
      <c r="F2251" t="n">
        <v>-1</v>
      </c>
      <c r="G2251" t="s">
        <v>74</v>
      </c>
      <c r="H2251" t="s">
        <v>75</v>
      </c>
      <c r="I2251" t="s"/>
      <c r="J2251" t="s">
        <v>74</v>
      </c>
      <c r="K2251" t="n">
        <v>114</v>
      </c>
      <c r="L2251" t="s">
        <v>76</v>
      </c>
      <c r="M2251" t="s"/>
      <c r="N2251" t="s">
        <v>215</v>
      </c>
      <c r="O2251" t="s">
        <v>78</v>
      </c>
      <c r="P2251" t="s">
        <v>2616</v>
      </c>
      <c r="Q2251" t="s"/>
      <c r="R2251" t="s">
        <v>80</v>
      </c>
      <c r="S2251" t="s">
        <v>910</v>
      </c>
      <c r="T2251" t="s">
        <v>82</v>
      </c>
      <c r="U2251" t="s"/>
      <c r="V2251" t="s">
        <v>83</v>
      </c>
      <c r="W2251" t="s">
        <v>84</v>
      </c>
      <c r="X2251" t="s"/>
      <c r="Y2251" t="s">
        <v>85</v>
      </c>
      <c r="Z2251">
        <f>HYPERLINK("https://hotelmonitor-cachepage.eclerx.com/savepage/tk_1543413996333557_sr_2057.html","info")</f>
        <v/>
      </c>
      <c r="AA2251" t="n">
        <v>-6796937</v>
      </c>
      <c r="AB2251" t="s"/>
      <c r="AC2251" t="s"/>
      <c r="AD2251" t="s">
        <v>86</v>
      </c>
      <c r="AE2251" t="s"/>
      <c r="AF2251" t="s"/>
      <c r="AG2251" t="s"/>
      <c r="AH2251" t="s"/>
      <c r="AI2251" t="s"/>
      <c r="AJ2251" t="s"/>
      <c r="AK2251" t="s">
        <v>87</v>
      </c>
      <c r="AL2251" t="s"/>
      <c r="AM2251" t="s"/>
      <c r="AN2251" t="s">
        <v>88</v>
      </c>
      <c r="AO2251" t="s"/>
      <c r="AP2251" t="n">
        <v>69</v>
      </c>
      <c r="AQ2251" t="s">
        <v>89</v>
      </c>
      <c r="AR2251" t="s"/>
      <c r="AS2251" t="s"/>
      <c r="AT2251" t="s">
        <v>90</v>
      </c>
      <c r="AU2251" t="s"/>
      <c r="AV2251" t="s"/>
      <c r="AW2251" t="s"/>
      <c r="AX2251" t="s"/>
      <c r="AY2251" t="n">
        <v>6796937</v>
      </c>
      <c r="AZ2251" t="s"/>
      <c r="BA2251" t="s"/>
      <c r="BB2251" t="n">
        <v>153192</v>
      </c>
      <c r="BC2251" t="n">
        <v>13.42963</v>
      </c>
      <c r="BD2251" t="n">
        <v>52.52883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92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2616</v>
      </c>
      <c r="F2252" t="n">
        <v>-1</v>
      </c>
      <c r="G2252" t="s">
        <v>74</v>
      </c>
      <c r="H2252" t="s">
        <v>75</v>
      </c>
      <c r="I2252" t="s"/>
      <c r="J2252" t="s">
        <v>74</v>
      </c>
      <c r="K2252" t="n">
        <v>117</v>
      </c>
      <c r="L2252" t="s">
        <v>76</v>
      </c>
      <c r="M2252" t="s"/>
      <c r="N2252" t="s">
        <v>95</v>
      </c>
      <c r="O2252" t="s">
        <v>78</v>
      </c>
      <c r="P2252" t="s">
        <v>2616</v>
      </c>
      <c r="Q2252" t="s"/>
      <c r="R2252" t="s">
        <v>80</v>
      </c>
      <c r="S2252" t="s">
        <v>1265</v>
      </c>
      <c r="T2252" t="s">
        <v>82</v>
      </c>
      <c r="U2252" t="s"/>
      <c r="V2252" t="s">
        <v>83</v>
      </c>
      <c r="W2252" t="s">
        <v>84</v>
      </c>
      <c r="X2252" t="s"/>
      <c r="Y2252" t="s">
        <v>85</v>
      </c>
      <c r="Z2252">
        <f>HYPERLINK("https://hotelmonitor-cachepage.eclerx.com/savepage/tk_1543413996333557_sr_2057.html","info")</f>
        <v/>
      </c>
      <c r="AA2252" t="n">
        <v>-6796937</v>
      </c>
      <c r="AB2252" t="s"/>
      <c r="AC2252" t="s"/>
      <c r="AD2252" t="s">
        <v>86</v>
      </c>
      <c r="AE2252" t="s"/>
      <c r="AF2252" t="s"/>
      <c r="AG2252" t="s"/>
      <c r="AH2252" t="s"/>
      <c r="AI2252" t="s"/>
      <c r="AJ2252" t="s"/>
      <c r="AK2252" t="s">
        <v>87</v>
      </c>
      <c r="AL2252" t="s"/>
      <c r="AM2252" t="s"/>
      <c r="AN2252" t="s">
        <v>88</v>
      </c>
      <c r="AO2252" t="s"/>
      <c r="AP2252" t="n">
        <v>69</v>
      </c>
      <c r="AQ2252" t="s">
        <v>89</v>
      </c>
      <c r="AR2252" t="s"/>
      <c r="AS2252" t="s"/>
      <c r="AT2252" t="s">
        <v>90</v>
      </c>
      <c r="AU2252" t="s"/>
      <c r="AV2252" t="s"/>
      <c r="AW2252" t="s"/>
      <c r="AX2252" t="s"/>
      <c r="AY2252" t="n">
        <v>6796937</v>
      </c>
      <c r="AZ2252" t="s"/>
      <c r="BA2252" t="s"/>
      <c r="BB2252" t="n">
        <v>153192</v>
      </c>
      <c r="BC2252" t="n">
        <v>13.42963</v>
      </c>
      <c r="BD2252" t="n">
        <v>52.52883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92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2616</v>
      </c>
      <c r="F2253" t="n">
        <v>-1</v>
      </c>
      <c r="G2253" t="s">
        <v>74</v>
      </c>
      <c r="H2253" t="s">
        <v>75</v>
      </c>
      <c r="I2253" t="s"/>
      <c r="J2253" t="s">
        <v>74</v>
      </c>
      <c r="K2253" t="n">
        <v>134</v>
      </c>
      <c r="L2253" t="s">
        <v>76</v>
      </c>
      <c r="M2253" t="s"/>
      <c r="N2253" t="s">
        <v>2617</v>
      </c>
      <c r="O2253" t="s">
        <v>78</v>
      </c>
      <c r="P2253" t="s">
        <v>2616</v>
      </c>
      <c r="Q2253" t="s"/>
      <c r="R2253" t="s">
        <v>80</v>
      </c>
      <c r="S2253" t="s">
        <v>478</v>
      </c>
      <c r="T2253" t="s">
        <v>82</v>
      </c>
      <c r="U2253" t="s"/>
      <c r="V2253" t="s">
        <v>83</v>
      </c>
      <c r="W2253" t="s">
        <v>84</v>
      </c>
      <c r="X2253" t="s"/>
      <c r="Y2253" t="s">
        <v>85</v>
      </c>
      <c r="Z2253">
        <f>HYPERLINK("https://hotelmonitor-cachepage.eclerx.com/savepage/tk_1543413996333557_sr_2057.html","info")</f>
        <v/>
      </c>
      <c r="AA2253" t="n">
        <v>-6796937</v>
      </c>
      <c r="AB2253" t="s"/>
      <c r="AC2253" t="s"/>
      <c r="AD2253" t="s">
        <v>86</v>
      </c>
      <c r="AE2253" t="s"/>
      <c r="AF2253" t="s"/>
      <c r="AG2253" t="s"/>
      <c r="AH2253" t="s"/>
      <c r="AI2253" t="s"/>
      <c r="AJ2253" t="s"/>
      <c r="AK2253" t="s">
        <v>87</v>
      </c>
      <c r="AL2253" t="s"/>
      <c r="AM2253" t="s"/>
      <c r="AN2253" t="s">
        <v>88</v>
      </c>
      <c r="AO2253" t="s"/>
      <c r="AP2253" t="n">
        <v>69</v>
      </c>
      <c r="AQ2253" t="s">
        <v>89</v>
      </c>
      <c r="AR2253" t="s"/>
      <c r="AS2253" t="s"/>
      <c r="AT2253" t="s">
        <v>90</v>
      </c>
      <c r="AU2253" t="s"/>
      <c r="AV2253" t="s"/>
      <c r="AW2253" t="s"/>
      <c r="AX2253" t="s"/>
      <c r="AY2253" t="n">
        <v>6796937</v>
      </c>
      <c r="AZ2253" t="s"/>
      <c r="BA2253" t="s"/>
      <c r="BB2253" t="n">
        <v>153192</v>
      </c>
      <c r="BC2253" t="n">
        <v>13.42963</v>
      </c>
      <c r="BD2253" t="n">
        <v>52.52883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92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2616</v>
      </c>
      <c r="F2254" t="n">
        <v>-1</v>
      </c>
      <c r="G2254" t="s">
        <v>74</v>
      </c>
      <c r="H2254" t="s">
        <v>75</v>
      </c>
      <c r="I2254" t="s"/>
      <c r="J2254" t="s">
        <v>74</v>
      </c>
      <c r="K2254" t="n">
        <v>147</v>
      </c>
      <c r="L2254" t="s">
        <v>76</v>
      </c>
      <c r="M2254" t="s"/>
      <c r="N2254" t="s">
        <v>99</v>
      </c>
      <c r="O2254" t="s">
        <v>78</v>
      </c>
      <c r="P2254" t="s">
        <v>2616</v>
      </c>
      <c r="Q2254" t="s"/>
      <c r="R2254" t="s">
        <v>80</v>
      </c>
      <c r="S2254" t="s">
        <v>2618</v>
      </c>
      <c r="T2254" t="s">
        <v>82</v>
      </c>
      <c r="U2254" t="s"/>
      <c r="V2254" t="s">
        <v>83</v>
      </c>
      <c r="W2254" t="s">
        <v>84</v>
      </c>
      <c r="X2254" t="s"/>
      <c r="Y2254" t="s">
        <v>85</v>
      </c>
      <c r="Z2254">
        <f>HYPERLINK("https://hotelmonitor-cachepage.eclerx.com/savepage/tk_1543413996333557_sr_2057.html","info")</f>
        <v/>
      </c>
      <c r="AA2254" t="n">
        <v>-6796937</v>
      </c>
      <c r="AB2254" t="s"/>
      <c r="AC2254" t="s"/>
      <c r="AD2254" t="s">
        <v>86</v>
      </c>
      <c r="AE2254" t="s"/>
      <c r="AF2254" t="s"/>
      <c r="AG2254" t="s"/>
      <c r="AH2254" t="s"/>
      <c r="AI2254" t="s"/>
      <c r="AJ2254" t="s"/>
      <c r="AK2254" t="s">
        <v>87</v>
      </c>
      <c r="AL2254" t="s"/>
      <c r="AM2254" t="s"/>
      <c r="AN2254" t="s">
        <v>88</v>
      </c>
      <c r="AO2254" t="s"/>
      <c r="AP2254" t="n">
        <v>69</v>
      </c>
      <c r="AQ2254" t="s">
        <v>89</v>
      </c>
      <c r="AR2254" t="s"/>
      <c r="AS2254" t="s"/>
      <c r="AT2254" t="s">
        <v>90</v>
      </c>
      <c r="AU2254" t="s"/>
      <c r="AV2254" t="s"/>
      <c r="AW2254" t="s"/>
      <c r="AX2254" t="s"/>
      <c r="AY2254" t="n">
        <v>6796937</v>
      </c>
      <c r="AZ2254" t="s"/>
      <c r="BA2254" t="s"/>
      <c r="BB2254" t="n">
        <v>153192</v>
      </c>
      <c r="BC2254" t="n">
        <v>13.42963</v>
      </c>
      <c r="BD2254" t="n">
        <v>52.52883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92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2616</v>
      </c>
      <c r="F2255" t="n">
        <v>-1</v>
      </c>
      <c r="G2255" t="s">
        <v>74</v>
      </c>
      <c r="H2255" t="s">
        <v>75</v>
      </c>
      <c r="I2255" t="s"/>
      <c r="J2255" t="s">
        <v>74</v>
      </c>
      <c r="K2255" t="n">
        <v>154</v>
      </c>
      <c r="L2255" t="s">
        <v>76</v>
      </c>
      <c r="M2255" t="s"/>
      <c r="N2255" t="s">
        <v>219</v>
      </c>
      <c r="O2255" t="s">
        <v>78</v>
      </c>
      <c r="P2255" t="s">
        <v>2616</v>
      </c>
      <c r="Q2255" t="s"/>
      <c r="R2255" t="s">
        <v>80</v>
      </c>
      <c r="S2255" t="s">
        <v>365</v>
      </c>
      <c r="T2255" t="s">
        <v>82</v>
      </c>
      <c r="U2255" t="s"/>
      <c r="V2255" t="s">
        <v>83</v>
      </c>
      <c r="W2255" t="s">
        <v>84</v>
      </c>
      <c r="X2255" t="s"/>
      <c r="Y2255" t="s">
        <v>85</v>
      </c>
      <c r="Z2255">
        <f>HYPERLINK("https://hotelmonitor-cachepage.eclerx.com/savepage/tk_1543413996333557_sr_2057.html","info")</f>
        <v/>
      </c>
      <c r="AA2255" t="n">
        <v>-6796937</v>
      </c>
      <c r="AB2255" t="s"/>
      <c r="AC2255" t="s"/>
      <c r="AD2255" t="s">
        <v>86</v>
      </c>
      <c r="AE2255" t="s"/>
      <c r="AF2255" t="s"/>
      <c r="AG2255" t="s"/>
      <c r="AH2255" t="s"/>
      <c r="AI2255" t="s"/>
      <c r="AJ2255" t="s"/>
      <c r="AK2255" t="s">
        <v>87</v>
      </c>
      <c r="AL2255" t="s"/>
      <c r="AM2255" t="s"/>
      <c r="AN2255" t="s">
        <v>88</v>
      </c>
      <c r="AO2255" t="s"/>
      <c r="AP2255" t="n">
        <v>69</v>
      </c>
      <c r="AQ2255" t="s">
        <v>89</v>
      </c>
      <c r="AR2255" t="s"/>
      <c r="AS2255" t="s"/>
      <c r="AT2255" t="s">
        <v>90</v>
      </c>
      <c r="AU2255" t="s"/>
      <c r="AV2255" t="s"/>
      <c r="AW2255" t="s"/>
      <c r="AX2255" t="s"/>
      <c r="AY2255" t="n">
        <v>6796937</v>
      </c>
      <c r="AZ2255" t="s"/>
      <c r="BA2255" t="s"/>
      <c r="BB2255" t="n">
        <v>153192</v>
      </c>
      <c r="BC2255" t="n">
        <v>13.42963</v>
      </c>
      <c r="BD2255" t="n">
        <v>52.52883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92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2616</v>
      </c>
      <c r="F2256" t="n">
        <v>-1</v>
      </c>
      <c r="G2256" t="s">
        <v>74</v>
      </c>
      <c r="H2256" t="s">
        <v>75</v>
      </c>
      <c r="I2256" t="s"/>
      <c r="J2256" t="s">
        <v>74</v>
      </c>
      <c r="K2256" t="n">
        <v>157</v>
      </c>
      <c r="L2256" t="s">
        <v>76</v>
      </c>
      <c r="M2256" t="s"/>
      <c r="N2256" t="s">
        <v>2171</v>
      </c>
      <c r="O2256" t="s">
        <v>78</v>
      </c>
      <c r="P2256" t="s">
        <v>2616</v>
      </c>
      <c r="Q2256" t="s"/>
      <c r="R2256" t="s">
        <v>80</v>
      </c>
      <c r="S2256" t="s">
        <v>751</v>
      </c>
      <c r="T2256" t="s">
        <v>82</v>
      </c>
      <c r="U2256" t="s"/>
      <c r="V2256" t="s">
        <v>83</v>
      </c>
      <c r="W2256" t="s">
        <v>84</v>
      </c>
      <c r="X2256" t="s"/>
      <c r="Y2256" t="s">
        <v>85</v>
      </c>
      <c r="Z2256">
        <f>HYPERLINK("https://hotelmonitor-cachepage.eclerx.com/savepage/tk_1543413996333557_sr_2057.html","info")</f>
        <v/>
      </c>
      <c r="AA2256" t="n">
        <v>-6796937</v>
      </c>
      <c r="AB2256" t="s"/>
      <c r="AC2256" t="s"/>
      <c r="AD2256" t="s">
        <v>86</v>
      </c>
      <c r="AE2256" t="s"/>
      <c r="AF2256" t="s"/>
      <c r="AG2256" t="s"/>
      <c r="AH2256" t="s"/>
      <c r="AI2256" t="s"/>
      <c r="AJ2256" t="s"/>
      <c r="AK2256" t="s">
        <v>87</v>
      </c>
      <c r="AL2256" t="s"/>
      <c r="AM2256" t="s"/>
      <c r="AN2256" t="s">
        <v>88</v>
      </c>
      <c r="AO2256" t="s"/>
      <c r="AP2256" t="n">
        <v>69</v>
      </c>
      <c r="AQ2256" t="s">
        <v>89</v>
      </c>
      <c r="AR2256" t="s"/>
      <c r="AS2256" t="s"/>
      <c r="AT2256" t="s">
        <v>90</v>
      </c>
      <c r="AU2256" t="s"/>
      <c r="AV2256" t="s"/>
      <c r="AW2256" t="s"/>
      <c r="AX2256" t="s"/>
      <c r="AY2256" t="n">
        <v>6796937</v>
      </c>
      <c r="AZ2256" t="s"/>
      <c r="BA2256" t="s"/>
      <c r="BB2256" t="n">
        <v>153192</v>
      </c>
      <c r="BC2256" t="n">
        <v>13.42963</v>
      </c>
      <c r="BD2256" t="n">
        <v>52.52883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92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2619</v>
      </c>
      <c r="F2257" t="n">
        <v>529949</v>
      </c>
      <c r="G2257" t="s">
        <v>74</v>
      </c>
      <c r="H2257" t="s">
        <v>75</v>
      </c>
      <c r="I2257" t="s"/>
      <c r="J2257" t="s">
        <v>74</v>
      </c>
      <c r="K2257" t="n">
        <v>82</v>
      </c>
      <c r="L2257" t="s">
        <v>76</v>
      </c>
      <c r="M2257" t="s"/>
      <c r="N2257" t="s">
        <v>2620</v>
      </c>
      <c r="O2257" t="s">
        <v>78</v>
      </c>
      <c r="P2257" t="s">
        <v>2621</v>
      </c>
      <c r="Q2257" t="s"/>
      <c r="R2257" t="s">
        <v>102</v>
      </c>
      <c r="S2257" t="s">
        <v>635</v>
      </c>
      <c r="T2257" t="s">
        <v>82</v>
      </c>
      <c r="U2257" t="s"/>
      <c r="V2257" t="s">
        <v>83</v>
      </c>
      <c r="W2257" t="s">
        <v>84</v>
      </c>
      <c r="X2257" t="s"/>
      <c r="Y2257" t="s">
        <v>85</v>
      </c>
      <c r="Z2257">
        <f>HYPERLINK("https://hotelmonitor-cachepage.eclerx.com/savepage/tk_15434139639245899_sr_2057.html","info")</f>
        <v/>
      </c>
      <c r="AA2257" t="n">
        <v>99184</v>
      </c>
      <c r="AB2257" t="s"/>
      <c r="AC2257" t="s"/>
      <c r="AD2257" t="s">
        <v>86</v>
      </c>
      <c r="AE2257" t="s"/>
      <c r="AF2257" t="s"/>
      <c r="AG2257" t="s"/>
      <c r="AH2257" t="s"/>
      <c r="AI2257" t="s"/>
      <c r="AJ2257" t="s"/>
      <c r="AK2257" t="s">
        <v>87</v>
      </c>
      <c r="AL2257" t="s"/>
      <c r="AM2257" t="s"/>
      <c r="AN2257" t="s">
        <v>88</v>
      </c>
      <c r="AO2257" t="s"/>
      <c r="AP2257" t="n">
        <v>58</v>
      </c>
      <c r="AQ2257" t="s">
        <v>89</v>
      </c>
      <c r="AR2257" t="s"/>
      <c r="AS2257" t="s"/>
      <c r="AT2257" t="s">
        <v>90</v>
      </c>
      <c r="AU2257" t="s"/>
      <c r="AV2257" t="s"/>
      <c r="AW2257" t="s"/>
      <c r="AX2257" t="s"/>
      <c r="AY2257" t="n">
        <v>2214996</v>
      </c>
      <c r="AZ2257" t="s">
        <v>2622</v>
      </c>
      <c r="BA2257" t="s"/>
      <c r="BB2257" t="n">
        <v>63986</v>
      </c>
      <c r="BC2257" t="n">
        <v>13.383228</v>
      </c>
      <c r="BD2257" t="n">
        <v>52.504619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92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2619</v>
      </c>
      <c r="F2258" t="n">
        <v>529949</v>
      </c>
      <c r="G2258" t="s">
        <v>74</v>
      </c>
      <c r="H2258" t="s">
        <v>75</v>
      </c>
      <c r="I2258" t="s"/>
      <c r="J2258" t="s">
        <v>74</v>
      </c>
      <c r="K2258" t="n">
        <v>92</v>
      </c>
      <c r="L2258" t="s">
        <v>76</v>
      </c>
      <c r="M2258" t="s"/>
      <c r="N2258" t="s">
        <v>2623</v>
      </c>
      <c r="O2258" t="s">
        <v>78</v>
      </c>
      <c r="P2258" t="s">
        <v>2621</v>
      </c>
      <c r="Q2258" t="s"/>
      <c r="R2258" t="s">
        <v>102</v>
      </c>
      <c r="S2258" t="s">
        <v>991</v>
      </c>
      <c r="T2258" t="s">
        <v>82</v>
      </c>
      <c r="U2258" t="s"/>
      <c r="V2258" t="s">
        <v>83</v>
      </c>
      <c r="W2258" t="s">
        <v>84</v>
      </c>
      <c r="X2258" t="s"/>
      <c r="Y2258" t="s">
        <v>85</v>
      </c>
      <c r="Z2258">
        <f>HYPERLINK("https://hotelmonitor-cachepage.eclerx.com/savepage/tk_15434139639245899_sr_2057.html","info")</f>
        <v/>
      </c>
      <c r="AA2258" t="n">
        <v>99184</v>
      </c>
      <c r="AB2258" t="s"/>
      <c r="AC2258" t="s"/>
      <c r="AD2258" t="s">
        <v>86</v>
      </c>
      <c r="AE2258" t="s"/>
      <c r="AF2258" t="s"/>
      <c r="AG2258" t="s"/>
      <c r="AH2258" t="s"/>
      <c r="AI2258" t="s"/>
      <c r="AJ2258" t="s"/>
      <c r="AK2258" t="s">
        <v>87</v>
      </c>
      <c r="AL2258" t="s"/>
      <c r="AM2258" t="s"/>
      <c r="AN2258" t="s">
        <v>88</v>
      </c>
      <c r="AO2258" t="s"/>
      <c r="AP2258" t="n">
        <v>58</v>
      </c>
      <c r="AQ2258" t="s">
        <v>89</v>
      </c>
      <c r="AR2258" t="s"/>
      <c r="AS2258" t="s"/>
      <c r="AT2258" t="s">
        <v>90</v>
      </c>
      <c r="AU2258" t="s"/>
      <c r="AV2258" t="s"/>
      <c r="AW2258" t="s"/>
      <c r="AX2258" t="s"/>
      <c r="AY2258" t="n">
        <v>2214996</v>
      </c>
      <c r="AZ2258" t="s">
        <v>2622</v>
      </c>
      <c r="BA2258" t="s"/>
      <c r="BB2258" t="n">
        <v>63986</v>
      </c>
      <c r="BC2258" t="n">
        <v>13.383228</v>
      </c>
      <c r="BD2258" t="n">
        <v>52.504619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92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2619</v>
      </c>
      <c r="F2259" t="n">
        <v>529949</v>
      </c>
      <c r="G2259" t="s">
        <v>74</v>
      </c>
      <c r="H2259" t="s">
        <v>75</v>
      </c>
      <c r="I2259" t="s"/>
      <c r="J2259" t="s">
        <v>74</v>
      </c>
      <c r="K2259" t="n">
        <v>82</v>
      </c>
      <c r="L2259" t="s">
        <v>76</v>
      </c>
      <c r="M2259" t="s"/>
      <c r="N2259" t="s">
        <v>2624</v>
      </c>
      <c r="O2259" t="s">
        <v>78</v>
      </c>
      <c r="P2259" t="s">
        <v>2621</v>
      </c>
      <c r="Q2259" t="s"/>
      <c r="R2259" t="s">
        <v>102</v>
      </c>
      <c r="S2259" t="s">
        <v>635</v>
      </c>
      <c r="T2259" t="s">
        <v>82</v>
      </c>
      <c r="U2259" t="s"/>
      <c r="V2259" t="s">
        <v>83</v>
      </c>
      <c r="W2259" t="s">
        <v>84</v>
      </c>
      <c r="X2259" t="s"/>
      <c r="Y2259" t="s">
        <v>85</v>
      </c>
      <c r="Z2259">
        <f>HYPERLINK("https://hotelmonitor-cachepage.eclerx.com/savepage/tk_15434139639245899_sr_2057.html","info")</f>
        <v/>
      </c>
      <c r="AA2259" t="n">
        <v>99184</v>
      </c>
      <c r="AB2259" t="s"/>
      <c r="AC2259" t="s"/>
      <c r="AD2259" t="s">
        <v>86</v>
      </c>
      <c r="AE2259" t="s"/>
      <c r="AF2259" t="s"/>
      <c r="AG2259" t="s"/>
      <c r="AH2259" t="s"/>
      <c r="AI2259" t="s"/>
      <c r="AJ2259" t="s"/>
      <c r="AK2259" t="s">
        <v>87</v>
      </c>
      <c r="AL2259" t="s"/>
      <c r="AM2259" t="s"/>
      <c r="AN2259" t="s">
        <v>88</v>
      </c>
      <c r="AO2259" t="s"/>
      <c r="AP2259" t="n">
        <v>58</v>
      </c>
      <c r="AQ2259" t="s">
        <v>89</v>
      </c>
      <c r="AR2259" t="s"/>
      <c r="AS2259" t="s"/>
      <c r="AT2259" t="s">
        <v>90</v>
      </c>
      <c r="AU2259" t="s"/>
      <c r="AV2259" t="s"/>
      <c r="AW2259" t="s"/>
      <c r="AX2259" t="s"/>
      <c r="AY2259" t="n">
        <v>2214996</v>
      </c>
      <c r="AZ2259" t="s">
        <v>2622</v>
      </c>
      <c r="BA2259" t="s"/>
      <c r="BB2259" t="n">
        <v>63986</v>
      </c>
      <c r="BC2259" t="n">
        <v>13.383228</v>
      </c>
      <c r="BD2259" t="n">
        <v>52.504619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92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2619</v>
      </c>
      <c r="F2260" t="n">
        <v>529949</v>
      </c>
      <c r="G2260" t="s">
        <v>74</v>
      </c>
      <c r="H2260" t="s">
        <v>75</v>
      </c>
      <c r="I2260" t="s"/>
      <c r="J2260" t="s">
        <v>74</v>
      </c>
      <c r="K2260" t="n">
        <v>82</v>
      </c>
      <c r="L2260" t="s">
        <v>76</v>
      </c>
      <c r="M2260" t="s"/>
      <c r="N2260" t="s">
        <v>2625</v>
      </c>
      <c r="O2260" t="s">
        <v>78</v>
      </c>
      <c r="P2260" t="s">
        <v>2621</v>
      </c>
      <c r="Q2260" t="s"/>
      <c r="R2260" t="s">
        <v>102</v>
      </c>
      <c r="S2260" t="s">
        <v>635</v>
      </c>
      <c r="T2260" t="s">
        <v>82</v>
      </c>
      <c r="U2260" t="s"/>
      <c r="V2260" t="s">
        <v>83</v>
      </c>
      <c r="W2260" t="s">
        <v>84</v>
      </c>
      <c r="X2260" t="s"/>
      <c r="Y2260" t="s">
        <v>85</v>
      </c>
      <c r="Z2260">
        <f>HYPERLINK("https://hotelmonitor-cachepage.eclerx.com/savepage/tk_15434139639245899_sr_2057.html","info")</f>
        <v/>
      </c>
      <c r="AA2260" t="n">
        <v>99184</v>
      </c>
      <c r="AB2260" t="s"/>
      <c r="AC2260" t="s"/>
      <c r="AD2260" t="s">
        <v>86</v>
      </c>
      <c r="AE2260" t="s"/>
      <c r="AF2260" t="s"/>
      <c r="AG2260" t="s"/>
      <c r="AH2260" t="s"/>
      <c r="AI2260" t="s"/>
      <c r="AJ2260" t="s"/>
      <c r="AK2260" t="s">
        <v>87</v>
      </c>
      <c r="AL2260" t="s"/>
      <c r="AM2260" t="s"/>
      <c r="AN2260" t="s">
        <v>88</v>
      </c>
      <c r="AO2260" t="s"/>
      <c r="AP2260" t="n">
        <v>58</v>
      </c>
      <c r="AQ2260" t="s">
        <v>89</v>
      </c>
      <c r="AR2260" t="s"/>
      <c r="AS2260" t="s"/>
      <c r="AT2260" t="s">
        <v>90</v>
      </c>
      <c r="AU2260" t="s"/>
      <c r="AV2260" t="s"/>
      <c r="AW2260" t="s"/>
      <c r="AX2260" t="s"/>
      <c r="AY2260" t="n">
        <v>2214996</v>
      </c>
      <c r="AZ2260" t="s">
        <v>2622</v>
      </c>
      <c r="BA2260" t="s"/>
      <c r="BB2260" t="n">
        <v>63986</v>
      </c>
      <c r="BC2260" t="n">
        <v>13.383228</v>
      </c>
      <c r="BD2260" t="n">
        <v>52.504619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92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2619</v>
      </c>
      <c r="F2261" t="n">
        <v>529949</v>
      </c>
      <c r="G2261" t="s">
        <v>74</v>
      </c>
      <c r="H2261" t="s">
        <v>75</v>
      </c>
      <c r="I2261" t="s"/>
      <c r="J2261" t="s">
        <v>74</v>
      </c>
      <c r="K2261" t="n">
        <v>82</v>
      </c>
      <c r="L2261" t="s">
        <v>76</v>
      </c>
      <c r="M2261" t="s"/>
      <c r="N2261" t="s">
        <v>2626</v>
      </c>
      <c r="O2261" t="s">
        <v>78</v>
      </c>
      <c r="P2261" t="s">
        <v>2621</v>
      </c>
      <c r="Q2261" t="s"/>
      <c r="R2261" t="s">
        <v>102</v>
      </c>
      <c r="S2261" t="s">
        <v>635</v>
      </c>
      <c r="T2261" t="s">
        <v>82</v>
      </c>
      <c r="U2261" t="s"/>
      <c r="V2261" t="s">
        <v>83</v>
      </c>
      <c r="W2261" t="s">
        <v>84</v>
      </c>
      <c r="X2261" t="s"/>
      <c r="Y2261" t="s">
        <v>85</v>
      </c>
      <c r="Z2261">
        <f>HYPERLINK("https://hotelmonitor-cachepage.eclerx.com/savepage/tk_15434139639245899_sr_2057.html","info")</f>
        <v/>
      </c>
      <c r="AA2261" t="n">
        <v>99184</v>
      </c>
      <c r="AB2261" t="s"/>
      <c r="AC2261" t="s"/>
      <c r="AD2261" t="s">
        <v>86</v>
      </c>
      <c r="AE2261" t="s"/>
      <c r="AF2261" t="s"/>
      <c r="AG2261" t="s"/>
      <c r="AH2261" t="s"/>
      <c r="AI2261" t="s"/>
      <c r="AJ2261" t="s"/>
      <c r="AK2261" t="s">
        <v>87</v>
      </c>
      <c r="AL2261" t="s"/>
      <c r="AM2261" t="s"/>
      <c r="AN2261" t="s">
        <v>88</v>
      </c>
      <c r="AO2261" t="s"/>
      <c r="AP2261" t="n">
        <v>58</v>
      </c>
      <c r="AQ2261" t="s">
        <v>89</v>
      </c>
      <c r="AR2261" t="s"/>
      <c r="AS2261" t="s"/>
      <c r="AT2261" t="s">
        <v>90</v>
      </c>
      <c r="AU2261" t="s"/>
      <c r="AV2261" t="s"/>
      <c r="AW2261" t="s"/>
      <c r="AX2261" t="s"/>
      <c r="AY2261" t="n">
        <v>2214996</v>
      </c>
      <c r="AZ2261" t="s">
        <v>2622</v>
      </c>
      <c r="BA2261" t="s"/>
      <c r="BB2261" t="n">
        <v>63986</v>
      </c>
      <c r="BC2261" t="n">
        <v>13.383228</v>
      </c>
      <c r="BD2261" t="n">
        <v>52.504619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92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2619</v>
      </c>
      <c r="F2262" t="n">
        <v>529949</v>
      </c>
      <c r="G2262" t="s">
        <v>74</v>
      </c>
      <c r="H2262" t="s">
        <v>75</v>
      </c>
      <c r="I2262" t="s"/>
      <c r="J2262" t="s">
        <v>74</v>
      </c>
      <c r="K2262" t="n">
        <v>92</v>
      </c>
      <c r="L2262" t="s">
        <v>76</v>
      </c>
      <c r="M2262" t="s"/>
      <c r="N2262" t="s">
        <v>2623</v>
      </c>
      <c r="O2262" t="s">
        <v>78</v>
      </c>
      <c r="P2262" t="s">
        <v>2621</v>
      </c>
      <c r="Q2262" t="s"/>
      <c r="R2262" t="s">
        <v>102</v>
      </c>
      <c r="S2262" t="s">
        <v>991</v>
      </c>
      <c r="T2262" t="s">
        <v>82</v>
      </c>
      <c r="U2262" t="s"/>
      <c r="V2262" t="s">
        <v>83</v>
      </c>
      <c r="W2262" t="s">
        <v>84</v>
      </c>
      <c r="X2262" t="s"/>
      <c r="Y2262" t="s">
        <v>85</v>
      </c>
      <c r="Z2262">
        <f>HYPERLINK("https://hotelmonitor-cachepage.eclerx.com/savepage/tk_15434139639245899_sr_2057.html","info")</f>
        <v/>
      </c>
      <c r="AA2262" t="n">
        <v>99184</v>
      </c>
      <c r="AB2262" t="s"/>
      <c r="AC2262" t="s"/>
      <c r="AD2262" t="s">
        <v>86</v>
      </c>
      <c r="AE2262" t="s"/>
      <c r="AF2262" t="s"/>
      <c r="AG2262" t="s"/>
      <c r="AH2262" t="s"/>
      <c r="AI2262" t="s"/>
      <c r="AJ2262" t="s"/>
      <c r="AK2262" t="s">
        <v>87</v>
      </c>
      <c r="AL2262" t="s"/>
      <c r="AM2262" t="s"/>
      <c r="AN2262" t="s">
        <v>88</v>
      </c>
      <c r="AO2262" t="s"/>
      <c r="AP2262" t="n">
        <v>58</v>
      </c>
      <c r="AQ2262" t="s">
        <v>89</v>
      </c>
      <c r="AR2262" t="s"/>
      <c r="AS2262" t="s"/>
      <c r="AT2262" t="s">
        <v>90</v>
      </c>
      <c r="AU2262" t="s"/>
      <c r="AV2262" t="s"/>
      <c r="AW2262" t="s"/>
      <c r="AX2262" t="s"/>
      <c r="AY2262" t="n">
        <v>2214996</v>
      </c>
      <c r="AZ2262" t="s">
        <v>2622</v>
      </c>
      <c r="BA2262" t="s"/>
      <c r="BB2262" t="n">
        <v>63986</v>
      </c>
      <c r="BC2262" t="n">
        <v>13.383228</v>
      </c>
      <c r="BD2262" t="n">
        <v>52.504619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92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2619</v>
      </c>
      <c r="F2263" t="n">
        <v>529949</v>
      </c>
      <c r="G2263" t="s">
        <v>74</v>
      </c>
      <c r="H2263" t="s">
        <v>75</v>
      </c>
      <c r="I2263" t="s"/>
      <c r="J2263" t="s">
        <v>74</v>
      </c>
      <c r="K2263" t="n">
        <v>92</v>
      </c>
      <c r="L2263" t="s">
        <v>76</v>
      </c>
      <c r="M2263" t="s"/>
      <c r="N2263" t="s">
        <v>2627</v>
      </c>
      <c r="O2263" t="s">
        <v>78</v>
      </c>
      <c r="P2263" t="s">
        <v>2621</v>
      </c>
      <c r="Q2263" t="s"/>
      <c r="R2263" t="s">
        <v>102</v>
      </c>
      <c r="S2263" t="s">
        <v>991</v>
      </c>
      <c r="T2263" t="s">
        <v>82</v>
      </c>
      <c r="U2263" t="s"/>
      <c r="V2263" t="s">
        <v>83</v>
      </c>
      <c r="W2263" t="s">
        <v>84</v>
      </c>
      <c r="X2263" t="s"/>
      <c r="Y2263" t="s">
        <v>85</v>
      </c>
      <c r="Z2263">
        <f>HYPERLINK("https://hotelmonitor-cachepage.eclerx.com/savepage/tk_15434139639245899_sr_2057.html","info")</f>
        <v/>
      </c>
      <c r="AA2263" t="n">
        <v>99184</v>
      </c>
      <c r="AB2263" t="s"/>
      <c r="AC2263" t="s"/>
      <c r="AD2263" t="s">
        <v>86</v>
      </c>
      <c r="AE2263" t="s"/>
      <c r="AF2263" t="s"/>
      <c r="AG2263" t="s"/>
      <c r="AH2263" t="s"/>
      <c r="AI2263" t="s"/>
      <c r="AJ2263" t="s"/>
      <c r="AK2263" t="s">
        <v>87</v>
      </c>
      <c r="AL2263" t="s"/>
      <c r="AM2263" t="s"/>
      <c r="AN2263" t="s">
        <v>88</v>
      </c>
      <c r="AO2263" t="s"/>
      <c r="AP2263" t="n">
        <v>58</v>
      </c>
      <c r="AQ2263" t="s">
        <v>89</v>
      </c>
      <c r="AR2263" t="s"/>
      <c r="AS2263" t="s"/>
      <c r="AT2263" t="s">
        <v>90</v>
      </c>
      <c r="AU2263" t="s"/>
      <c r="AV2263" t="s"/>
      <c r="AW2263" t="s"/>
      <c r="AX2263" t="s"/>
      <c r="AY2263" t="n">
        <v>2214996</v>
      </c>
      <c r="AZ2263" t="s">
        <v>2622</v>
      </c>
      <c r="BA2263" t="s"/>
      <c r="BB2263" t="n">
        <v>63986</v>
      </c>
      <c r="BC2263" t="n">
        <v>13.383228</v>
      </c>
      <c r="BD2263" t="n">
        <v>52.504619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92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2619</v>
      </c>
      <c r="F2264" t="n">
        <v>529949</v>
      </c>
      <c r="G2264" t="s">
        <v>74</v>
      </c>
      <c r="H2264" t="s">
        <v>75</v>
      </c>
      <c r="I2264" t="s"/>
      <c r="J2264" t="s">
        <v>74</v>
      </c>
      <c r="K2264" t="n">
        <v>92</v>
      </c>
      <c r="L2264" t="s">
        <v>76</v>
      </c>
      <c r="M2264" t="s"/>
      <c r="N2264" t="s">
        <v>2628</v>
      </c>
      <c r="O2264" t="s">
        <v>78</v>
      </c>
      <c r="P2264" t="s">
        <v>2621</v>
      </c>
      <c r="Q2264" t="s"/>
      <c r="R2264" t="s">
        <v>102</v>
      </c>
      <c r="S2264" t="s">
        <v>991</v>
      </c>
      <c r="T2264" t="s">
        <v>82</v>
      </c>
      <c r="U2264" t="s"/>
      <c r="V2264" t="s">
        <v>83</v>
      </c>
      <c r="W2264" t="s">
        <v>84</v>
      </c>
      <c r="X2264" t="s"/>
      <c r="Y2264" t="s">
        <v>85</v>
      </c>
      <c r="Z2264">
        <f>HYPERLINK("https://hotelmonitor-cachepage.eclerx.com/savepage/tk_15434139639245899_sr_2057.html","info")</f>
        <v/>
      </c>
      <c r="AA2264" t="n">
        <v>99184</v>
      </c>
      <c r="AB2264" t="s"/>
      <c r="AC2264" t="s"/>
      <c r="AD2264" t="s">
        <v>86</v>
      </c>
      <c r="AE2264" t="s"/>
      <c r="AF2264" t="s"/>
      <c r="AG2264" t="s"/>
      <c r="AH2264" t="s"/>
      <c r="AI2264" t="s"/>
      <c r="AJ2264" t="s"/>
      <c r="AK2264" t="s">
        <v>87</v>
      </c>
      <c r="AL2264" t="s"/>
      <c r="AM2264" t="s"/>
      <c r="AN2264" t="s">
        <v>88</v>
      </c>
      <c r="AO2264" t="s"/>
      <c r="AP2264" t="n">
        <v>58</v>
      </c>
      <c r="AQ2264" t="s">
        <v>89</v>
      </c>
      <c r="AR2264" t="s"/>
      <c r="AS2264" t="s"/>
      <c r="AT2264" t="s">
        <v>90</v>
      </c>
      <c r="AU2264" t="s"/>
      <c r="AV2264" t="s"/>
      <c r="AW2264" t="s"/>
      <c r="AX2264" t="s"/>
      <c r="AY2264" t="n">
        <v>2214996</v>
      </c>
      <c r="AZ2264" t="s">
        <v>2622</v>
      </c>
      <c r="BA2264" t="s"/>
      <c r="BB2264" t="n">
        <v>63986</v>
      </c>
      <c r="BC2264" t="n">
        <v>13.383228</v>
      </c>
      <c r="BD2264" t="n">
        <v>52.504619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92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2619</v>
      </c>
      <c r="F2265" t="n">
        <v>529949</v>
      </c>
      <c r="G2265" t="s">
        <v>74</v>
      </c>
      <c r="H2265" t="s">
        <v>75</v>
      </c>
      <c r="I2265" t="s"/>
      <c r="J2265" t="s">
        <v>74</v>
      </c>
      <c r="K2265" t="n">
        <v>112</v>
      </c>
      <c r="L2265" t="s">
        <v>76</v>
      </c>
      <c r="M2265" t="s"/>
      <c r="N2265" t="s">
        <v>2624</v>
      </c>
      <c r="O2265" t="s">
        <v>78</v>
      </c>
      <c r="P2265" t="s">
        <v>2621</v>
      </c>
      <c r="Q2265" t="s"/>
      <c r="R2265" t="s">
        <v>102</v>
      </c>
      <c r="S2265" t="s">
        <v>370</v>
      </c>
      <c r="T2265" t="s">
        <v>82</v>
      </c>
      <c r="U2265" t="s"/>
      <c r="V2265" t="s">
        <v>83</v>
      </c>
      <c r="W2265" t="s">
        <v>112</v>
      </c>
      <c r="X2265" t="s"/>
      <c r="Y2265" t="s">
        <v>85</v>
      </c>
      <c r="Z2265">
        <f>HYPERLINK("https://hotelmonitor-cachepage.eclerx.com/savepage/tk_15434139639245899_sr_2057.html","info")</f>
        <v/>
      </c>
      <c r="AA2265" t="n">
        <v>99184</v>
      </c>
      <c r="AB2265" t="s"/>
      <c r="AC2265" t="s"/>
      <c r="AD2265" t="s">
        <v>86</v>
      </c>
      <c r="AE2265" t="s"/>
      <c r="AF2265" t="s"/>
      <c r="AG2265" t="s"/>
      <c r="AH2265" t="s"/>
      <c r="AI2265" t="s"/>
      <c r="AJ2265" t="s"/>
      <c r="AK2265" t="s">
        <v>87</v>
      </c>
      <c r="AL2265" t="s"/>
      <c r="AM2265" t="s"/>
      <c r="AN2265" t="s">
        <v>88</v>
      </c>
      <c r="AO2265" t="s"/>
      <c r="AP2265" t="n">
        <v>58</v>
      </c>
      <c r="AQ2265" t="s">
        <v>89</v>
      </c>
      <c r="AR2265" t="s"/>
      <c r="AS2265" t="s"/>
      <c r="AT2265" t="s">
        <v>90</v>
      </c>
      <c r="AU2265" t="s"/>
      <c r="AV2265" t="s"/>
      <c r="AW2265" t="s"/>
      <c r="AX2265" t="s"/>
      <c r="AY2265" t="n">
        <v>2214996</v>
      </c>
      <c r="AZ2265" t="s">
        <v>2622</v>
      </c>
      <c r="BA2265" t="s"/>
      <c r="BB2265" t="n">
        <v>63986</v>
      </c>
      <c r="BC2265" t="n">
        <v>13.383228</v>
      </c>
      <c r="BD2265" t="n">
        <v>52.504619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92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2619</v>
      </c>
      <c r="F2266" t="n">
        <v>529949</v>
      </c>
      <c r="G2266" t="s">
        <v>74</v>
      </c>
      <c r="H2266" t="s">
        <v>75</v>
      </c>
      <c r="I2266" t="s"/>
      <c r="J2266" t="s">
        <v>74</v>
      </c>
      <c r="K2266" t="n">
        <v>112</v>
      </c>
      <c r="L2266" t="s">
        <v>76</v>
      </c>
      <c r="M2266" t="s"/>
      <c r="N2266" t="s">
        <v>2624</v>
      </c>
      <c r="O2266" t="s">
        <v>78</v>
      </c>
      <c r="P2266" t="s">
        <v>2621</v>
      </c>
      <c r="Q2266" t="s"/>
      <c r="R2266" t="s">
        <v>102</v>
      </c>
      <c r="S2266" t="s">
        <v>370</v>
      </c>
      <c r="T2266" t="s">
        <v>82</v>
      </c>
      <c r="U2266" t="s"/>
      <c r="V2266" t="s">
        <v>83</v>
      </c>
      <c r="W2266" t="s">
        <v>112</v>
      </c>
      <c r="X2266" t="s"/>
      <c r="Y2266" t="s">
        <v>85</v>
      </c>
      <c r="Z2266">
        <f>HYPERLINK("https://hotelmonitor-cachepage.eclerx.com/savepage/tk_15434139639245899_sr_2057.html","info")</f>
        <v/>
      </c>
      <c r="AA2266" t="n">
        <v>99184</v>
      </c>
      <c r="AB2266" t="s"/>
      <c r="AC2266" t="s"/>
      <c r="AD2266" t="s">
        <v>86</v>
      </c>
      <c r="AE2266" t="s"/>
      <c r="AF2266" t="s"/>
      <c r="AG2266" t="s"/>
      <c r="AH2266" t="s"/>
      <c r="AI2266" t="s"/>
      <c r="AJ2266" t="s"/>
      <c r="AK2266" t="s">
        <v>87</v>
      </c>
      <c r="AL2266" t="s"/>
      <c r="AM2266" t="s"/>
      <c r="AN2266" t="s">
        <v>88</v>
      </c>
      <c r="AO2266" t="s"/>
      <c r="AP2266" t="n">
        <v>58</v>
      </c>
      <c r="AQ2266" t="s">
        <v>89</v>
      </c>
      <c r="AR2266" t="s"/>
      <c r="AS2266" t="s"/>
      <c r="AT2266" t="s">
        <v>90</v>
      </c>
      <c r="AU2266" t="s"/>
      <c r="AV2266" t="s"/>
      <c r="AW2266" t="s"/>
      <c r="AX2266" t="s"/>
      <c r="AY2266" t="n">
        <v>2214996</v>
      </c>
      <c r="AZ2266" t="s">
        <v>2622</v>
      </c>
      <c r="BA2266" t="s"/>
      <c r="BB2266" t="n">
        <v>63986</v>
      </c>
      <c r="BC2266" t="n">
        <v>13.383228</v>
      </c>
      <c r="BD2266" t="n">
        <v>52.504619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92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2619</v>
      </c>
      <c r="F2267" t="n">
        <v>529949</v>
      </c>
      <c r="G2267" t="s">
        <v>74</v>
      </c>
      <c r="H2267" t="s">
        <v>75</v>
      </c>
      <c r="I2267" t="s"/>
      <c r="J2267" t="s">
        <v>74</v>
      </c>
      <c r="K2267" t="n">
        <v>112</v>
      </c>
      <c r="L2267" t="s">
        <v>76</v>
      </c>
      <c r="M2267" t="s"/>
      <c r="N2267" t="s">
        <v>2625</v>
      </c>
      <c r="O2267" t="s">
        <v>78</v>
      </c>
      <c r="P2267" t="s">
        <v>2621</v>
      </c>
      <c r="Q2267" t="s"/>
      <c r="R2267" t="s">
        <v>102</v>
      </c>
      <c r="S2267" t="s">
        <v>370</v>
      </c>
      <c r="T2267" t="s">
        <v>82</v>
      </c>
      <c r="U2267" t="s"/>
      <c r="V2267" t="s">
        <v>83</v>
      </c>
      <c r="W2267" t="s">
        <v>112</v>
      </c>
      <c r="X2267" t="s"/>
      <c r="Y2267" t="s">
        <v>85</v>
      </c>
      <c r="Z2267">
        <f>HYPERLINK("https://hotelmonitor-cachepage.eclerx.com/savepage/tk_15434139639245899_sr_2057.html","info")</f>
        <v/>
      </c>
      <c r="AA2267" t="n">
        <v>99184</v>
      </c>
      <c r="AB2267" t="s"/>
      <c r="AC2267" t="s"/>
      <c r="AD2267" t="s">
        <v>86</v>
      </c>
      <c r="AE2267" t="s"/>
      <c r="AF2267" t="s"/>
      <c r="AG2267" t="s"/>
      <c r="AH2267" t="s"/>
      <c r="AI2267" t="s"/>
      <c r="AJ2267" t="s"/>
      <c r="AK2267" t="s">
        <v>87</v>
      </c>
      <c r="AL2267" t="s"/>
      <c r="AM2267" t="s"/>
      <c r="AN2267" t="s">
        <v>88</v>
      </c>
      <c r="AO2267" t="s"/>
      <c r="AP2267" t="n">
        <v>58</v>
      </c>
      <c r="AQ2267" t="s">
        <v>89</v>
      </c>
      <c r="AR2267" t="s"/>
      <c r="AS2267" t="s"/>
      <c r="AT2267" t="s">
        <v>90</v>
      </c>
      <c r="AU2267" t="s"/>
      <c r="AV2267" t="s"/>
      <c r="AW2267" t="s"/>
      <c r="AX2267" t="s"/>
      <c r="AY2267" t="n">
        <v>2214996</v>
      </c>
      <c r="AZ2267" t="s">
        <v>2622</v>
      </c>
      <c r="BA2267" t="s"/>
      <c r="BB2267" t="n">
        <v>63986</v>
      </c>
      <c r="BC2267" t="n">
        <v>13.383228</v>
      </c>
      <c r="BD2267" t="n">
        <v>52.504619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92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2619</v>
      </c>
      <c r="F2268" t="n">
        <v>529949</v>
      </c>
      <c r="G2268" t="s">
        <v>74</v>
      </c>
      <c r="H2268" t="s">
        <v>75</v>
      </c>
      <c r="I2268" t="s"/>
      <c r="J2268" t="s">
        <v>74</v>
      </c>
      <c r="K2268" t="n">
        <v>112</v>
      </c>
      <c r="L2268" t="s">
        <v>76</v>
      </c>
      <c r="M2268" t="s"/>
      <c r="N2268" t="s">
        <v>2626</v>
      </c>
      <c r="O2268" t="s">
        <v>78</v>
      </c>
      <c r="P2268" t="s">
        <v>2621</v>
      </c>
      <c r="Q2268" t="s"/>
      <c r="R2268" t="s">
        <v>102</v>
      </c>
      <c r="S2268" t="s">
        <v>370</v>
      </c>
      <c r="T2268" t="s">
        <v>82</v>
      </c>
      <c r="U2268" t="s"/>
      <c r="V2268" t="s">
        <v>83</v>
      </c>
      <c r="W2268" t="s">
        <v>112</v>
      </c>
      <c r="X2268" t="s"/>
      <c r="Y2268" t="s">
        <v>85</v>
      </c>
      <c r="Z2268">
        <f>HYPERLINK("https://hotelmonitor-cachepage.eclerx.com/savepage/tk_15434139639245899_sr_2057.html","info")</f>
        <v/>
      </c>
      <c r="AA2268" t="n">
        <v>99184</v>
      </c>
      <c r="AB2268" t="s"/>
      <c r="AC2268" t="s"/>
      <c r="AD2268" t="s">
        <v>86</v>
      </c>
      <c r="AE2268" t="s"/>
      <c r="AF2268" t="s"/>
      <c r="AG2268" t="s"/>
      <c r="AH2268" t="s"/>
      <c r="AI2268" t="s"/>
      <c r="AJ2268" t="s"/>
      <c r="AK2268" t="s">
        <v>87</v>
      </c>
      <c r="AL2268" t="s"/>
      <c r="AM2268" t="s"/>
      <c r="AN2268" t="s">
        <v>88</v>
      </c>
      <c r="AO2268" t="s"/>
      <c r="AP2268" t="n">
        <v>58</v>
      </c>
      <c r="AQ2268" t="s">
        <v>89</v>
      </c>
      <c r="AR2268" t="s"/>
      <c r="AS2268" t="s"/>
      <c r="AT2268" t="s">
        <v>90</v>
      </c>
      <c r="AU2268" t="s"/>
      <c r="AV2268" t="s"/>
      <c r="AW2268" t="s"/>
      <c r="AX2268" t="s"/>
      <c r="AY2268" t="n">
        <v>2214996</v>
      </c>
      <c r="AZ2268" t="s">
        <v>2622</v>
      </c>
      <c r="BA2268" t="s"/>
      <c r="BB2268" t="n">
        <v>63986</v>
      </c>
      <c r="BC2268" t="n">
        <v>13.383228</v>
      </c>
      <c r="BD2268" t="n">
        <v>52.504619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92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2619</v>
      </c>
      <c r="F2269" t="n">
        <v>529949</v>
      </c>
      <c r="G2269" t="s">
        <v>74</v>
      </c>
      <c r="H2269" t="s">
        <v>75</v>
      </c>
      <c r="I2269" t="s"/>
      <c r="J2269" t="s">
        <v>74</v>
      </c>
      <c r="K2269" t="n">
        <v>112</v>
      </c>
      <c r="L2269" t="s">
        <v>76</v>
      </c>
      <c r="M2269" t="s"/>
      <c r="N2269" t="s">
        <v>2624</v>
      </c>
      <c r="O2269" t="s">
        <v>78</v>
      </c>
      <c r="P2269" t="s">
        <v>2621</v>
      </c>
      <c r="Q2269" t="s"/>
      <c r="R2269" t="s">
        <v>102</v>
      </c>
      <c r="S2269" t="s">
        <v>370</v>
      </c>
      <c r="T2269" t="s">
        <v>82</v>
      </c>
      <c r="U2269" t="s"/>
      <c r="V2269" t="s">
        <v>83</v>
      </c>
      <c r="W2269" t="s">
        <v>112</v>
      </c>
      <c r="X2269" t="s"/>
      <c r="Y2269" t="s">
        <v>85</v>
      </c>
      <c r="Z2269">
        <f>HYPERLINK("https://hotelmonitor-cachepage.eclerx.com/savepage/tk_15434139639245899_sr_2057.html","info")</f>
        <v/>
      </c>
      <c r="AA2269" t="n">
        <v>99184</v>
      </c>
      <c r="AB2269" t="s"/>
      <c r="AC2269" t="s"/>
      <c r="AD2269" t="s">
        <v>86</v>
      </c>
      <c r="AE2269" t="s"/>
      <c r="AF2269" t="s"/>
      <c r="AG2269" t="s"/>
      <c r="AH2269" t="s"/>
      <c r="AI2269" t="s"/>
      <c r="AJ2269" t="s"/>
      <c r="AK2269" t="s">
        <v>87</v>
      </c>
      <c r="AL2269" t="s"/>
      <c r="AM2269" t="s"/>
      <c r="AN2269" t="s">
        <v>88</v>
      </c>
      <c r="AO2269" t="s"/>
      <c r="AP2269" t="n">
        <v>58</v>
      </c>
      <c r="AQ2269" t="s">
        <v>89</v>
      </c>
      <c r="AR2269" t="s"/>
      <c r="AS2269" t="s"/>
      <c r="AT2269" t="s">
        <v>90</v>
      </c>
      <c r="AU2269" t="s"/>
      <c r="AV2269" t="s"/>
      <c r="AW2269" t="s"/>
      <c r="AX2269" t="s"/>
      <c r="AY2269" t="n">
        <v>2214996</v>
      </c>
      <c r="AZ2269" t="s">
        <v>2622</v>
      </c>
      <c r="BA2269" t="s"/>
      <c r="BB2269" t="n">
        <v>63986</v>
      </c>
      <c r="BC2269" t="n">
        <v>13.383228</v>
      </c>
      <c r="BD2269" t="n">
        <v>52.504619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92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2619</v>
      </c>
      <c r="F2270" t="n">
        <v>529949</v>
      </c>
      <c r="G2270" t="s">
        <v>74</v>
      </c>
      <c r="H2270" t="s">
        <v>75</v>
      </c>
      <c r="I2270" t="s"/>
      <c r="J2270" t="s">
        <v>74</v>
      </c>
      <c r="K2270" t="n">
        <v>112</v>
      </c>
      <c r="L2270" t="s">
        <v>76</v>
      </c>
      <c r="M2270" t="s"/>
      <c r="N2270" t="s">
        <v>2624</v>
      </c>
      <c r="O2270" t="s">
        <v>78</v>
      </c>
      <c r="P2270" t="s">
        <v>2621</v>
      </c>
      <c r="Q2270" t="s"/>
      <c r="R2270" t="s">
        <v>102</v>
      </c>
      <c r="S2270" t="s">
        <v>370</v>
      </c>
      <c r="T2270" t="s">
        <v>82</v>
      </c>
      <c r="U2270" t="s"/>
      <c r="V2270" t="s">
        <v>83</v>
      </c>
      <c r="W2270" t="s">
        <v>112</v>
      </c>
      <c r="X2270" t="s"/>
      <c r="Y2270" t="s">
        <v>85</v>
      </c>
      <c r="Z2270">
        <f>HYPERLINK("https://hotelmonitor-cachepage.eclerx.com/savepage/tk_15434139639245899_sr_2057.html","info")</f>
        <v/>
      </c>
      <c r="AA2270" t="n">
        <v>99184</v>
      </c>
      <c r="AB2270" t="s"/>
      <c r="AC2270" t="s"/>
      <c r="AD2270" t="s">
        <v>86</v>
      </c>
      <c r="AE2270" t="s"/>
      <c r="AF2270" t="s"/>
      <c r="AG2270" t="s"/>
      <c r="AH2270" t="s"/>
      <c r="AI2270" t="s"/>
      <c r="AJ2270" t="s"/>
      <c r="AK2270" t="s">
        <v>87</v>
      </c>
      <c r="AL2270" t="s"/>
      <c r="AM2270" t="s"/>
      <c r="AN2270" t="s">
        <v>88</v>
      </c>
      <c r="AO2270" t="s"/>
      <c r="AP2270" t="n">
        <v>58</v>
      </c>
      <c r="AQ2270" t="s">
        <v>89</v>
      </c>
      <c r="AR2270" t="s"/>
      <c r="AS2270" t="s"/>
      <c r="AT2270" t="s">
        <v>90</v>
      </c>
      <c r="AU2270" t="s"/>
      <c r="AV2270" t="s"/>
      <c r="AW2270" t="s"/>
      <c r="AX2270" t="s"/>
      <c r="AY2270" t="n">
        <v>2214996</v>
      </c>
      <c r="AZ2270" t="s">
        <v>2622</v>
      </c>
      <c r="BA2270" t="s"/>
      <c r="BB2270" t="n">
        <v>63986</v>
      </c>
      <c r="BC2270" t="n">
        <v>13.383228</v>
      </c>
      <c r="BD2270" t="n">
        <v>52.504619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92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2619</v>
      </c>
      <c r="F2271" t="n">
        <v>529949</v>
      </c>
      <c r="G2271" t="s">
        <v>74</v>
      </c>
      <c r="H2271" t="s">
        <v>75</v>
      </c>
      <c r="I2271" t="s"/>
      <c r="J2271" t="s">
        <v>74</v>
      </c>
      <c r="K2271" t="n">
        <v>112</v>
      </c>
      <c r="L2271" t="s">
        <v>76</v>
      </c>
      <c r="M2271" t="s"/>
      <c r="N2271" t="s">
        <v>2625</v>
      </c>
      <c r="O2271" t="s">
        <v>78</v>
      </c>
      <c r="P2271" t="s">
        <v>2621</v>
      </c>
      <c r="Q2271" t="s"/>
      <c r="R2271" t="s">
        <v>102</v>
      </c>
      <c r="S2271" t="s">
        <v>370</v>
      </c>
      <c r="T2271" t="s">
        <v>82</v>
      </c>
      <c r="U2271" t="s"/>
      <c r="V2271" t="s">
        <v>83</v>
      </c>
      <c r="W2271" t="s">
        <v>112</v>
      </c>
      <c r="X2271" t="s"/>
      <c r="Y2271" t="s">
        <v>85</v>
      </c>
      <c r="Z2271">
        <f>HYPERLINK("https://hotelmonitor-cachepage.eclerx.com/savepage/tk_15434139639245899_sr_2057.html","info")</f>
        <v/>
      </c>
      <c r="AA2271" t="n">
        <v>99184</v>
      </c>
      <c r="AB2271" t="s"/>
      <c r="AC2271" t="s"/>
      <c r="AD2271" t="s">
        <v>86</v>
      </c>
      <c r="AE2271" t="s"/>
      <c r="AF2271" t="s"/>
      <c r="AG2271" t="s"/>
      <c r="AH2271" t="s"/>
      <c r="AI2271" t="s"/>
      <c r="AJ2271" t="s"/>
      <c r="AK2271" t="s">
        <v>87</v>
      </c>
      <c r="AL2271" t="s"/>
      <c r="AM2271" t="s"/>
      <c r="AN2271" t="s">
        <v>88</v>
      </c>
      <c r="AO2271" t="s"/>
      <c r="AP2271" t="n">
        <v>58</v>
      </c>
      <c r="AQ2271" t="s">
        <v>89</v>
      </c>
      <c r="AR2271" t="s"/>
      <c r="AS2271" t="s"/>
      <c r="AT2271" t="s">
        <v>90</v>
      </c>
      <c r="AU2271" t="s"/>
      <c r="AV2271" t="s"/>
      <c r="AW2271" t="s"/>
      <c r="AX2271" t="s"/>
      <c r="AY2271" t="n">
        <v>2214996</v>
      </c>
      <c r="AZ2271" t="s">
        <v>2622</v>
      </c>
      <c r="BA2271" t="s"/>
      <c r="BB2271" t="n">
        <v>63986</v>
      </c>
      <c r="BC2271" t="n">
        <v>13.383228</v>
      </c>
      <c r="BD2271" t="n">
        <v>52.504619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92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2619</v>
      </c>
      <c r="F2272" t="n">
        <v>529949</v>
      </c>
      <c r="G2272" t="s">
        <v>74</v>
      </c>
      <c r="H2272" t="s">
        <v>75</v>
      </c>
      <c r="I2272" t="s"/>
      <c r="J2272" t="s">
        <v>74</v>
      </c>
      <c r="K2272" t="n">
        <v>112</v>
      </c>
      <c r="L2272" t="s">
        <v>76</v>
      </c>
      <c r="M2272" t="s"/>
      <c r="N2272" t="s">
        <v>2626</v>
      </c>
      <c r="O2272" t="s">
        <v>78</v>
      </c>
      <c r="P2272" t="s">
        <v>2621</v>
      </c>
      <c r="Q2272" t="s"/>
      <c r="R2272" t="s">
        <v>102</v>
      </c>
      <c r="S2272" t="s">
        <v>370</v>
      </c>
      <c r="T2272" t="s">
        <v>82</v>
      </c>
      <c r="U2272" t="s"/>
      <c r="V2272" t="s">
        <v>83</v>
      </c>
      <c r="W2272" t="s">
        <v>112</v>
      </c>
      <c r="X2272" t="s"/>
      <c r="Y2272" t="s">
        <v>85</v>
      </c>
      <c r="Z2272">
        <f>HYPERLINK("https://hotelmonitor-cachepage.eclerx.com/savepage/tk_15434139639245899_sr_2057.html","info")</f>
        <v/>
      </c>
      <c r="AA2272" t="n">
        <v>99184</v>
      </c>
      <c r="AB2272" t="s"/>
      <c r="AC2272" t="s"/>
      <c r="AD2272" t="s">
        <v>86</v>
      </c>
      <c r="AE2272" t="s"/>
      <c r="AF2272" t="s"/>
      <c r="AG2272" t="s"/>
      <c r="AH2272" t="s"/>
      <c r="AI2272" t="s"/>
      <c r="AJ2272" t="s"/>
      <c r="AK2272" t="s">
        <v>87</v>
      </c>
      <c r="AL2272" t="s"/>
      <c r="AM2272" t="s"/>
      <c r="AN2272" t="s">
        <v>88</v>
      </c>
      <c r="AO2272" t="s"/>
      <c r="AP2272" t="n">
        <v>58</v>
      </c>
      <c r="AQ2272" t="s">
        <v>89</v>
      </c>
      <c r="AR2272" t="s"/>
      <c r="AS2272" t="s"/>
      <c r="AT2272" t="s">
        <v>90</v>
      </c>
      <c r="AU2272" t="s"/>
      <c r="AV2272" t="s"/>
      <c r="AW2272" t="s"/>
      <c r="AX2272" t="s"/>
      <c r="AY2272" t="n">
        <v>2214996</v>
      </c>
      <c r="AZ2272" t="s">
        <v>2622</v>
      </c>
      <c r="BA2272" t="s"/>
      <c r="BB2272" t="n">
        <v>63986</v>
      </c>
      <c r="BC2272" t="n">
        <v>13.383228</v>
      </c>
      <c r="BD2272" t="n">
        <v>52.504619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92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2619</v>
      </c>
      <c r="F2273" t="n">
        <v>529949</v>
      </c>
      <c r="G2273" t="s">
        <v>74</v>
      </c>
      <c r="H2273" t="s">
        <v>75</v>
      </c>
      <c r="I2273" t="s"/>
      <c r="J2273" t="s">
        <v>74</v>
      </c>
      <c r="K2273" t="n">
        <v>122</v>
      </c>
      <c r="L2273" t="s">
        <v>76</v>
      </c>
      <c r="M2273" t="s"/>
      <c r="N2273" t="s">
        <v>2623</v>
      </c>
      <c r="O2273" t="s">
        <v>78</v>
      </c>
      <c r="P2273" t="s">
        <v>2621</v>
      </c>
      <c r="Q2273" t="s"/>
      <c r="R2273" t="s">
        <v>102</v>
      </c>
      <c r="S2273" t="s">
        <v>200</v>
      </c>
      <c r="T2273" t="s">
        <v>82</v>
      </c>
      <c r="U2273" t="s"/>
      <c r="V2273" t="s">
        <v>83</v>
      </c>
      <c r="W2273" t="s">
        <v>112</v>
      </c>
      <c r="X2273" t="s"/>
      <c r="Y2273" t="s">
        <v>85</v>
      </c>
      <c r="Z2273">
        <f>HYPERLINK("https://hotelmonitor-cachepage.eclerx.com/savepage/tk_15434139639245899_sr_2057.html","info")</f>
        <v/>
      </c>
      <c r="AA2273" t="n">
        <v>99184</v>
      </c>
      <c r="AB2273" t="s"/>
      <c r="AC2273" t="s"/>
      <c r="AD2273" t="s">
        <v>86</v>
      </c>
      <c r="AE2273" t="s"/>
      <c r="AF2273" t="s"/>
      <c r="AG2273" t="s"/>
      <c r="AH2273" t="s"/>
      <c r="AI2273" t="s"/>
      <c r="AJ2273" t="s"/>
      <c r="AK2273" t="s">
        <v>87</v>
      </c>
      <c r="AL2273" t="s"/>
      <c r="AM2273" t="s"/>
      <c r="AN2273" t="s">
        <v>88</v>
      </c>
      <c r="AO2273" t="s"/>
      <c r="AP2273" t="n">
        <v>58</v>
      </c>
      <c r="AQ2273" t="s">
        <v>89</v>
      </c>
      <c r="AR2273" t="s"/>
      <c r="AS2273" t="s"/>
      <c r="AT2273" t="s">
        <v>90</v>
      </c>
      <c r="AU2273" t="s"/>
      <c r="AV2273" t="s"/>
      <c r="AW2273" t="s"/>
      <c r="AX2273" t="s"/>
      <c r="AY2273" t="n">
        <v>2214996</v>
      </c>
      <c r="AZ2273" t="s">
        <v>2622</v>
      </c>
      <c r="BA2273" t="s"/>
      <c r="BB2273" t="n">
        <v>63986</v>
      </c>
      <c r="BC2273" t="n">
        <v>13.383228</v>
      </c>
      <c r="BD2273" t="n">
        <v>52.504619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92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2619</v>
      </c>
      <c r="F2274" t="n">
        <v>529949</v>
      </c>
      <c r="G2274" t="s">
        <v>74</v>
      </c>
      <c r="H2274" t="s">
        <v>75</v>
      </c>
      <c r="I2274" t="s"/>
      <c r="J2274" t="s">
        <v>74</v>
      </c>
      <c r="K2274" t="n">
        <v>122</v>
      </c>
      <c r="L2274" t="s">
        <v>76</v>
      </c>
      <c r="M2274" t="s"/>
      <c r="N2274" t="s">
        <v>2623</v>
      </c>
      <c r="O2274" t="s">
        <v>78</v>
      </c>
      <c r="P2274" t="s">
        <v>2621</v>
      </c>
      <c r="Q2274" t="s"/>
      <c r="R2274" t="s">
        <v>102</v>
      </c>
      <c r="S2274" t="s">
        <v>200</v>
      </c>
      <c r="T2274" t="s">
        <v>82</v>
      </c>
      <c r="U2274" t="s"/>
      <c r="V2274" t="s">
        <v>83</v>
      </c>
      <c r="W2274" t="s">
        <v>112</v>
      </c>
      <c r="X2274" t="s"/>
      <c r="Y2274" t="s">
        <v>85</v>
      </c>
      <c r="Z2274">
        <f>HYPERLINK("https://hotelmonitor-cachepage.eclerx.com/savepage/tk_15434139639245899_sr_2057.html","info")</f>
        <v/>
      </c>
      <c r="AA2274" t="n">
        <v>99184</v>
      </c>
      <c r="AB2274" t="s"/>
      <c r="AC2274" t="s"/>
      <c r="AD2274" t="s">
        <v>86</v>
      </c>
      <c r="AE2274" t="s"/>
      <c r="AF2274" t="s"/>
      <c r="AG2274" t="s"/>
      <c r="AH2274" t="s"/>
      <c r="AI2274" t="s"/>
      <c r="AJ2274" t="s"/>
      <c r="AK2274" t="s">
        <v>87</v>
      </c>
      <c r="AL2274" t="s"/>
      <c r="AM2274" t="s"/>
      <c r="AN2274" t="s">
        <v>88</v>
      </c>
      <c r="AO2274" t="s"/>
      <c r="AP2274" t="n">
        <v>58</v>
      </c>
      <c r="AQ2274" t="s">
        <v>89</v>
      </c>
      <c r="AR2274" t="s"/>
      <c r="AS2274" t="s"/>
      <c r="AT2274" t="s">
        <v>90</v>
      </c>
      <c r="AU2274" t="s"/>
      <c r="AV2274" t="s"/>
      <c r="AW2274" t="s"/>
      <c r="AX2274" t="s"/>
      <c r="AY2274" t="n">
        <v>2214996</v>
      </c>
      <c r="AZ2274" t="s">
        <v>2622</v>
      </c>
      <c r="BA2274" t="s"/>
      <c r="BB2274" t="n">
        <v>63986</v>
      </c>
      <c r="BC2274" t="n">
        <v>13.383228</v>
      </c>
      <c r="BD2274" t="n">
        <v>52.504619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92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2619</v>
      </c>
      <c r="F2275" t="n">
        <v>529949</v>
      </c>
      <c r="G2275" t="s">
        <v>74</v>
      </c>
      <c r="H2275" t="s">
        <v>75</v>
      </c>
      <c r="I2275" t="s"/>
      <c r="J2275" t="s">
        <v>74</v>
      </c>
      <c r="K2275" t="n">
        <v>122</v>
      </c>
      <c r="L2275" t="s">
        <v>76</v>
      </c>
      <c r="M2275" t="s"/>
      <c r="N2275" t="s">
        <v>2627</v>
      </c>
      <c r="O2275" t="s">
        <v>78</v>
      </c>
      <c r="P2275" t="s">
        <v>2621</v>
      </c>
      <c r="Q2275" t="s"/>
      <c r="R2275" t="s">
        <v>102</v>
      </c>
      <c r="S2275" t="s">
        <v>200</v>
      </c>
      <c r="T2275" t="s">
        <v>82</v>
      </c>
      <c r="U2275" t="s"/>
      <c r="V2275" t="s">
        <v>83</v>
      </c>
      <c r="W2275" t="s">
        <v>112</v>
      </c>
      <c r="X2275" t="s"/>
      <c r="Y2275" t="s">
        <v>85</v>
      </c>
      <c r="Z2275">
        <f>HYPERLINK("https://hotelmonitor-cachepage.eclerx.com/savepage/tk_15434139639245899_sr_2057.html","info")</f>
        <v/>
      </c>
      <c r="AA2275" t="n">
        <v>99184</v>
      </c>
      <c r="AB2275" t="s"/>
      <c r="AC2275" t="s"/>
      <c r="AD2275" t="s">
        <v>86</v>
      </c>
      <c r="AE2275" t="s"/>
      <c r="AF2275" t="s"/>
      <c r="AG2275" t="s"/>
      <c r="AH2275" t="s"/>
      <c r="AI2275" t="s"/>
      <c r="AJ2275" t="s"/>
      <c r="AK2275" t="s">
        <v>87</v>
      </c>
      <c r="AL2275" t="s"/>
      <c r="AM2275" t="s"/>
      <c r="AN2275" t="s">
        <v>88</v>
      </c>
      <c r="AO2275" t="s"/>
      <c r="AP2275" t="n">
        <v>58</v>
      </c>
      <c r="AQ2275" t="s">
        <v>89</v>
      </c>
      <c r="AR2275" t="s"/>
      <c r="AS2275" t="s"/>
      <c r="AT2275" t="s">
        <v>90</v>
      </c>
      <c r="AU2275" t="s"/>
      <c r="AV2275" t="s"/>
      <c r="AW2275" t="s"/>
      <c r="AX2275" t="s"/>
      <c r="AY2275" t="n">
        <v>2214996</v>
      </c>
      <c r="AZ2275" t="s">
        <v>2622</v>
      </c>
      <c r="BA2275" t="s"/>
      <c r="BB2275" t="n">
        <v>63986</v>
      </c>
      <c r="BC2275" t="n">
        <v>13.383228</v>
      </c>
      <c r="BD2275" t="n">
        <v>52.504619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92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2619</v>
      </c>
      <c r="F2276" t="n">
        <v>529949</v>
      </c>
      <c r="G2276" t="s">
        <v>74</v>
      </c>
      <c r="H2276" t="s">
        <v>75</v>
      </c>
      <c r="I2276" t="s"/>
      <c r="J2276" t="s">
        <v>74</v>
      </c>
      <c r="K2276" t="n">
        <v>122</v>
      </c>
      <c r="L2276" t="s">
        <v>76</v>
      </c>
      <c r="M2276" t="s"/>
      <c r="N2276" t="s">
        <v>2628</v>
      </c>
      <c r="O2276" t="s">
        <v>78</v>
      </c>
      <c r="P2276" t="s">
        <v>2621</v>
      </c>
      <c r="Q2276" t="s"/>
      <c r="R2276" t="s">
        <v>102</v>
      </c>
      <c r="S2276" t="s">
        <v>200</v>
      </c>
      <c r="T2276" t="s">
        <v>82</v>
      </c>
      <c r="U2276" t="s"/>
      <c r="V2276" t="s">
        <v>83</v>
      </c>
      <c r="W2276" t="s">
        <v>112</v>
      </c>
      <c r="X2276" t="s"/>
      <c r="Y2276" t="s">
        <v>85</v>
      </c>
      <c r="Z2276">
        <f>HYPERLINK("https://hotelmonitor-cachepage.eclerx.com/savepage/tk_15434139639245899_sr_2057.html","info")</f>
        <v/>
      </c>
      <c r="AA2276" t="n">
        <v>99184</v>
      </c>
      <c r="AB2276" t="s"/>
      <c r="AC2276" t="s"/>
      <c r="AD2276" t="s">
        <v>86</v>
      </c>
      <c r="AE2276" t="s"/>
      <c r="AF2276" t="s"/>
      <c r="AG2276" t="s"/>
      <c r="AH2276" t="s"/>
      <c r="AI2276" t="s"/>
      <c r="AJ2276" t="s"/>
      <c r="AK2276" t="s">
        <v>87</v>
      </c>
      <c r="AL2276" t="s"/>
      <c r="AM2276" t="s"/>
      <c r="AN2276" t="s">
        <v>88</v>
      </c>
      <c r="AO2276" t="s"/>
      <c r="AP2276" t="n">
        <v>58</v>
      </c>
      <c r="AQ2276" t="s">
        <v>89</v>
      </c>
      <c r="AR2276" t="s"/>
      <c r="AS2276" t="s"/>
      <c r="AT2276" t="s">
        <v>90</v>
      </c>
      <c r="AU2276" t="s"/>
      <c r="AV2276" t="s"/>
      <c r="AW2276" t="s"/>
      <c r="AX2276" t="s"/>
      <c r="AY2276" t="n">
        <v>2214996</v>
      </c>
      <c r="AZ2276" t="s">
        <v>2622</v>
      </c>
      <c r="BA2276" t="s"/>
      <c r="BB2276" t="n">
        <v>63986</v>
      </c>
      <c r="BC2276" t="n">
        <v>13.383228</v>
      </c>
      <c r="BD2276" t="n">
        <v>52.504619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92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2629</v>
      </c>
      <c r="F2277" t="n">
        <v>3554772</v>
      </c>
      <c r="G2277" t="s">
        <v>74</v>
      </c>
      <c r="H2277" t="s">
        <v>75</v>
      </c>
      <c r="I2277" t="s"/>
      <c r="J2277" t="s">
        <v>74</v>
      </c>
      <c r="K2277" t="n">
        <v>171.52</v>
      </c>
      <c r="L2277" t="s">
        <v>76</v>
      </c>
      <c r="M2277" t="s"/>
      <c r="N2277" t="s">
        <v>2630</v>
      </c>
      <c r="O2277" t="s">
        <v>78</v>
      </c>
      <c r="P2277" t="s">
        <v>2631</v>
      </c>
      <c r="Q2277" t="s"/>
      <c r="R2277" t="s">
        <v>159</v>
      </c>
      <c r="S2277" t="s">
        <v>2632</v>
      </c>
      <c r="T2277" t="s">
        <v>82</v>
      </c>
      <c r="U2277" t="s"/>
      <c r="V2277" t="s">
        <v>83</v>
      </c>
      <c r="W2277" t="s">
        <v>84</v>
      </c>
      <c r="X2277" t="s"/>
      <c r="Y2277" t="s">
        <v>85</v>
      </c>
      <c r="Z2277">
        <f>HYPERLINK("https://hotelmonitor-cachepage.eclerx.com/savepage/tk_15434147628259819_sr_2057.html","info")</f>
        <v/>
      </c>
      <c r="AA2277" t="n">
        <v>9274</v>
      </c>
      <c r="AB2277" t="s"/>
      <c r="AC2277" t="s"/>
      <c r="AD2277" t="s">
        <v>86</v>
      </c>
      <c r="AE2277" t="s"/>
      <c r="AF2277" t="s"/>
      <c r="AG2277" t="s"/>
      <c r="AH2277" t="s"/>
      <c r="AI2277" t="s"/>
      <c r="AJ2277" t="s"/>
      <c r="AK2277" t="s">
        <v>87</v>
      </c>
      <c r="AL2277" t="s"/>
      <c r="AM2277" t="s"/>
      <c r="AN2277" t="s">
        <v>88</v>
      </c>
      <c r="AO2277" t="s"/>
      <c r="AP2277" t="n">
        <v>322</v>
      </c>
      <c r="AQ2277" t="s">
        <v>89</v>
      </c>
      <c r="AR2277" t="s"/>
      <c r="AS2277" t="s"/>
      <c r="AT2277" t="s">
        <v>90</v>
      </c>
      <c r="AU2277" t="s"/>
      <c r="AV2277" t="s"/>
      <c r="AW2277" t="s"/>
      <c r="AX2277" t="s"/>
      <c r="AY2277" t="n">
        <v>1704877</v>
      </c>
      <c r="AZ2277" t="s">
        <v>2633</v>
      </c>
      <c r="BA2277" t="s"/>
      <c r="BB2277" t="n">
        <v>10517</v>
      </c>
      <c r="BC2277" t="n">
        <v>13.402762</v>
      </c>
      <c r="BD2277" t="n">
        <v>52.51955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92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2629</v>
      </c>
      <c r="F2278" t="n">
        <v>3554772</v>
      </c>
      <c r="G2278" t="s">
        <v>74</v>
      </c>
      <c r="H2278" t="s">
        <v>75</v>
      </c>
      <c r="I2278" t="s"/>
      <c r="J2278" t="s">
        <v>74</v>
      </c>
      <c r="K2278" t="n">
        <v>370.72</v>
      </c>
      <c r="L2278" t="s">
        <v>76</v>
      </c>
      <c r="M2278" t="s"/>
      <c r="N2278" t="s">
        <v>2634</v>
      </c>
      <c r="O2278" t="s">
        <v>78</v>
      </c>
      <c r="P2278" t="s">
        <v>2631</v>
      </c>
      <c r="Q2278" t="s"/>
      <c r="R2278" t="s">
        <v>159</v>
      </c>
      <c r="S2278" t="s">
        <v>2635</v>
      </c>
      <c r="T2278" t="s">
        <v>82</v>
      </c>
      <c r="U2278" t="s"/>
      <c r="V2278" t="s">
        <v>83</v>
      </c>
      <c r="W2278" t="s">
        <v>112</v>
      </c>
      <c r="X2278" t="s"/>
      <c r="Y2278" t="s">
        <v>85</v>
      </c>
      <c r="Z2278">
        <f>HYPERLINK("https://hotelmonitor-cachepage.eclerx.com/savepage/tk_15434147628259819_sr_2057.html","info")</f>
        <v/>
      </c>
      <c r="AA2278" t="n">
        <v>9274</v>
      </c>
      <c r="AB2278" t="s"/>
      <c r="AC2278" t="s"/>
      <c r="AD2278" t="s">
        <v>86</v>
      </c>
      <c r="AE2278" t="s"/>
      <c r="AF2278" t="s"/>
      <c r="AG2278" t="s"/>
      <c r="AH2278" t="s"/>
      <c r="AI2278" t="s"/>
      <c r="AJ2278" t="s"/>
      <c r="AK2278" t="s">
        <v>87</v>
      </c>
      <c r="AL2278" t="s"/>
      <c r="AM2278" t="s"/>
      <c r="AN2278" t="s">
        <v>88</v>
      </c>
      <c r="AO2278" t="s"/>
      <c r="AP2278" t="n">
        <v>322</v>
      </c>
      <c r="AQ2278" t="s">
        <v>89</v>
      </c>
      <c r="AR2278" t="s"/>
      <c r="AS2278" t="s"/>
      <c r="AT2278" t="s">
        <v>90</v>
      </c>
      <c r="AU2278" t="s"/>
      <c r="AV2278" t="s"/>
      <c r="AW2278" t="s"/>
      <c r="AX2278" t="s"/>
      <c r="AY2278" t="n">
        <v>1704877</v>
      </c>
      <c r="AZ2278" t="s">
        <v>2633</v>
      </c>
      <c r="BA2278" t="s"/>
      <c r="BB2278" t="n">
        <v>10517</v>
      </c>
      <c r="BC2278" t="n">
        <v>13.402762</v>
      </c>
      <c r="BD2278" t="n">
        <v>52.51955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92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2629</v>
      </c>
      <c r="F2279" t="n">
        <v>3554772</v>
      </c>
      <c r="G2279" t="s">
        <v>74</v>
      </c>
      <c r="H2279" t="s">
        <v>75</v>
      </c>
      <c r="I2279" t="s"/>
      <c r="J2279" t="s">
        <v>74</v>
      </c>
      <c r="K2279" t="n">
        <v>171.52</v>
      </c>
      <c r="L2279" t="s">
        <v>76</v>
      </c>
      <c r="M2279" t="s"/>
      <c r="N2279" t="s">
        <v>2636</v>
      </c>
      <c r="O2279" t="s">
        <v>78</v>
      </c>
      <c r="P2279" t="s">
        <v>2631</v>
      </c>
      <c r="Q2279" t="s"/>
      <c r="R2279" t="s">
        <v>159</v>
      </c>
      <c r="S2279" t="s">
        <v>2632</v>
      </c>
      <c r="T2279" t="s">
        <v>82</v>
      </c>
      <c r="U2279" t="s"/>
      <c r="V2279" t="s">
        <v>83</v>
      </c>
      <c r="W2279" t="s">
        <v>84</v>
      </c>
      <c r="X2279" t="s"/>
      <c r="Y2279" t="s">
        <v>85</v>
      </c>
      <c r="Z2279">
        <f>HYPERLINK("https://hotelmonitor-cachepage.eclerx.com/savepage/tk_15434147628259819_sr_2057.html","info")</f>
        <v/>
      </c>
      <c r="AA2279" t="n">
        <v>9274</v>
      </c>
      <c r="AB2279" t="s"/>
      <c r="AC2279" t="s"/>
      <c r="AD2279" t="s">
        <v>86</v>
      </c>
      <c r="AE2279" t="s"/>
      <c r="AF2279" t="s"/>
      <c r="AG2279" t="s"/>
      <c r="AH2279" t="s"/>
      <c r="AI2279" t="s"/>
      <c r="AJ2279" t="s"/>
      <c r="AK2279" t="s">
        <v>87</v>
      </c>
      <c r="AL2279" t="s"/>
      <c r="AM2279" t="s"/>
      <c r="AN2279" t="s">
        <v>88</v>
      </c>
      <c r="AO2279" t="s"/>
      <c r="AP2279" t="n">
        <v>322</v>
      </c>
      <c r="AQ2279" t="s">
        <v>89</v>
      </c>
      <c r="AR2279" t="s"/>
      <c r="AS2279" t="s"/>
      <c r="AT2279" t="s">
        <v>90</v>
      </c>
      <c r="AU2279" t="s"/>
      <c r="AV2279" t="s"/>
      <c r="AW2279" t="s"/>
      <c r="AX2279" t="s"/>
      <c r="AY2279" t="n">
        <v>1704877</v>
      </c>
      <c r="AZ2279" t="s">
        <v>2633</v>
      </c>
      <c r="BA2279" t="s"/>
      <c r="BB2279" t="n">
        <v>10517</v>
      </c>
      <c r="BC2279" t="n">
        <v>13.402762</v>
      </c>
      <c r="BD2279" t="n">
        <v>52.51955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92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2629</v>
      </c>
      <c r="F2280" t="n">
        <v>3554772</v>
      </c>
      <c r="G2280" t="s">
        <v>74</v>
      </c>
      <c r="H2280" t="s">
        <v>75</v>
      </c>
      <c r="I2280" t="s"/>
      <c r="J2280" t="s">
        <v>74</v>
      </c>
      <c r="K2280" t="n">
        <v>171.52</v>
      </c>
      <c r="L2280" t="s">
        <v>76</v>
      </c>
      <c r="M2280" t="s"/>
      <c r="N2280" t="s">
        <v>2637</v>
      </c>
      <c r="O2280" t="s">
        <v>78</v>
      </c>
      <c r="P2280" t="s">
        <v>2631</v>
      </c>
      <c r="Q2280" t="s"/>
      <c r="R2280" t="s">
        <v>159</v>
      </c>
      <c r="S2280" t="s">
        <v>2632</v>
      </c>
      <c r="T2280" t="s">
        <v>82</v>
      </c>
      <c r="U2280" t="s"/>
      <c r="V2280" t="s">
        <v>83</v>
      </c>
      <c r="W2280" t="s">
        <v>84</v>
      </c>
      <c r="X2280" t="s"/>
      <c r="Y2280" t="s">
        <v>85</v>
      </c>
      <c r="Z2280">
        <f>HYPERLINK("https://hotelmonitor-cachepage.eclerx.com/savepage/tk_15434147628259819_sr_2057.html","info")</f>
        <v/>
      </c>
      <c r="AA2280" t="n">
        <v>9274</v>
      </c>
      <c r="AB2280" t="s"/>
      <c r="AC2280" t="s"/>
      <c r="AD2280" t="s">
        <v>86</v>
      </c>
      <c r="AE2280" t="s"/>
      <c r="AF2280" t="s"/>
      <c r="AG2280" t="s"/>
      <c r="AH2280" t="s"/>
      <c r="AI2280" t="s"/>
      <c r="AJ2280" t="s"/>
      <c r="AK2280" t="s">
        <v>87</v>
      </c>
      <c r="AL2280" t="s"/>
      <c r="AM2280" t="s"/>
      <c r="AN2280" t="s">
        <v>88</v>
      </c>
      <c r="AO2280" t="s"/>
      <c r="AP2280" t="n">
        <v>322</v>
      </c>
      <c r="AQ2280" t="s">
        <v>89</v>
      </c>
      <c r="AR2280" t="s"/>
      <c r="AS2280" t="s"/>
      <c r="AT2280" t="s">
        <v>90</v>
      </c>
      <c r="AU2280" t="s"/>
      <c r="AV2280" t="s"/>
      <c r="AW2280" t="s"/>
      <c r="AX2280" t="s"/>
      <c r="AY2280" t="n">
        <v>1704877</v>
      </c>
      <c r="AZ2280" t="s">
        <v>2633</v>
      </c>
      <c r="BA2280" t="s"/>
      <c r="BB2280" t="n">
        <v>10517</v>
      </c>
      <c r="BC2280" t="n">
        <v>13.402762</v>
      </c>
      <c r="BD2280" t="n">
        <v>52.51955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92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2629</v>
      </c>
      <c r="F2281" t="n">
        <v>3554772</v>
      </c>
      <c r="G2281" t="s">
        <v>74</v>
      </c>
      <c r="H2281" t="s">
        <v>75</v>
      </c>
      <c r="I2281" t="s"/>
      <c r="J2281" t="s">
        <v>74</v>
      </c>
      <c r="K2281" t="n">
        <v>189.48</v>
      </c>
      <c r="L2281" t="s">
        <v>76</v>
      </c>
      <c r="M2281" t="s"/>
      <c r="N2281" t="s">
        <v>2638</v>
      </c>
      <c r="O2281" t="s">
        <v>78</v>
      </c>
      <c r="P2281" t="s">
        <v>2631</v>
      </c>
      <c r="Q2281" t="s"/>
      <c r="R2281" t="s">
        <v>159</v>
      </c>
      <c r="S2281" t="s">
        <v>2639</v>
      </c>
      <c r="T2281" t="s">
        <v>82</v>
      </c>
      <c r="U2281" t="s"/>
      <c r="V2281" t="s">
        <v>83</v>
      </c>
      <c r="W2281" t="s">
        <v>84</v>
      </c>
      <c r="X2281" t="s"/>
      <c r="Y2281" t="s">
        <v>85</v>
      </c>
      <c r="Z2281">
        <f>HYPERLINK("https://hotelmonitor-cachepage.eclerx.com/savepage/tk_15434147628259819_sr_2057.html","info")</f>
        <v/>
      </c>
      <c r="AA2281" t="n">
        <v>9274</v>
      </c>
      <c r="AB2281" t="s"/>
      <c r="AC2281" t="s"/>
      <c r="AD2281" t="s">
        <v>86</v>
      </c>
      <c r="AE2281" t="s"/>
      <c r="AF2281" t="s"/>
      <c r="AG2281" t="s"/>
      <c r="AH2281" t="s"/>
      <c r="AI2281" t="s"/>
      <c r="AJ2281" t="s"/>
      <c r="AK2281" t="s">
        <v>87</v>
      </c>
      <c r="AL2281" t="s"/>
      <c r="AM2281" t="s"/>
      <c r="AN2281" t="s">
        <v>88</v>
      </c>
      <c r="AO2281" t="s"/>
      <c r="AP2281" t="n">
        <v>322</v>
      </c>
      <c r="AQ2281" t="s">
        <v>89</v>
      </c>
      <c r="AR2281" t="s"/>
      <c r="AS2281" t="s"/>
      <c r="AT2281" t="s">
        <v>90</v>
      </c>
      <c r="AU2281" t="s"/>
      <c r="AV2281" t="s"/>
      <c r="AW2281" t="s"/>
      <c r="AX2281" t="s"/>
      <c r="AY2281" t="n">
        <v>1704877</v>
      </c>
      <c r="AZ2281" t="s">
        <v>2633</v>
      </c>
      <c r="BA2281" t="s"/>
      <c r="BB2281" t="n">
        <v>10517</v>
      </c>
      <c r="BC2281" t="n">
        <v>13.402762</v>
      </c>
      <c r="BD2281" t="n">
        <v>52.51955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92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2629</v>
      </c>
      <c r="F2282" t="n">
        <v>3554772</v>
      </c>
      <c r="G2282" t="s">
        <v>74</v>
      </c>
      <c r="H2282" t="s">
        <v>75</v>
      </c>
      <c r="I2282" t="s"/>
      <c r="J2282" t="s">
        <v>74</v>
      </c>
      <c r="K2282" t="n">
        <v>189.48</v>
      </c>
      <c r="L2282" t="s">
        <v>76</v>
      </c>
      <c r="M2282" t="s"/>
      <c r="N2282" t="s">
        <v>2640</v>
      </c>
      <c r="O2282" t="s">
        <v>78</v>
      </c>
      <c r="P2282" t="s">
        <v>2631</v>
      </c>
      <c r="Q2282" t="s"/>
      <c r="R2282" t="s">
        <v>159</v>
      </c>
      <c r="S2282" t="s">
        <v>2639</v>
      </c>
      <c r="T2282" t="s">
        <v>82</v>
      </c>
      <c r="U2282" t="s"/>
      <c r="V2282" t="s">
        <v>83</v>
      </c>
      <c r="W2282" t="s">
        <v>84</v>
      </c>
      <c r="X2282" t="s"/>
      <c r="Y2282" t="s">
        <v>85</v>
      </c>
      <c r="Z2282">
        <f>HYPERLINK("https://hotelmonitor-cachepage.eclerx.com/savepage/tk_15434147628259819_sr_2057.html","info")</f>
        <v/>
      </c>
      <c r="AA2282" t="n">
        <v>9274</v>
      </c>
      <c r="AB2282" t="s"/>
      <c r="AC2282" t="s"/>
      <c r="AD2282" t="s">
        <v>86</v>
      </c>
      <c r="AE2282" t="s"/>
      <c r="AF2282" t="s"/>
      <c r="AG2282" t="s"/>
      <c r="AH2282" t="s"/>
      <c r="AI2282" t="s"/>
      <c r="AJ2282" t="s"/>
      <c r="AK2282" t="s">
        <v>87</v>
      </c>
      <c r="AL2282" t="s"/>
      <c r="AM2282" t="s"/>
      <c r="AN2282" t="s">
        <v>88</v>
      </c>
      <c r="AO2282" t="s"/>
      <c r="AP2282" t="n">
        <v>322</v>
      </c>
      <c r="AQ2282" t="s">
        <v>89</v>
      </c>
      <c r="AR2282" t="s"/>
      <c r="AS2282" t="s"/>
      <c r="AT2282" t="s">
        <v>90</v>
      </c>
      <c r="AU2282" t="s"/>
      <c r="AV2282" t="s"/>
      <c r="AW2282" t="s"/>
      <c r="AX2282" t="s"/>
      <c r="AY2282" t="n">
        <v>1704877</v>
      </c>
      <c r="AZ2282" t="s">
        <v>2633</v>
      </c>
      <c r="BA2282" t="s"/>
      <c r="BB2282" t="n">
        <v>10517</v>
      </c>
      <c r="BC2282" t="n">
        <v>13.402762</v>
      </c>
      <c r="BD2282" t="n">
        <v>52.51955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92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2629</v>
      </c>
      <c r="F2283" t="n">
        <v>3554772</v>
      </c>
      <c r="G2283" t="s">
        <v>74</v>
      </c>
      <c r="H2283" t="s">
        <v>75</v>
      </c>
      <c r="I2283" t="s"/>
      <c r="J2283" t="s">
        <v>74</v>
      </c>
      <c r="K2283" t="n">
        <v>199.36</v>
      </c>
      <c r="L2283" t="s">
        <v>76</v>
      </c>
      <c r="M2283" t="s"/>
      <c r="N2283" t="s">
        <v>2641</v>
      </c>
      <c r="O2283" t="s">
        <v>78</v>
      </c>
      <c r="P2283" t="s">
        <v>2631</v>
      </c>
      <c r="Q2283" t="s"/>
      <c r="R2283" t="s">
        <v>159</v>
      </c>
      <c r="S2283" t="s">
        <v>2642</v>
      </c>
      <c r="T2283" t="s">
        <v>82</v>
      </c>
      <c r="U2283" t="s"/>
      <c r="V2283" t="s">
        <v>83</v>
      </c>
      <c r="W2283" t="s">
        <v>112</v>
      </c>
      <c r="X2283" t="s"/>
      <c r="Y2283" t="s">
        <v>85</v>
      </c>
      <c r="Z2283">
        <f>HYPERLINK("https://hotelmonitor-cachepage.eclerx.com/savepage/tk_15434147628259819_sr_2057.html","info")</f>
        <v/>
      </c>
      <c r="AA2283" t="n">
        <v>9274</v>
      </c>
      <c r="AB2283" t="s"/>
      <c r="AC2283" t="s"/>
      <c r="AD2283" t="s">
        <v>86</v>
      </c>
      <c r="AE2283" t="s"/>
      <c r="AF2283" t="s"/>
      <c r="AG2283" t="s"/>
      <c r="AH2283" t="s"/>
      <c r="AI2283" t="s"/>
      <c r="AJ2283" t="s"/>
      <c r="AK2283" t="s">
        <v>87</v>
      </c>
      <c r="AL2283" t="s"/>
      <c r="AM2283" t="s"/>
      <c r="AN2283" t="s">
        <v>88</v>
      </c>
      <c r="AO2283" t="s"/>
      <c r="AP2283" t="n">
        <v>322</v>
      </c>
      <c r="AQ2283" t="s">
        <v>89</v>
      </c>
      <c r="AR2283" t="s"/>
      <c r="AS2283" t="s"/>
      <c r="AT2283" t="s">
        <v>90</v>
      </c>
      <c r="AU2283" t="s"/>
      <c r="AV2283" t="s"/>
      <c r="AW2283" t="s"/>
      <c r="AX2283" t="s"/>
      <c r="AY2283" t="n">
        <v>1704877</v>
      </c>
      <c r="AZ2283" t="s">
        <v>2633</v>
      </c>
      <c r="BA2283" t="s"/>
      <c r="BB2283" t="n">
        <v>10517</v>
      </c>
      <c r="BC2283" t="n">
        <v>13.402762</v>
      </c>
      <c r="BD2283" t="n">
        <v>52.51955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92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2629</v>
      </c>
      <c r="F2284" t="n">
        <v>3554772</v>
      </c>
      <c r="G2284" t="s">
        <v>74</v>
      </c>
      <c r="H2284" t="s">
        <v>75</v>
      </c>
      <c r="I2284" t="s"/>
      <c r="J2284" t="s">
        <v>74</v>
      </c>
      <c r="K2284" t="n">
        <v>199.36</v>
      </c>
      <c r="L2284" t="s">
        <v>76</v>
      </c>
      <c r="M2284" t="s"/>
      <c r="N2284" t="s">
        <v>2636</v>
      </c>
      <c r="O2284" t="s">
        <v>78</v>
      </c>
      <c r="P2284" t="s">
        <v>2631</v>
      </c>
      <c r="Q2284" t="s"/>
      <c r="R2284" t="s">
        <v>159</v>
      </c>
      <c r="S2284" t="s">
        <v>2642</v>
      </c>
      <c r="T2284" t="s">
        <v>82</v>
      </c>
      <c r="U2284" t="s"/>
      <c r="V2284" t="s">
        <v>83</v>
      </c>
      <c r="W2284" t="s">
        <v>112</v>
      </c>
      <c r="X2284" t="s"/>
      <c r="Y2284" t="s">
        <v>85</v>
      </c>
      <c r="Z2284">
        <f>HYPERLINK("https://hotelmonitor-cachepage.eclerx.com/savepage/tk_15434147628259819_sr_2057.html","info")</f>
        <v/>
      </c>
      <c r="AA2284" t="n">
        <v>9274</v>
      </c>
      <c r="AB2284" t="s"/>
      <c r="AC2284" t="s"/>
      <c r="AD2284" t="s">
        <v>86</v>
      </c>
      <c r="AE2284" t="s"/>
      <c r="AF2284" t="s"/>
      <c r="AG2284" t="s"/>
      <c r="AH2284" t="s"/>
      <c r="AI2284" t="s"/>
      <c r="AJ2284" t="s"/>
      <c r="AK2284" t="s">
        <v>87</v>
      </c>
      <c r="AL2284" t="s"/>
      <c r="AM2284" t="s"/>
      <c r="AN2284" t="s">
        <v>88</v>
      </c>
      <c r="AO2284" t="s"/>
      <c r="AP2284" t="n">
        <v>322</v>
      </c>
      <c r="AQ2284" t="s">
        <v>89</v>
      </c>
      <c r="AR2284" t="s"/>
      <c r="AS2284" t="s"/>
      <c r="AT2284" t="s">
        <v>90</v>
      </c>
      <c r="AU2284" t="s"/>
      <c r="AV2284" t="s"/>
      <c r="AW2284" t="s"/>
      <c r="AX2284" t="s"/>
      <c r="AY2284" t="n">
        <v>1704877</v>
      </c>
      <c r="AZ2284" t="s">
        <v>2633</v>
      </c>
      <c r="BA2284" t="s"/>
      <c r="BB2284" t="n">
        <v>10517</v>
      </c>
      <c r="BC2284" t="n">
        <v>13.402762</v>
      </c>
      <c r="BD2284" t="n">
        <v>52.51955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92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2629</v>
      </c>
      <c r="F2285" t="n">
        <v>3554772</v>
      </c>
      <c r="G2285" t="s">
        <v>74</v>
      </c>
      <c r="H2285" t="s">
        <v>75</v>
      </c>
      <c r="I2285" t="s"/>
      <c r="J2285" t="s">
        <v>74</v>
      </c>
      <c r="K2285" t="n">
        <v>199.36</v>
      </c>
      <c r="L2285" t="s">
        <v>76</v>
      </c>
      <c r="M2285" t="s"/>
      <c r="N2285" t="s">
        <v>2637</v>
      </c>
      <c r="O2285" t="s">
        <v>78</v>
      </c>
      <c r="P2285" t="s">
        <v>2631</v>
      </c>
      <c r="Q2285" t="s"/>
      <c r="R2285" t="s">
        <v>159</v>
      </c>
      <c r="S2285" t="s">
        <v>2642</v>
      </c>
      <c r="T2285" t="s">
        <v>82</v>
      </c>
      <c r="U2285" t="s"/>
      <c r="V2285" t="s">
        <v>83</v>
      </c>
      <c r="W2285" t="s">
        <v>112</v>
      </c>
      <c r="X2285" t="s"/>
      <c r="Y2285" t="s">
        <v>85</v>
      </c>
      <c r="Z2285">
        <f>HYPERLINK("https://hotelmonitor-cachepage.eclerx.com/savepage/tk_15434147628259819_sr_2057.html","info")</f>
        <v/>
      </c>
      <c r="AA2285" t="n">
        <v>9274</v>
      </c>
      <c r="AB2285" t="s"/>
      <c r="AC2285" t="s"/>
      <c r="AD2285" t="s">
        <v>86</v>
      </c>
      <c r="AE2285" t="s"/>
      <c r="AF2285" t="s"/>
      <c r="AG2285" t="s"/>
      <c r="AH2285" t="s"/>
      <c r="AI2285" t="s"/>
      <c r="AJ2285" t="s"/>
      <c r="AK2285" t="s">
        <v>87</v>
      </c>
      <c r="AL2285" t="s"/>
      <c r="AM2285" t="s"/>
      <c r="AN2285" t="s">
        <v>88</v>
      </c>
      <c r="AO2285" t="s"/>
      <c r="AP2285" t="n">
        <v>322</v>
      </c>
      <c r="AQ2285" t="s">
        <v>89</v>
      </c>
      <c r="AR2285" t="s"/>
      <c r="AS2285" t="s"/>
      <c r="AT2285" t="s">
        <v>90</v>
      </c>
      <c r="AU2285" t="s"/>
      <c r="AV2285" t="s"/>
      <c r="AW2285" t="s"/>
      <c r="AX2285" t="s"/>
      <c r="AY2285" t="n">
        <v>1704877</v>
      </c>
      <c r="AZ2285" t="s">
        <v>2633</v>
      </c>
      <c r="BA2285" t="s"/>
      <c r="BB2285" t="n">
        <v>10517</v>
      </c>
      <c r="BC2285" t="n">
        <v>13.402762</v>
      </c>
      <c r="BD2285" t="n">
        <v>52.51955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92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2629</v>
      </c>
      <c r="F2286" t="n">
        <v>3554772</v>
      </c>
      <c r="G2286" t="s">
        <v>74</v>
      </c>
      <c r="H2286" t="s">
        <v>75</v>
      </c>
      <c r="I2286" t="s"/>
      <c r="J2286" t="s">
        <v>74</v>
      </c>
      <c r="K2286" t="n">
        <v>217.31</v>
      </c>
      <c r="L2286" t="s">
        <v>76</v>
      </c>
      <c r="M2286" t="s"/>
      <c r="N2286" t="s">
        <v>2643</v>
      </c>
      <c r="O2286" t="s">
        <v>78</v>
      </c>
      <c r="P2286" t="s">
        <v>2631</v>
      </c>
      <c r="Q2286" t="s"/>
      <c r="R2286" t="s">
        <v>159</v>
      </c>
      <c r="S2286" t="s">
        <v>2644</v>
      </c>
      <c r="T2286" t="s">
        <v>82</v>
      </c>
      <c r="U2286" t="s"/>
      <c r="V2286" t="s">
        <v>83</v>
      </c>
      <c r="W2286" t="s">
        <v>112</v>
      </c>
      <c r="X2286" t="s"/>
      <c r="Y2286" t="s">
        <v>85</v>
      </c>
      <c r="Z2286">
        <f>HYPERLINK("https://hotelmonitor-cachepage.eclerx.com/savepage/tk_15434147628259819_sr_2057.html","info")</f>
        <v/>
      </c>
      <c r="AA2286" t="n">
        <v>9274</v>
      </c>
      <c r="AB2286" t="s"/>
      <c r="AC2286" t="s"/>
      <c r="AD2286" t="s">
        <v>86</v>
      </c>
      <c r="AE2286" t="s"/>
      <c r="AF2286" t="s"/>
      <c r="AG2286" t="s"/>
      <c r="AH2286" t="s"/>
      <c r="AI2286" t="s"/>
      <c r="AJ2286" t="s"/>
      <c r="AK2286" t="s">
        <v>87</v>
      </c>
      <c r="AL2286" t="s"/>
      <c r="AM2286" t="s"/>
      <c r="AN2286" t="s">
        <v>88</v>
      </c>
      <c r="AO2286" t="s"/>
      <c r="AP2286" t="n">
        <v>322</v>
      </c>
      <c r="AQ2286" t="s">
        <v>89</v>
      </c>
      <c r="AR2286" t="s"/>
      <c r="AS2286" t="s"/>
      <c r="AT2286" t="s">
        <v>90</v>
      </c>
      <c r="AU2286" t="s"/>
      <c r="AV2286" t="s"/>
      <c r="AW2286" t="s"/>
      <c r="AX2286" t="s"/>
      <c r="AY2286" t="n">
        <v>1704877</v>
      </c>
      <c r="AZ2286" t="s">
        <v>2633</v>
      </c>
      <c r="BA2286" t="s"/>
      <c r="BB2286" t="n">
        <v>10517</v>
      </c>
      <c r="BC2286" t="n">
        <v>13.402762</v>
      </c>
      <c r="BD2286" t="n">
        <v>52.51955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92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2629</v>
      </c>
      <c r="F2287" t="n">
        <v>3554772</v>
      </c>
      <c r="G2287" t="s">
        <v>74</v>
      </c>
      <c r="H2287" t="s">
        <v>75</v>
      </c>
      <c r="I2287" t="s"/>
      <c r="J2287" t="s">
        <v>74</v>
      </c>
      <c r="K2287" t="n">
        <v>217.31</v>
      </c>
      <c r="L2287" t="s">
        <v>76</v>
      </c>
      <c r="M2287" t="s"/>
      <c r="N2287" t="s">
        <v>2640</v>
      </c>
      <c r="O2287" t="s">
        <v>78</v>
      </c>
      <c r="P2287" t="s">
        <v>2631</v>
      </c>
      <c r="Q2287" t="s"/>
      <c r="R2287" t="s">
        <v>159</v>
      </c>
      <c r="S2287" t="s">
        <v>2644</v>
      </c>
      <c r="T2287" t="s">
        <v>82</v>
      </c>
      <c r="U2287" t="s"/>
      <c r="V2287" t="s">
        <v>83</v>
      </c>
      <c r="W2287" t="s">
        <v>112</v>
      </c>
      <c r="X2287" t="s"/>
      <c r="Y2287" t="s">
        <v>85</v>
      </c>
      <c r="Z2287">
        <f>HYPERLINK("https://hotelmonitor-cachepage.eclerx.com/savepage/tk_15434147628259819_sr_2057.html","info")</f>
        <v/>
      </c>
      <c r="AA2287" t="n">
        <v>9274</v>
      </c>
      <c r="AB2287" t="s"/>
      <c r="AC2287" t="s"/>
      <c r="AD2287" t="s">
        <v>86</v>
      </c>
      <c r="AE2287" t="s"/>
      <c r="AF2287" t="s"/>
      <c r="AG2287" t="s"/>
      <c r="AH2287" t="s"/>
      <c r="AI2287" t="s"/>
      <c r="AJ2287" t="s"/>
      <c r="AK2287" t="s">
        <v>87</v>
      </c>
      <c r="AL2287" t="s"/>
      <c r="AM2287" t="s"/>
      <c r="AN2287" t="s">
        <v>88</v>
      </c>
      <c r="AO2287" t="s"/>
      <c r="AP2287" t="n">
        <v>322</v>
      </c>
      <c r="AQ2287" t="s">
        <v>89</v>
      </c>
      <c r="AR2287" t="s"/>
      <c r="AS2287" t="s"/>
      <c r="AT2287" t="s">
        <v>90</v>
      </c>
      <c r="AU2287" t="s"/>
      <c r="AV2287" t="s"/>
      <c r="AW2287" t="s"/>
      <c r="AX2287" t="s"/>
      <c r="AY2287" t="n">
        <v>1704877</v>
      </c>
      <c r="AZ2287" t="s">
        <v>2633</v>
      </c>
      <c r="BA2287" t="s"/>
      <c r="BB2287" t="n">
        <v>10517</v>
      </c>
      <c r="BC2287" t="n">
        <v>13.402762</v>
      </c>
      <c r="BD2287" t="n">
        <v>52.51955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92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2629</v>
      </c>
      <c r="F2288" t="n">
        <v>3554772</v>
      </c>
      <c r="G2288" t="s">
        <v>74</v>
      </c>
      <c r="H2288" t="s">
        <v>75</v>
      </c>
      <c r="I2288" t="s"/>
      <c r="J2288" t="s">
        <v>74</v>
      </c>
      <c r="K2288" t="n">
        <v>217.31</v>
      </c>
      <c r="L2288" t="s">
        <v>76</v>
      </c>
      <c r="M2288" t="s"/>
      <c r="N2288" t="s">
        <v>2638</v>
      </c>
      <c r="O2288" t="s">
        <v>78</v>
      </c>
      <c r="P2288" t="s">
        <v>2631</v>
      </c>
      <c r="Q2288" t="s"/>
      <c r="R2288" t="s">
        <v>159</v>
      </c>
      <c r="S2288" t="s">
        <v>2644</v>
      </c>
      <c r="T2288" t="s">
        <v>82</v>
      </c>
      <c r="U2288" t="s"/>
      <c r="V2288" t="s">
        <v>83</v>
      </c>
      <c r="W2288" t="s">
        <v>112</v>
      </c>
      <c r="X2288" t="s"/>
      <c r="Y2288" t="s">
        <v>85</v>
      </c>
      <c r="Z2288">
        <f>HYPERLINK("https://hotelmonitor-cachepage.eclerx.com/savepage/tk_15434147628259819_sr_2057.html","info")</f>
        <v/>
      </c>
      <c r="AA2288" t="n">
        <v>9274</v>
      </c>
      <c r="AB2288" t="s"/>
      <c r="AC2288" t="s"/>
      <c r="AD2288" t="s">
        <v>86</v>
      </c>
      <c r="AE2288" t="s"/>
      <c r="AF2288" t="s"/>
      <c r="AG2288" t="s"/>
      <c r="AH2288" t="s"/>
      <c r="AI2288" t="s"/>
      <c r="AJ2288" t="s"/>
      <c r="AK2288" t="s">
        <v>87</v>
      </c>
      <c r="AL2288" t="s"/>
      <c r="AM2288" t="s"/>
      <c r="AN2288" t="s">
        <v>88</v>
      </c>
      <c r="AO2288" t="s"/>
      <c r="AP2288" t="n">
        <v>322</v>
      </c>
      <c r="AQ2288" t="s">
        <v>89</v>
      </c>
      <c r="AR2288" t="s"/>
      <c r="AS2288" t="s"/>
      <c r="AT2288" t="s">
        <v>90</v>
      </c>
      <c r="AU2288" t="s"/>
      <c r="AV2288" t="s"/>
      <c r="AW2288" t="s"/>
      <c r="AX2288" t="s"/>
      <c r="AY2288" t="n">
        <v>1704877</v>
      </c>
      <c r="AZ2288" t="s">
        <v>2633</v>
      </c>
      <c r="BA2288" t="s"/>
      <c r="BB2288" t="n">
        <v>10517</v>
      </c>
      <c r="BC2288" t="n">
        <v>13.402762</v>
      </c>
      <c r="BD2288" t="n">
        <v>52.51955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92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2629</v>
      </c>
      <c r="F2289" t="n">
        <v>3554772</v>
      </c>
      <c r="G2289" t="s">
        <v>74</v>
      </c>
      <c r="H2289" t="s">
        <v>75</v>
      </c>
      <c r="I2289" t="s"/>
      <c r="J2289" t="s">
        <v>74</v>
      </c>
      <c r="K2289" t="n">
        <v>217.82</v>
      </c>
      <c r="L2289" t="s">
        <v>76</v>
      </c>
      <c r="M2289" t="s"/>
      <c r="N2289" t="s">
        <v>2645</v>
      </c>
      <c r="O2289" t="s">
        <v>78</v>
      </c>
      <c r="P2289" t="s">
        <v>2631</v>
      </c>
      <c r="Q2289" t="s"/>
      <c r="R2289" t="s">
        <v>159</v>
      </c>
      <c r="S2289" t="s">
        <v>2646</v>
      </c>
      <c r="T2289" t="s">
        <v>82</v>
      </c>
      <c r="U2289" t="s"/>
      <c r="V2289" t="s">
        <v>83</v>
      </c>
      <c r="W2289" t="s">
        <v>84</v>
      </c>
      <c r="X2289" t="s"/>
      <c r="Y2289" t="s">
        <v>85</v>
      </c>
      <c r="Z2289">
        <f>HYPERLINK("https://hotelmonitor-cachepage.eclerx.com/savepage/tk_15434147628259819_sr_2057.html","info")</f>
        <v/>
      </c>
      <c r="AA2289" t="n">
        <v>9274</v>
      </c>
      <c r="AB2289" t="s"/>
      <c r="AC2289" t="s"/>
      <c r="AD2289" t="s">
        <v>86</v>
      </c>
      <c r="AE2289" t="s"/>
      <c r="AF2289" t="s"/>
      <c r="AG2289" t="s"/>
      <c r="AH2289" t="s"/>
      <c r="AI2289" t="s"/>
      <c r="AJ2289" t="s"/>
      <c r="AK2289" t="s">
        <v>87</v>
      </c>
      <c r="AL2289" t="s"/>
      <c r="AM2289" t="s"/>
      <c r="AN2289" t="s">
        <v>88</v>
      </c>
      <c r="AO2289" t="s"/>
      <c r="AP2289" t="n">
        <v>322</v>
      </c>
      <c r="AQ2289" t="s">
        <v>89</v>
      </c>
      <c r="AR2289" t="s"/>
      <c r="AS2289" t="s"/>
      <c r="AT2289" t="s">
        <v>90</v>
      </c>
      <c r="AU2289" t="s"/>
      <c r="AV2289" t="s"/>
      <c r="AW2289" t="s"/>
      <c r="AX2289" t="s"/>
      <c r="AY2289" t="n">
        <v>1704877</v>
      </c>
      <c r="AZ2289" t="s">
        <v>2633</v>
      </c>
      <c r="BA2289" t="s"/>
      <c r="BB2289" t="n">
        <v>10517</v>
      </c>
      <c r="BC2289" t="n">
        <v>13.402762</v>
      </c>
      <c r="BD2289" t="n">
        <v>52.51955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92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2629</v>
      </c>
      <c r="F2290" t="n">
        <v>3554772</v>
      </c>
      <c r="G2290" t="s">
        <v>74</v>
      </c>
      <c r="H2290" t="s">
        <v>75</v>
      </c>
      <c r="I2290" t="s"/>
      <c r="J2290" t="s">
        <v>74</v>
      </c>
      <c r="K2290" t="n">
        <v>217.82</v>
      </c>
      <c r="L2290" t="s">
        <v>76</v>
      </c>
      <c r="M2290" t="s"/>
      <c r="N2290" t="s">
        <v>2647</v>
      </c>
      <c r="O2290" t="s">
        <v>78</v>
      </c>
      <c r="P2290" t="s">
        <v>2631</v>
      </c>
      <c r="Q2290" t="s"/>
      <c r="R2290" t="s">
        <v>159</v>
      </c>
      <c r="S2290" t="s">
        <v>2646</v>
      </c>
      <c r="T2290" t="s">
        <v>82</v>
      </c>
      <c r="U2290" t="s"/>
      <c r="V2290" t="s">
        <v>83</v>
      </c>
      <c r="W2290" t="s">
        <v>84</v>
      </c>
      <c r="X2290" t="s"/>
      <c r="Y2290" t="s">
        <v>85</v>
      </c>
      <c r="Z2290">
        <f>HYPERLINK("https://hotelmonitor-cachepage.eclerx.com/savepage/tk_15434147628259819_sr_2057.html","info")</f>
        <v/>
      </c>
      <c r="AA2290" t="n">
        <v>9274</v>
      </c>
      <c r="AB2290" t="s"/>
      <c r="AC2290" t="s"/>
      <c r="AD2290" t="s">
        <v>86</v>
      </c>
      <c r="AE2290" t="s"/>
      <c r="AF2290" t="s"/>
      <c r="AG2290" t="s"/>
      <c r="AH2290" t="s"/>
      <c r="AI2290" t="s"/>
      <c r="AJ2290" t="s"/>
      <c r="AK2290" t="s">
        <v>87</v>
      </c>
      <c r="AL2290" t="s"/>
      <c r="AM2290" t="s"/>
      <c r="AN2290" t="s">
        <v>88</v>
      </c>
      <c r="AO2290" t="s"/>
      <c r="AP2290" t="n">
        <v>322</v>
      </c>
      <c r="AQ2290" t="s">
        <v>89</v>
      </c>
      <c r="AR2290" t="s"/>
      <c r="AS2290" t="s"/>
      <c r="AT2290" t="s">
        <v>90</v>
      </c>
      <c r="AU2290" t="s"/>
      <c r="AV2290" t="s"/>
      <c r="AW2290" t="s"/>
      <c r="AX2290" t="s"/>
      <c r="AY2290" t="n">
        <v>1704877</v>
      </c>
      <c r="AZ2290" t="s">
        <v>2633</v>
      </c>
      <c r="BA2290" t="s"/>
      <c r="BB2290" t="n">
        <v>10517</v>
      </c>
      <c r="BC2290" t="n">
        <v>13.402762</v>
      </c>
      <c r="BD2290" t="n">
        <v>52.51955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92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2629</v>
      </c>
      <c r="F2291" t="n">
        <v>3554772</v>
      </c>
      <c r="G2291" t="s">
        <v>74</v>
      </c>
      <c r="H2291" t="s">
        <v>75</v>
      </c>
      <c r="I2291" t="s"/>
      <c r="J2291" t="s">
        <v>74</v>
      </c>
      <c r="K2291" t="n">
        <v>223.97</v>
      </c>
      <c r="L2291" t="s">
        <v>76</v>
      </c>
      <c r="M2291" t="s"/>
      <c r="N2291" t="s">
        <v>2648</v>
      </c>
      <c r="O2291" t="s">
        <v>78</v>
      </c>
      <c r="P2291" t="s">
        <v>2631</v>
      </c>
      <c r="Q2291" t="s"/>
      <c r="R2291" t="s">
        <v>159</v>
      </c>
      <c r="S2291" t="s">
        <v>2649</v>
      </c>
      <c r="T2291" t="s">
        <v>82</v>
      </c>
      <c r="U2291" t="s"/>
      <c r="V2291" t="s">
        <v>83</v>
      </c>
      <c r="W2291" t="s">
        <v>84</v>
      </c>
      <c r="X2291" t="s"/>
      <c r="Y2291" t="s">
        <v>85</v>
      </c>
      <c r="Z2291">
        <f>HYPERLINK("https://hotelmonitor-cachepage.eclerx.com/savepage/tk_15434147628259819_sr_2057.html","info")</f>
        <v/>
      </c>
      <c r="AA2291" t="n">
        <v>9274</v>
      </c>
      <c r="AB2291" t="s"/>
      <c r="AC2291" t="s"/>
      <c r="AD2291" t="s">
        <v>86</v>
      </c>
      <c r="AE2291" t="s"/>
      <c r="AF2291" t="s"/>
      <c r="AG2291" t="s"/>
      <c r="AH2291" t="s"/>
      <c r="AI2291" t="s"/>
      <c r="AJ2291" t="s"/>
      <c r="AK2291" t="s">
        <v>87</v>
      </c>
      <c r="AL2291" t="s"/>
      <c r="AM2291" t="s"/>
      <c r="AN2291" t="s">
        <v>88</v>
      </c>
      <c r="AO2291" t="s"/>
      <c r="AP2291" t="n">
        <v>322</v>
      </c>
      <c r="AQ2291" t="s">
        <v>89</v>
      </c>
      <c r="AR2291" t="s"/>
      <c r="AS2291" t="s"/>
      <c r="AT2291" t="s">
        <v>90</v>
      </c>
      <c r="AU2291" t="s"/>
      <c r="AV2291" t="s"/>
      <c r="AW2291" t="s"/>
      <c r="AX2291" t="s"/>
      <c r="AY2291" t="n">
        <v>1704877</v>
      </c>
      <c r="AZ2291" t="s">
        <v>2633</v>
      </c>
      <c r="BA2291" t="s"/>
      <c r="BB2291" t="n">
        <v>10517</v>
      </c>
      <c r="BC2291" t="n">
        <v>13.402762</v>
      </c>
      <c r="BD2291" t="n">
        <v>52.51955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92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2629</v>
      </c>
      <c r="F2292" t="n">
        <v>3554772</v>
      </c>
      <c r="G2292" t="s">
        <v>74</v>
      </c>
      <c r="H2292" t="s">
        <v>75</v>
      </c>
      <c r="I2292" t="s"/>
      <c r="J2292" t="s">
        <v>74</v>
      </c>
      <c r="K2292" t="n">
        <v>223.97</v>
      </c>
      <c r="L2292" t="s">
        <v>76</v>
      </c>
      <c r="M2292" t="s"/>
      <c r="N2292" t="s">
        <v>2650</v>
      </c>
      <c r="O2292" t="s">
        <v>78</v>
      </c>
      <c r="P2292" t="s">
        <v>2631</v>
      </c>
      <c r="Q2292" t="s"/>
      <c r="R2292" t="s">
        <v>159</v>
      </c>
      <c r="S2292" t="s">
        <v>2649</v>
      </c>
      <c r="T2292" t="s">
        <v>82</v>
      </c>
      <c r="U2292" t="s"/>
      <c r="V2292" t="s">
        <v>83</v>
      </c>
      <c r="W2292" t="s">
        <v>84</v>
      </c>
      <c r="X2292" t="s"/>
      <c r="Y2292" t="s">
        <v>85</v>
      </c>
      <c r="Z2292">
        <f>HYPERLINK("https://hotelmonitor-cachepage.eclerx.com/savepage/tk_15434147628259819_sr_2057.html","info")</f>
        <v/>
      </c>
      <c r="AA2292" t="n">
        <v>9274</v>
      </c>
      <c r="AB2292" t="s"/>
      <c r="AC2292" t="s"/>
      <c r="AD2292" t="s">
        <v>86</v>
      </c>
      <c r="AE2292" t="s"/>
      <c r="AF2292" t="s"/>
      <c r="AG2292" t="s"/>
      <c r="AH2292" t="s"/>
      <c r="AI2292" t="s"/>
      <c r="AJ2292" t="s"/>
      <c r="AK2292" t="s">
        <v>87</v>
      </c>
      <c r="AL2292" t="s"/>
      <c r="AM2292" t="s"/>
      <c r="AN2292" t="s">
        <v>88</v>
      </c>
      <c r="AO2292" t="s"/>
      <c r="AP2292" t="n">
        <v>322</v>
      </c>
      <c r="AQ2292" t="s">
        <v>89</v>
      </c>
      <c r="AR2292" t="s"/>
      <c r="AS2292" t="s"/>
      <c r="AT2292" t="s">
        <v>90</v>
      </c>
      <c r="AU2292" t="s"/>
      <c r="AV2292" t="s"/>
      <c r="AW2292" t="s"/>
      <c r="AX2292" t="s"/>
      <c r="AY2292" t="n">
        <v>1704877</v>
      </c>
      <c r="AZ2292" t="s">
        <v>2633</v>
      </c>
      <c r="BA2292" t="s"/>
      <c r="BB2292" t="n">
        <v>10517</v>
      </c>
      <c r="BC2292" t="n">
        <v>13.402762</v>
      </c>
      <c r="BD2292" t="n">
        <v>52.51955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92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2629</v>
      </c>
      <c r="F2293" t="n">
        <v>3554772</v>
      </c>
      <c r="G2293" t="s">
        <v>74</v>
      </c>
      <c r="H2293" t="s">
        <v>75</v>
      </c>
      <c r="I2293" t="s"/>
      <c r="J2293" t="s">
        <v>74</v>
      </c>
      <c r="K2293" t="n">
        <v>223.97</v>
      </c>
      <c r="L2293" t="s">
        <v>76</v>
      </c>
      <c r="M2293" t="s"/>
      <c r="N2293" t="s">
        <v>2651</v>
      </c>
      <c r="O2293" t="s">
        <v>78</v>
      </c>
      <c r="P2293" t="s">
        <v>2631</v>
      </c>
      <c r="Q2293" t="s"/>
      <c r="R2293" t="s">
        <v>159</v>
      </c>
      <c r="S2293" t="s">
        <v>2649</v>
      </c>
      <c r="T2293" t="s">
        <v>82</v>
      </c>
      <c r="U2293" t="s"/>
      <c r="V2293" t="s">
        <v>83</v>
      </c>
      <c r="W2293" t="s">
        <v>84</v>
      </c>
      <c r="X2293" t="s"/>
      <c r="Y2293" t="s">
        <v>85</v>
      </c>
      <c r="Z2293">
        <f>HYPERLINK("https://hotelmonitor-cachepage.eclerx.com/savepage/tk_15434147628259819_sr_2057.html","info")</f>
        <v/>
      </c>
      <c r="AA2293" t="n">
        <v>9274</v>
      </c>
      <c r="AB2293" t="s"/>
      <c r="AC2293" t="s"/>
      <c r="AD2293" t="s">
        <v>86</v>
      </c>
      <c r="AE2293" t="s"/>
      <c r="AF2293" t="s"/>
      <c r="AG2293" t="s"/>
      <c r="AH2293" t="s"/>
      <c r="AI2293" t="s"/>
      <c r="AJ2293" t="s"/>
      <c r="AK2293" t="s">
        <v>87</v>
      </c>
      <c r="AL2293" t="s"/>
      <c r="AM2293" t="s"/>
      <c r="AN2293" t="s">
        <v>88</v>
      </c>
      <c r="AO2293" t="s"/>
      <c r="AP2293" t="n">
        <v>322</v>
      </c>
      <c r="AQ2293" t="s">
        <v>89</v>
      </c>
      <c r="AR2293" t="s"/>
      <c r="AS2293" t="s"/>
      <c r="AT2293" t="s">
        <v>90</v>
      </c>
      <c r="AU2293" t="s"/>
      <c r="AV2293" t="s"/>
      <c r="AW2293" t="s"/>
      <c r="AX2293" t="s"/>
      <c r="AY2293" t="n">
        <v>1704877</v>
      </c>
      <c r="AZ2293" t="s">
        <v>2633</v>
      </c>
      <c r="BA2293" t="s"/>
      <c r="BB2293" t="n">
        <v>10517</v>
      </c>
      <c r="BC2293" t="n">
        <v>13.402762</v>
      </c>
      <c r="BD2293" t="n">
        <v>52.51955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92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2629</v>
      </c>
      <c r="F2294" t="n">
        <v>3554772</v>
      </c>
      <c r="G2294" t="s">
        <v>74</v>
      </c>
      <c r="H2294" t="s">
        <v>75</v>
      </c>
      <c r="I2294" t="s"/>
      <c r="J2294" t="s">
        <v>74</v>
      </c>
      <c r="K2294" t="n">
        <v>245.67</v>
      </c>
      <c r="L2294" t="s">
        <v>76</v>
      </c>
      <c r="M2294" t="s"/>
      <c r="N2294" t="s">
        <v>2647</v>
      </c>
      <c r="O2294" t="s">
        <v>78</v>
      </c>
      <c r="P2294" t="s">
        <v>2631</v>
      </c>
      <c r="Q2294" t="s"/>
      <c r="R2294" t="s">
        <v>159</v>
      </c>
      <c r="S2294" t="s">
        <v>2652</v>
      </c>
      <c r="T2294" t="s">
        <v>82</v>
      </c>
      <c r="U2294" t="s"/>
      <c r="V2294" t="s">
        <v>83</v>
      </c>
      <c r="W2294" t="s">
        <v>112</v>
      </c>
      <c r="X2294" t="s"/>
      <c r="Y2294" t="s">
        <v>85</v>
      </c>
      <c r="Z2294">
        <f>HYPERLINK("https://hotelmonitor-cachepage.eclerx.com/savepage/tk_15434147628259819_sr_2057.html","info")</f>
        <v/>
      </c>
      <c r="AA2294" t="n">
        <v>9274</v>
      </c>
      <c r="AB2294" t="s"/>
      <c r="AC2294" t="s"/>
      <c r="AD2294" t="s">
        <v>86</v>
      </c>
      <c r="AE2294" t="s"/>
      <c r="AF2294" t="s"/>
      <c r="AG2294" t="s"/>
      <c r="AH2294" t="s"/>
      <c r="AI2294" t="s"/>
      <c r="AJ2294" t="s"/>
      <c r="AK2294" t="s">
        <v>87</v>
      </c>
      <c r="AL2294" t="s"/>
      <c r="AM2294" t="s"/>
      <c r="AN2294" t="s">
        <v>88</v>
      </c>
      <c r="AO2294" t="s"/>
      <c r="AP2294" t="n">
        <v>322</v>
      </c>
      <c r="AQ2294" t="s">
        <v>89</v>
      </c>
      <c r="AR2294" t="s"/>
      <c r="AS2294" t="s"/>
      <c r="AT2294" t="s">
        <v>90</v>
      </c>
      <c r="AU2294" t="s"/>
      <c r="AV2294" t="s"/>
      <c r="AW2294" t="s"/>
      <c r="AX2294" t="s"/>
      <c r="AY2294" t="n">
        <v>1704877</v>
      </c>
      <c r="AZ2294" t="s">
        <v>2633</v>
      </c>
      <c r="BA2294" t="s"/>
      <c r="BB2294" t="n">
        <v>10517</v>
      </c>
      <c r="BC2294" t="n">
        <v>13.402762</v>
      </c>
      <c r="BD2294" t="n">
        <v>52.51955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92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2629</v>
      </c>
      <c r="F2295" t="n">
        <v>3554772</v>
      </c>
      <c r="G2295" t="s">
        <v>74</v>
      </c>
      <c r="H2295" t="s">
        <v>75</v>
      </c>
      <c r="I2295" t="s"/>
      <c r="J2295" t="s">
        <v>74</v>
      </c>
      <c r="K2295" t="n">
        <v>245.67</v>
      </c>
      <c r="L2295" t="s">
        <v>76</v>
      </c>
      <c r="M2295" t="s"/>
      <c r="N2295" t="s">
        <v>2645</v>
      </c>
      <c r="O2295" t="s">
        <v>78</v>
      </c>
      <c r="P2295" t="s">
        <v>2631</v>
      </c>
      <c r="Q2295" t="s"/>
      <c r="R2295" t="s">
        <v>159</v>
      </c>
      <c r="S2295" t="s">
        <v>2652</v>
      </c>
      <c r="T2295" t="s">
        <v>82</v>
      </c>
      <c r="U2295" t="s"/>
      <c r="V2295" t="s">
        <v>83</v>
      </c>
      <c r="W2295" t="s">
        <v>112</v>
      </c>
      <c r="X2295" t="s"/>
      <c r="Y2295" t="s">
        <v>85</v>
      </c>
      <c r="Z2295">
        <f>HYPERLINK("https://hotelmonitor-cachepage.eclerx.com/savepage/tk_15434147628259819_sr_2057.html","info")</f>
        <v/>
      </c>
      <c r="AA2295" t="n">
        <v>9274</v>
      </c>
      <c r="AB2295" t="s"/>
      <c r="AC2295" t="s"/>
      <c r="AD2295" t="s">
        <v>86</v>
      </c>
      <c r="AE2295" t="s"/>
      <c r="AF2295" t="s"/>
      <c r="AG2295" t="s"/>
      <c r="AH2295" t="s"/>
      <c r="AI2295" t="s"/>
      <c r="AJ2295" t="s"/>
      <c r="AK2295" t="s">
        <v>87</v>
      </c>
      <c r="AL2295" t="s"/>
      <c r="AM2295" t="s"/>
      <c r="AN2295" t="s">
        <v>88</v>
      </c>
      <c r="AO2295" t="s"/>
      <c r="AP2295" t="n">
        <v>322</v>
      </c>
      <c r="AQ2295" t="s">
        <v>89</v>
      </c>
      <c r="AR2295" t="s"/>
      <c r="AS2295" t="s"/>
      <c r="AT2295" t="s">
        <v>90</v>
      </c>
      <c r="AU2295" t="s"/>
      <c r="AV2295" t="s"/>
      <c r="AW2295" t="s"/>
      <c r="AX2295" t="s"/>
      <c r="AY2295" t="n">
        <v>1704877</v>
      </c>
      <c r="AZ2295" t="s">
        <v>2633</v>
      </c>
      <c r="BA2295" t="s"/>
      <c r="BB2295" t="n">
        <v>10517</v>
      </c>
      <c r="BC2295" t="n">
        <v>13.402762</v>
      </c>
      <c r="BD2295" t="n">
        <v>52.51955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92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2629</v>
      </c>
      <c r="F2296" t="n">
        <v>3554772</v>
      </c>
      <c r="G2296" t="s">
        <v>74</v>
      </c>
      <c r="H2296" t="s">
        <v>75</v>
      </c>
      <c r="I2296" t="s"/>
      <c r="J2296" t="s">
        <v>74</v>
      </c>
      <c r="K2296" t="n">
        <v>247.59</v>
      </c>
      <c r="L2296" t="s">
        <v>76</v>
      </c>
      <c r="M2296" t="s"/>
      <c r="N2296" t="s">
        <v>2653</v>
      </c>
      <c r="O2296" t="s">
        <v>78</v>
      </c>
      <c r="P2296" t="s">
        <v>2631</v>
      </c>
      <c r="Q2296" t="s"/>
      <c r="R2296" t="s">
        <v>159</v>
      </c>
      <c r="S2296" t="s">
        <v>2654</v>
      </c>
      <c r="T2296" t="s">
        <v>82</v>
      </c>
      <c r="U2296" t="s"/>
      <c r="V2296" t="s">
        <v>83</v>
      </c>
      <c r="W2296" t="s">
        <v>84</v>
      </c>
      <c r="X2296" t="s"/>
      <c r="Y2296" t="s">
        <v>85</v>
      </c>
      <c r="Z2296">
        <f>HYPERLINK("https://hotelmonitor-cachepage.eclerx.com/savepage/tk_15434147628259819_sr_2057.html","info")</f>
        <v/>
      </c>
      <c r="AA2296" t="n">
        <v>9274</v>
      </c>
      <c r="AB2296" t="s"/>
      <c r="AC2296" t="s"/>
      <c r="AD2296" t="s">
        <v>86</v>
      </c>
      <c r="AE2296" t="s"/>
      <c r="AF2296" t="s"/>
      <c r="AG2296" t="s"/>
      <c r="AH2296" t="s"/>
      <c r="AI2296" t="s"/>
      <c r="AJ2296" t="s"/>
      <c r="AK2296" t="s">
        <v>87</v>
      </c>
      <c r="AL2296" t="s"/>
      <c r="AM2296" t="s"/>
      <c r="AN2296" t="s">
        <v>88</v>
      </c>
      <c r="AO2296" t="s"/>
      <c r="AP2296" t="n">
        <v>322</v>
      </c>
      <c r="AQ2296" t="s">
        <v>89</v>
      </c>
      <c r="AR2296" t="s"/>
      <c r="AS2296" t="s"/>
      <c r="AT2296" t="s">
        <v>90</v>
      </c>
      <c r="AU2296" t="s"/>
      <c r="AV2296" t="s"/>
      <c r="AW2296" t="s"/>
      <c r="AX2296" t="s"/>
      <c r="AY2296" t="n">
        <v>1704877</v>
      </c>
      <c r="AZ2296" t="s">
        <v>2633</v>
      </c>
      <c r="BA2296" t="s"/>
      <c r="BB2296" t="n">
        <v>10517</v>
      </c>
      <c r="BC2296" t="n">
        <v>13.402762</v>
      </c>
      <c r="BD2296" t="n">
        <v>52.51955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92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2655</v>
      </c>
      <c r="F2297" t="n">
        <v>-1</v>
      </c>
      <c r="G2297" t="s">
        <v>74</v>
      </c>
      <c r="H2297" t="s">
        <v>75</v>
      </c>
      <c r="I2297" t="s"/>
      <c r="J2297" t="s">
        <v>74</v>
      </c>
      <c r="K2297" t="n">
        <v>65</v>
      </c>
      <c r="L2297" t="s">
        <v>76</v>
      </c>
      <c r="M2297" t="s"/>
      <c r="N2297" t="s">
        <v>2656</v>
      </c>
      <c r="O2297" t="s">
        <v>78</v>
      </c>
      <c r="P2297" t="s">
        <v>2655</v>
      </c>
      <c r="Q2297" t="s"/>
      <c r="R2297" t="s">
        <v>180</v>
      </c>
      <c r="S2297" t="s">
        <v>774</v>
      </c>
      <c r="T2297" t="s">
        <v>82</v>
      </c>
      <c r="U2297" t="s"/>
      <c r="V2297" t="s">
        <v>83</v>
      </c>
      <c r="W2297" t="s">
        <v>84</v>
      </c>
      <c r="X2297" t="s"/>
      <c r="Y2297" t="s">
        <v>85</v>
      </c>
      <c r="Z2297">
        <f>HYPERLINK("https://hotelmonitor-cachepage.eclerx.com/savepage/tk_154341507807451_sr_2057.html","info")</f>
        <v/>
      </c>
      <c r="AA2297" t="n">
        <v>-2071527</v>
      </c>
      <c r="AB2297" t="s"/>
      <c r="AC2297" t="s"/>
      <c r="AD2297" t="s">
        <v>86</v>
      </c>
      <c r="AE2297" t="s"/>
      <c r="AF2297" t="s"/>
      <c r="AG2297" t="s"/>
      <c r="AH2297" t="s"/>
      <c r="AI2297" t="s"/>
      <c r="AJ2297" t="s"/>
      <c r="AK2297" t="s">
        <v>87</v>
      </c>
      <c r="AL2297" t="s"/>
      <c r="AM2297" t="s"/>
      <c r="AN2297" t="s">
        <v>88</v>
      </c>
      <c r="AO2297" t="s"/>
      <c r="AP2297" t="n">
        <v>426</v>
      </c>
      <c r="AQ2297" t="s">
        <v>89</v>
      </c>
      <c r="AR2297" t="s"/>
      <c r="AS2297" t="s"/>
      <c r="AT2297" t="s">
        <v>90</v>
      </c>
      <c r="AU2297" t="s"/>
      <c r="AV2297" t="s"/>
      <c r="AW2297" t="s"/>
      <c r="AX2297" t="s"/>
      <c r="AY2297" t="n">
        <v>2071527</v>
      </c>
      <c r="AZ2297" t="s">
        <v>2657</v>
      </c>
      <c r="BA2297" t="s"/>
      <c r="BB2297" t="n">
        <v>70565</v>
      </c>
      <c r="BC2297" t="n">
        <v>13.36578</v>
      </c>
      <c r="BD2297" t="n">
        <v>52.50365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92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2655</v>
      </c>
      <c r="F2298" t="n">
        <v>-1</v>
      </c>
      <c r="G2298" t="s">
        <v>74</v>
      </c>
      <c r="H2298" t="s">
        <v>75</v>
      </c>
      <c r="I2298" t="s"/>
      <c r="J2298" t="s">
        <v>74</v>
      </c>
      <c r="K2298" t="n">
        <v>79</v>
      </c>
      <c r="L2298" t="s">
        <v>76</v>
      </c>
      <c r="M2298" t="s"/>
      <c r="N2298" t="s">
        <v>2656</v>
      </c>
      <c r="O2298" t="s">
        <v>78</v>
      </c>
      <c r="P2298" t="s">
        <v>2655</v>
      </c>
      <c r="Q2298" t="s"/>
      <c r="R2298" t="s">
        <v>180</v>
      </c>
      <c r="S2298" t="s">
        <v>231</v>
      </c>
      <c r="T2298" t="s">
        <v>82</v>
      </c>
      <c r="U2298" t="s"/>
      <c r="V2298" t="s">
        <v>83</v>
      </c>
      <c r="W2298" t="s">
        <v>112</v>
      </c>
      <c r="X2298" t="s"/>
      <c r="Y2298" t="s">
        <v>85</v>
      </c>
      <c r="Z2298">
        <f>HYPERLINK("https://hotelmonitor-cachepage.eclerx.com/savepage/tk_154341507807451_sr_2057.html","info")</f>
        <v/>
      </c>
      <c r="AA2298" t="n">
        <v>-2071527</v>
      </c>
      <c r="AB2298" t="s"/>
      <c r="AC2298" t="s"/>
      <c r="AD2298" t="s">
        <v>86</v>
      </c>
      <c r="AE2298" t="s"/>
      <c r="AF2298" t="s"/>
      <c r="AG2298" t="s"/>
      <c r="AH2298" t="s"/>
      <c r="AI2298" t="s"/>
      <c r="AJ2298" t="s"/>
      <c r="AK2298" t="s">
        <v>87</v>
      </c>
      <c r="AL2298" t="s"/>
      <c r="AM2298" t="s"/>
      <c r="AN2298" t="s">
        <v>88</v>
      </c>
      <c r="AO2298" t="s"/>
      <c r="AP2298" t="n">
        <v>426</v>
      </c>
      <c r="AQ2298" t="s">
        <v>89</v>
      </c>
      <c r="AR2298" t="s"/>
      <c r="AS2298" t="s"/>
      <c r="AT2298" t="s">
        <v>90</v>
      </c>
      <c r="AU2298" t="s"/>
      <c r="AV2298" t="s"/>
      <c r="AW2298" t="s"/>
      <c r="AX2298" t="s"/>
      <c r="AY2298" t="n">
        <v>2071527</v>
      </c>
      <c r="AZ2298" t="s">
        <v>2657</v>
      </c>
      <c r="BA2298" t="s"/>
      <c r="BB2298" t="n">
        <v>70565</v>
      </c>
      <c r="BC2298" t="n">
        <v>13.36578</v>
      </c>
      <c r="BD2298" t="n">
        <v>52.50365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92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2655</v>
      </c>
      <c r="F2299" t="n">
        <v>-1</v>
      </c>
      <c r="G2299" t="s">
        <v>74</v>
      </c>
      <c r="H2299" t="s">
        <v>75</v>
      </c>
      <c r="I2299" t="s"/>
      <c r="J2299" t="s">
        <v>74</v>
      </c>
      <c r="K2299" t="n">
        <v>80</v>
      </c>
      <c r="L2299" t="s">
        <v>76</v>
      </c>
      <c r="M2299" t="s"/>
      <c r="N2299" t="s">
        <v>2658</v>
      </c>
      <c r="O2299" t="s">
        <v>78</v>
      </c>
      <c r="P2299" t="s">
        <v>2655</v>
      </c>
      <c r="Q2299" t="s"/>
      <c r="R2299" t="s">
        <v>180</v>
      </c>
      <c r="S2299" t="s">
        <v>247</v>
      </c>
      <c r="T2299" t="s">
        <v>82</v>
      </c>
      <c r="U2299" t="s"/>
      <c r="V2299" t="s">
        <v>83</v>
      </c>
      <c r="W2299" t="s">
        <v>84</v>
      </c>
      <c r="X2299" t="s"/>
      <c r="Y2299" t="s">
        <v>85</v>
      </c>
      <c r="Z2299">
        <f>HYPERLINK("https://hotelmonitor-cachepage.eclerx.com/savepage/tk_154341507807451_sr_2057.html","info")</f>
        <v/>
      </c>
      <c r="AA2299" t="n">
        <v>-2071527</v>
      </c>
      <c r="AB2299" t="s"/>
      <c r="AC2299" t="s"/>
      <c r="AD2299" t="s">
        <v>86</v>
      </c>
      <c r="AE2299" t="s"/>
      <c r="AF2299" t="s"/>
      <c r="AG2299" t="s"/>
      <c r="AH2299" t="s"/>
      <c r="AI2299" t="s"/>
      <c r="AJ2299" t="s"/>
      <c r="AK2299" t="s">
        <v>87</v>
      </c>
      <c r="AL2299" t="s"/>
      <c r="AM2299" t="s"/>
      <c r="AN2299" t="s">
        <v>88</v>
      </c>
      <c r="AO2299" t="s"/>
      <c r="AP2299" t="n">
        <v>426</v>
      </c>
      <c r="AQ2299" t="s">
        <v>89</v>
      </c>
      <c r="AR2299" t="s"/>
      <c r="AS2299" t="s"/>
      <c r="AT2299" t="s">
        <v>90</v>
      </c>
      <c r="AU2299" t="s"/>
      <c r="AV2299" t="s"/>
      <c r="AW2299" t="s"/>
      <c r="AX2299" t="s"/>
      <c r="AY2299" t="n">
        <v>2071527</v>
      </c>
      <c r="AZ2299" t="s">
        <v>2657</v>
      </c>
      <c r="BA2299" t="s"/>
      <c r="BB2299" t="n">
        <v>70565</v>
      </c>
      <c r="BC2299" t="n">
        <v>13.36578</v>
      </c>
      <c r="BD2299" t="n">
        <v>52.50365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92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2655</v>
      </c>
      <c r="F2300" t="n">
        <v>-1</v>
      </c>
      <c r="G2300" t="s">
        <v>74</v>
      </c>
      <c r="H2300" t="s">
        <v>75</v>
      </c>
      <c r="I2300" t="s"/>
      <c r="J2300" t="s">
        <v>74</v>
      </c>
      <c r="K2300" t="n">
        <v>101</v>
      </c>
      <c r="L2300" t="s">
        <v>76</v>
      </c>
      <c r="M2300" t="s"/>
      <c r="N2300" t="s">
        <v>2658</v>
      </c>
      <c r="O2300" t="s">
        <v>78</v>
      </c>
      <c r="P2300" t="s">
        <v>2655</v>
      </c>
      <c r="Q2300" t="s"/>
      <c r="R2300" t="s">
        <v>180</v>
      </c>
      <c r="S2300" t="s">
        <v>462</v>
      </c>
      <c r="T2300" t="s">
        <v>82</v>
      </c>
      <c r="U2300" t="s"/>
      <c r="V2300" t="s">
        <v>83</v>
      </c>
      <c r="W2300" t="s">
        <v>112</v>
      </c>
      <c r="X2300" t="s"/>
      <c r="Y2300" t="s">
        <v>85</v>
      </c>
      <c r="Z2300">
        <f>HYPERLINK("https://hotelmonitor-cachepage.eclerx.com/savepage/tk_154341507807451_sr_2057.html","info")</f>
        <v/>
      </c>
      <c r="AA2300" t="n">
        <v>-2071527</v>
      </c>
      <c r="AB2300" t="s"/>
      <c r="AC2300" t="s"/>
      <c r="AD2300" t="s">
        <v>86</v>
      </c>
      <c r="AE2300" t="s"/>
      <c r="AF2300" t="s"/>
      <c r="AG2300" t="s"/>
      <c r="AH2300" t="s"/>
      <c r="AI2300" t="s"/>
      <c r="AJ2300" t="s"/>
      <c r="AK2300" t="s">
        <v>87</v>
      </c>
      <c r="AL2300" t="s"/>
      <c r="AM2300" t="s"/>
      <c r="AN2300" t="s">
        <v>88</v>
      </c>
      <c r="AO2300" t="s"/>
      <c r="AP2300" t="n">
        <v>426</v>
      </c>
      <c r="AQ2300" t="s">
        <v>89</v>
      </c>
      <c r="AR2300" t="s"/>
      <c r="AS2300" t="s"/>
      <c r="AT2300" t="s">
        <v>90</v>
      </c>
      <c r="AU2300" t="s"/>
      <c r="AV2300" t="s"/>
      <c r="AW2300" t="s"/>
      <c r="AX2300" t="s"/>
      <c r="AY2300" t="n">
        <v>2071527</v>
      </c>
      <c r="AZ2300" t="s">
        <v>2657</v>
      </c>
      <c r="BA2300" t="s"/>
      <c r="BB2300" t="n">
        <v>70565</v>
      </c>
      <c r="BC2300" t="n">
        <v>13.36578</v>
      </c>
      <c r="BD2300" t="n">
        <v>52.50365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92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2659</v>
      </c>
      <c r="F2301" t="n">
        <v>-1</v>
      </c>
      <c r="G2301" t="s">
        <v>74</v>
      </c>
      <c r="H2301" t="s">
        <v>75</v>
      </c>
      <c r="I2301" t="s"/>
      <c r="J2301" t="s">
        <v>74</v>
      </c>
      <c r="K2301" t="n">
        <v>80</v>
      </c>
      <c r="L2301" t="s">
        <v>76</v>
      </c>
      <c r="M2301" t="s"/>
      <c r="N2301" t="s">
        <v>93</v>
      </c>
      <c r="O2301" t="s">
        <v>78</v>
      </c>
      <c r="P2301" t="s">
        <v>2659</v>
      </c>
      <c r="Q2301" t="s"/>
      <c r="R2301" t="s">
        <v>102</v>
      </c>
      <c r="S2301" t="s">
        <v>247</v>
      </c>
      <c r="T2301" t="s">
        <v>82</v>
      </c>
      <c r="U2301" t="s"/>
      <c r="V2301" t="s">
        <v>83</v>
      </c>
      <c r="W2301" t="s">
        <v>84</v>
      </c>
      <c r="X2301" t="s"/>
      <c r="Y2301" t="s">
        <v>85</v>
      </c>
      <c r="Z2301">
        <f>HYPERLINK("https://hotelmonitor-cachepage.eclerx.com/savepage/tk_15434143979238417_sr_2057.html","info")</f>
        <v/>
      </c>
      <c r="AA2301" t="n">
        <v>-2071783</v>
      </c>
      <c r="AB2301" t="s"/>
      <c r="AC2301" t="s"/>
      <c r="AD2301" t="s">
        <v>86</v>
      </c>
      <c r="AE2301" t="s"/>
      <c r="AF2301" t="s"/>
      <c r="AG2301" t="s"/>
      <c r="AH2301" t="s"/>
      <c r="AI2301" t="s"/>
      <c r="AJ2301" t="s"/>
      <c r="AK2301" t="s">
        <v>87</v>
      </c>
      <c r="AL2301" t="s"/>
      <c r="AM2301" t="s"/>
      <c r="AN2301" t="s">
        <v>88</v>
      </c>
      <c r="AO2301" t="s"/>
      <c r="AP2301" t="n">
        <v>203</v>
      </c>
      <c r="AQ2301" t="s">
        <v>89</v>
      </c>
      <c r="AR2301" t="s"/>
      <c r="AS2301" t="s"/>
      <c r="AT2301" t="s">
        <v>90</v>
      </c>
      <c r="AU2301" t="s"/>
      <c r="AV2301" t="s"/>
      <c r="AW2301" t="s"/>
      <c r="AX2301" t="s"/>
      <c r="AY2301" t="n">
        <v>2071783</v>
      </c>
      <c r="AZ2301" t="s">
        <v>2660</v>
      </c>
      <c r="BA2301" t="s"/>
      <c r="BB2301" t="n">
        <v>578056</v>
      </c>
      <c r="BC2301" t="n">
        <v>13.6111</v>
      </c>
      <c r="BD2301" t="n">
        <v>52.495285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92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2661</v>
      </c>
      <c r="F2302" t="n">
        <v>71953</v>
      </c>
      <c r="G2302" t="s">
        <v>74</v>
      </c>
      <c r="H2302" t="s">
        <v>75</v>
      </c>
      <c r="I2302" t="s"/>
      <c r="J2302" t="s">
        <v>74</v>
      </c>
      <c r="K2302" t="n">
        <v>65</v>
      </c>
      <c r="L2302" t="s">
        <v>76</v>
      </c>
      <c r="M2302" t="s"/>
      <c r="N2302" t="s">
        <v>77</v>
      </c>
      <c r="O2302" t="s">
        <v>78</v>
      </c>
      <c r="P2302" t="s">
        <v>2662</v>
      </c>
      <c r="Q2302" t="s"/>
      <c r="R2302" t="s">
        <v>80</v>
      </c>
      <c r="S2302" t="s">
        <v>774</v>
      </c>
      <c r="T2302" t="s">
        <v>82</v>
      </c>
      <c r="U2302" t="s"/>
      <c r="V2302" t="s">
        <v>83</v>
      </c>
      <c r="W2302" t="s">
        <v>84</v>
      </c>
      <c r="X2302" t="s"/>
      <c r="Y2302" t="s">
        <v>85</v>
      </c>
      <c r="Z2302">
        <f>HYPERLINK("https://hotelmonitor-cachepage.eclerx.com/savepage/tk_15434143135238953_sr_2057.html","info")</f>
        <v/>
      </c>
      <c r="AA2302" t="n">
        <v>7276</v>
      </c>
      <c r="AB2302" t="s"/>
      <c r="AC2302" t="s"/>
      <c r="AD2302" t="s">
        <v>86</v>
      </c>
      <c r="AE2302" t="s"/>
      <c r="AF2302" t="s"/>
      <c r="AG2302" t="s"/>
      <c r="AH2302" t="s"/>
      <c r="AI2302" t="s"/>
      <c r="AJ2302" t="s"/>
      <c r="AK2302" t="s">
        <v>87</v>
      </c>
      <c r="AL2302" t="s"/>
      <c r="AM2302" t="s"/>
      <c r="AN2302" t="s">
        <v>88</v>
      </c>
      <c r="AO2302" t="s"/>
      <c r="AP2302" t="n">
        <v>174</v>
      </c>
      <c r="AQ2302" t="s">
        <v>89</v>
      </c>
      <c r="AR2302" t="s"/>
      <c r="AS2302" t="s"/>
      <c r="AT2302" t="s">
        <v>90</v>
      </c>
      <c r="AU2302" t="s"/>
      <c r="AV2302" t="s"/>
      <c r="AW2302" t="s"/>
      <c r="AX2302" t="s"/>
      <c r="AY2302" t="n">
        <v>166124</v>
      </c>
      <c r="AZ2302" t="s">
        <v>2663</v>
      </c>
      <c r="BA2302" t="s"/>
      <c r="BB2302" t="n">
        <v>62011</v>
      </c>
      <c r="BC2302" t="n">
        <v>13.512969</v>
      </c>
      <c r="BD2302" t="n">
        <v>52.458752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92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2661</v>
      </c>
      <c r="F2303" t="n">
        <v>71953</v>
      </c>
      <c r="G2303" t="s">
        <v>74</v>
      </c>
      <c r="H2303" t="s">
        <v>75</v>
      </c>
      <c r="I2303" t="s"/>
      <c r="J2303" t="s">
        <v>74</v>
      </c>
      <c r="K2303" t="n">
        <v>79</v>
      </c>
      <c r="L2303" t="s">
        <v>76</v>
      </c>
      <c r="M2303" t="s"/>
      <c r="N2303" t="s">
        <v>93</v>
      </c>
      <c r="O2303" t="s">
        <v>78</v>
      </c>
      <c r="P2303" t="s">
        <v>2662</v>
      </c>
      <c r="Q2303" t="s"/>
      <c r="R2303" t="s">
        <v>80</v>
      </c>
      <c r="S2303" t="s">
        <v>231</v>
      </c>
      <c r="T2303" t="s">
        <v>82</v>
      </c>
      <c r="U2303" t="s"/>
      <c r="V2303" t="s">
        <v>83</v>
      </c>
      <c r="W2303" t="s">
        <v>84</v>
      </c>
      <c r="X2303" t="s"/>
      <c r="Y2303" t="s">
        <v>85</v>
      </c>
      <c r="Z2303">
        <f>HYPERLINK("https://hotelmonitor-cachepage.eclerx.com/savepage/tk_15434143135238953_sr_2057.html","info")</f>
        <v/>
      </c>
      <c r="AA2303" t="n">
        <v>7276</v>
      </c>
      <c r="AB2303" t="s"/>
      <c r="AC2303" t="s"/>
      <c r="AD2303" t="s">
        <v>86</v>
      </c>
      <c r="AE2303" t="s"/>
      <c r="AF2303" t="s"/>
      <c r="AG2303" t="s"/>
      <c r="AH2303" t="s"/>
      <c r="AI2303" t="s"/>
      <c r="AJ2303" t="s"/>
      <c r="AK2303" t="s">
        <v>87</v>
      </c>
      <c r="AL2303" t="s"/>
      <c r="AM2303" t="s"/>
      <c r="AN2303" t="s">
        <v>88</v>
      </c>
      <c r="AO2303" t="s"/>
      <c r="AP2303" t="n">
        <v>174</v>
      </c>
      <c r="AQ2303" t="s">
        <v>89</v>
      </c>
      <c r="AR2303" t="s"/>
      <c r="AS2303" t="s"/>
      <c r="AT2303" t="s">
        <v>90</v>
      </c>
      <c r="AU2303" t="s"/>
      <c r="AV2303" t="s"/>
      <c r="AW2303" t="s"/>
      <c r="AX2303" t="s"/>
      <c r="AY2303" t="n">
        <v>166124</v>
      </c>
      <c r="AZ2303" t="s">
        <v>2663</v>
      </c>
      <c r="BA2303" t="s"/>
      <c r="BB2303" t="n">
        <v>62011</v>
      </c>
      <c r="BC2303" t="n">
        <v>13.512969</v>
      </c>
      <c r="BD2303" t="n">
        <v>52.458752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92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2661</v>
      </c>
      <c r="F2304" t="n">
        <v>71953</v>
      </c>
      <c r="G2304" t="s">
        <v>74</v>
      </c>
      <c r="H2304" t="s">
        <v>75</v>
      </c>
      <c r="I2304" t="s"/>
      <c r="J2304" t="s">
        <v>74</v>
      </c>
      <c r="K2304" t="n">
        <v>89</v>
      </c>
      <c r="L2304" t="s">
        <v>76</v>
      </c>
      <c r="M2304" t="s"/>
      <c r="N2304" t="s">
        <v>95</v>
      </c>
      <c r="O2304" t="s">
        <v>78</v>
      </c>
      <c r="P2304" t="s">
        <v>2662</v>
      </c>
      <c r="Q2304" t="s"/>
      <c r="R2304" t="s">
        <v>80</v>
      </c>
      <c r="S2304" t="s">
        <v>351</v>
      </c>
      <c r="T2304" t="s">
        <v>82</v>
      </c>
      <c r="U2304" t="s"/>
      <c r="V2304" t="s">
        <v>83</v>
      </c>
      <c r="W2304" t="s">
        <v>84</v>
      </c>
      <c r="X2304" t="s"/>
      <c r="Y2304" t="s">
        <v>85</v>
      </c>
      <c r="Z2304">
        <f>HYPERLINK("https://hotelmonitor-cachepage.eclerx.com/savepage/tk_15434143135238953_sr_2057.html","info")</f>
        <v/>
      </c>
      <c r="AA2304" t="n">
        <v>7276</v>
      </c>
      <c r="AB2304" t="s"/>
      <c r="AC2304" t="s"/>
      <c r="AD2304" t="s">
        <v>86</v>
      </c>
      <c r="AE2304" t="s"/>
      <c r="AF2304" t="s"/>
      <c r="AG2304" t="s"/>
      <c r="AH2304" t="s"/>
      <c r="AI2304" t="s"/>
      <c r="AJ2304" t="s"/>
      <c r="AK2304" t="s">
        <v>87</v>
      </c>
      <c r="AL2304" t="s"/>
      <c r="AM2304" t="s"/>
      <c r="AN2304" t="s">
        <v>88</v>
      </c>
      <c r="AO2304" t="s"/>
      <c r="AP2304" t="n">
        <v>174</v>
      </c>
      <c r="AQ2304" t="s">
        <v>89</v>
      </c>
      <c r="AR2304" t="s"/>
      <c r="AS2304" t="s"/>
      <c r="AT2304" t="s">
        <v>90</v>
      </c>
      <c r="AU2304" t="s"/>
      <c r="AV2304" t="s"/>
      <c r="AW2304" t="s"/>
      <c r="AX2304" t="s"/>
      <c r="AY2304" t="n">
        <v>166124</v>
      </c>
      <c r="AZ2304" t="s">
        <v>2663</v>
      </c>
      <c r="BA2304" t="s"/>
      <c r="BB2304" t="n">
        <v>62011</v>
      </c>
      <c r="BC2304" t="n">
        <v>13.512969</v>
      </c>
      <c r="BD2304" t="n">
        <v>52.458752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92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2664</v>
      </c>
      <c r="F2305" t="n">
        <v>-1</v>
      </c>
      <c r="G2305" t="s">
        <v>74</v>
      </c>
      <c r="H2305" t="s">
        <v>75</v>
      </c>
      <c r="I2305" t="s"/>
      <c r="J2305" t="s">
        <v>74</v>
      </c>
      <c r="K2305" t="n">
        <v>103.5</v>
      </c>
      <c r="L2305" t="s">
        <v>76</v>
      </c>
      <c r="M2305" t="s"/>
      <c r="N2305" t="s">
        <v>77</v>
      </c>
      <c r="O2305" t="s">
        <v>78</v>
      </c>
      <c r="P2305" t="s">
        <v>2664</v>
      </c>
      <c r="Q2305" t="s"/>
      <c r="R2305" t="s">
        <v>80</v>
      </c>
      <c r="S2305" t="s">
        <v>1263</v>
      </c>
      <c r="T2305" t="s">
        <v>82</v>
      </c>
      <c r="U2305" t="s"/>
      <c r="V2305" t="s">
        <v>83</v>
      </c>
      <c r="W2305" t="s">
        <v>112</v>
      </c>
      <c r="X2305" t="s"/>
      <c r="Y2305" t="s">
        <v>85</v>
      </c>
      <c r="Z2305">
        <f>HYPERLINK("https://hotelmonitor-cachepage.eclerx.com/savepage/tk_15434140329364522_sr_2057.html","info")</f>
        <v/>
      </c>
      <c r="AA2305" t="n">
        <v>-2650903</v>
      </c>
      <c r="AB2305" t="s"/>
      <c r="AC2305" t="s"/>
      <c r="AD2305" t="s">
        <v>86</v>
      </c>
      <c r="AE2305" t="s"/>
      <c r="AF2305" t="s"/>
      <c r="AG2305" t="s"/>
      <c r="AH2305" t="s"/>
      <c r="AI2305" t="s"/>
      <c r="AJ2305" t="s"/>
      <c r="AK2305" t="s">
        <v>87</v>
      </c>
      <c r="AL2305" t="s"/>
      <c r="AM2305" t="s"/>
      <c r="AN2305" t="s">
        <v>88</v>
      </c>
      <c r="AO2305" t="s"/>
      <c r="AP2305" t="n">
        <v>81</v>
      </c>
      <c r="AQ2305" t="s">
        <v>89</v>
      </c>
      <c r="AR2305" t="s"/>
      <c r="AS2305" t="s"/>
      <c r="AT2305" t="s">
        <v>90</v>
      </c>
      <c r="AU2305" t="s"/>
      <c r="AV2305" t="s"/>
      <c r="AW2305" t="s"/>
      <c r="AX2305" t="s"/>
      <c r="AY2305" t="n">
        <v>2650903</v>
      </c>
      <c r="AZ2305" t="s">
        <v>2665</v>
      </c>
      <c r="BA2305" t="s"/>
      <c r="BB2305" t="n">
        <v>584085</v>
      </c>
      <c r="BC2305" t="n">
        <v>13.32787</v>
      </c>
      <c r="BD2305" t="n">
        <v>52.47379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92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2664</v>
      </c>
      <c r="F2306" t="n">
        <v>-1</v>
      </c>
      <c r="G2306" t="s">
        <v>74</v>
      </c>
      <c r="H2306" t="s">
        <v>75</v>
      </c>
      <c r="I2306" t="s"/>
      <c r="J2306" t="s">
        <v>74</v>
      </c>
      <c r="K2306" t="n">
        <v>112.5</v>
      </c>
      <c r="L2306" t="s">
        <v>76</v>
      </c>
      <c r="M2306" t="s"/>
      <c r="N2306" t="s">
        <v>1330</v>
      </c>
      <c r="O2306" t="s">
        <v>78</v>
      </c>
      <c r="P2306" t="s">
        <v>2664</v>
      </c>
      <c r="Q2306" t="s"/>
      <c r="R2306" t="s">
        <v>80</v>
      </c>
      <c r="S2306" t="s">
        <v>209</v>
      </c>
      <c r="T2306" t="s">
        <v>82</v>
      </c>
      <c r="U2306" t="s"/>
      <c r="V2306" t="s">
        <v>83</v>
      </c>
      <c r="W2306" t="s">
        <v>112</v>
      </c>
      <c r="X2306" t="s"/>
      <c r="Y2306" t="s">
        <v>85</v>
      </c>
      <c r="Z2306">
        <f>HYPERLINK("https://hotelmonitor-cachepage.eclerx.com/savepage/tk_15434140329364522_sr_2057.html","info")</f>
        <v/>
      </c>
      <c r="AA2306" t="n">
        <v>-2650903</v>
      </c>
      <c r="AB2306" t="s"/>
      <c r="AC2306" t="s"/>
      <c r="AD2306" t="s">
        <v>86</v>
      </c>
      <c r="AE2306" t="s"/>
      <c r="AF2306" t="s"/>
      <c r="AG2306" t="s"/>
      <c r="AH2306" t="s"/>
      <c r="AI2306" t="s"/>
      <c r="AJ2306" t="s"/>
      <c r="AK2306" t="s">
        <v>87</v>
      </c>
      <c r="AL2306" t="s"/>
      <c r="AM2306" t="s"/>
      <c r="AN2306" t="s">
        <v>88</v>
      </c>
      <c r="AO2306" t="s"/>
      <c r="AP2306" t="n">
        <v>81</v>
      </c>
      <c r="AQ2306" t="s">
        <v>89</v>
      </c>
      <c r="AR2306" t="s"/>
      <c r="AS2306" t="s"/>
      <c r="AT2306" t="s">
        <v>90</v>
      </c>
      <c r="AU2306" t="s"/>
      <c r="AV2306" t="s"/>
      <c r="AW2306" t="s"/>
      <c r="AX2306" t="s"/>
      <c r="AY2306" t="n">
        <v>2650903</v>
      </c>
      <c r="AZ2306" t="s">
        <v>2665</v>
      </c>
      <c r="BA2306" t="s"/>
      <c r="BB2306" t="n">
        <v>584085</v>
      </c>
      <c r="BC2306" t="n">
        <v>13.32787</v>
      </c>
      <c r="BD2306" t="n">
        <v>52.47379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92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2664</v>
      </c>
      <c r="F2307" t="n">
        <v>-1</v>
      </c>
      <c r="G2307" t="s">
        <v>74</v>
      </c>
      <c r="H2307" t="s">
        <v>75</v>
      </c>
      <c r="I2307" t="s"/>
      <c r="J2307" t="s">
        <v>74</v>
      </c>
      <c r="K2307" t="n">
        <v>125.7</v>
      </c>
      <c r="L2307" t="s">
        <v>76</v>
      </c>
      <c r="M2307" t="s"/>
      <c r="N2307" t="s">
        <v>95</v>
      </c>
      <c r="O2307" t="s">
        <v>78</v>
      </c>
      <c r="P2307" t="s">
        <v>2664</v>
      </c>
      <c r="Q2307" t="s"/>
      <c r="R2307" t="s">
        <v>80</v>
      </c>
      <c r="S2307" t="s">
        <v>2666</v>
      </c>
      <c r="T2307" t="s">
        <v>82</v>
      </c>
      <c r="U2307" t="s"/>
      <c r="V2307" t="s">
        <v>83</v>
      </c>
      <c r="W2307" t="s">
        <v>112</v>
      </c>
      <c r="X2307" t="s"/>
      <c r="Y2307" t="s">
        <v>85</v>
      </c>
      <c r="Z2307">
        <f>HYPERLINK("https://hotelmonitor-cachepage.eclerx.com/savepage/tk_15434140329364522_sr_2057.html","info")</f>
        <v/>
      </c>
      <c r="AA2307" t="n">
        <v>-2650903</v>
      </c>
      <c r="AB2307" t="s"/>
      <c r="AC2307" t="s"/>
      <c r="AD2307" t="s">
        <v>86</v>
      </c>
      <c r="AE2307" t="s"/>
      <c r="AF2307" t="s"/>
      <c r="AG2307" t="s"/>
      <c r="AH2307" t="s"/>
      <c r="AI2307" t="s"/>
      <c r="AJ2307" t="s"/>
      <c r="AK2307" t="s">
        <v>87</v>
      </c>
      <c r="AL2307" t="s"/>
      <c r="AM2307" t="s"/>
      <c r="AN2307" t="s">
        <v>88</v>
      </c>
      <c r="AO2307" t="s"/>
      <c r="AP2307" t="n">
        <v>81</v>
      </c>
      <c r="AQ2307" t="s">
        <v>89</v>
      </c>
      <c r="AR2307" t="s"/>
      <c r="AS2307" t="s"/>
      <c r="AT2307" t="s">
        <v>90</v>
      </c>
      <c r="AU2307" t="s"/>
      <c r="AV2307" t="s"/>
      <c r="AW2307" t="s"/>
      <c r="AX2307" t="s"/>
      <c r="AY2307" t="n">
        <v>2650903</v>
      </c>
      <c r="AZ2307" t="s">
        <v>2665</v>
      </c>
      <c r="BA2307" t="s"/>
      <c r="BB2307" t="n">
        <v>584085</v>
      </c>
      <c r="BC2307" t="n">
        <v>13.32787</v>
      </c>
      <c r="BD2307" t="n">
        <v>52.47379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92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2664</v>
      </c>
      <c r="F2308" t="n">
        <v>-1</v>
      </c>
      <c r="G2308" t="s">
        <v>74</v>
      </c>
      <c r="H2308" t="s">
        <v>75</v>
      </c>
      <c r="I2308" t="s"/>
      <c r="J2308" t="s">
        <v>74</v>
      </c>
      <c r="K2308" t="n">
        <v>144</v>
      </c>
      <c r="L2308" t="s">
        <v>76</v>
      </c>
      <c r="M2308" t="s"/>
      <c r="N2308" t="s">
        <v>319</v>
      </c>
      <c r="O2308" t="s">
        <v>78</v>
      </c>
      <c r="P2308" t="s">
        <v>2664</v>
      </c>
      <c r="Q2308" t="s"/>
      <c r="R2308" t="s">
        <v>80</v>
      </c>
      <c r="S2308" t="s">
        <v>860</v>
      </c>
      <c r="T2308" t="s">
        <v>82</v>
      </c>
      <c r="U2308" t="s"/>
      <c r="V2308" t="s">
        <v>83</v>
      </c>
      <c r="W2308" t="s">
        <v>112</v>
      </c>
      <c r="X2308" t="s"/>
      <c r="Y2308" t="s">
        <v>85</v>
      </c>
      <c r="Z2308">
        <f>HYPERLINK("https://hotelmonitor-cachepage.eclerx.com/savepage/tk_15434140329364522_sr_2057.html","info")</f>
        <v/>
      </c>
      <c r="AA2308" t="n">
        <v>-2650903</v>
      </c>
      <c r="AB2308" t="s"/>
      <c r="AC2308" t="s"/>
      <c r="AD2308" t="s">
        <v>86</v>
      </c>
      <c r="AE2308" t="s"/>
      <c r="AF2308" t="s"/>
      <c r="AG2308" t="s"/>
      <c r="AH2308" t="s"/>
      <c r="AI2308" t="s"/>
      <c r="AJ2308" t="s"/>
      <c r="AK2308" t="s">
        <v>87</v>
      </c>
      <c r="AL2308" t="s"/>
      <c r="AM2308" t="s"/>
      <c r="AN2308" t="s">
        <v>88</v>
      </c>
      <c r="AO2308" t="s"/>
      <c r="AP2308" t="n">
        <v>81</v>
      </c>
      <c r="AQ2308" t="s">
        <v>89</v>
      </c>
      <c r="AR2308" t="s"/>
      <c r="AS2308" t="s"/>
      <c r="AT2308" t="s">
        <v>90</v>
      </c>
      <c r="AU2308" t="s"/>
      <c r="AV2308" t="s"/>
      <c r="AW2308" t="s"/>
      <c r="AX2308" t="s"/>
      <c r="AY2308" t="n">
        <v>2650903</v>
      </c>
      <c r="AZ2308" t="s">
        <v>2665</v>
      </c>
      <c r="BA2308" t="s"/>
      <c r="BB2308" t="n">
        <v>584085</v>
      </c>
      <c r="BC2308" t="n">
        <v>13.32787</v>
      </c>
      <c r="BD2308" t="n">
        <v>52.47379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92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2664</v>
      </c>
      <c r="F2309" t="n">
        <v>-1</v>
      </c>
      <c r="G2309" t="s">
        <v>74</v>
      </c>
      <c r="H2309" t="s">
        <v>75</v>
      </c>
      <c r="I2309" t="s"/>
      <c r="J2309" t="s">
        <v>74</v>
      </c>
      <c r="K2309" t="n">
        <v>163.15</v>
      </c>
      <c r="L2309" t="s">
        <v>76</v>
      </c>
      <c r="M2309" t="s"/>
      <c r="N2309" t="s">
        <v>99</v>
      </c>
      <c r="O2309" t="s">
        <v>78</v>
      </c>
      <c r="P2309" t="s">
        <v>2664</v>
      </c>
      <c r="Q2309" t="s"/>
      <c r="R2309" t="s">
        <v>80</v>
      </c>
      <c r="S2309" t="s">
        <v>2667</v>
      </c>
      <c r="T2309" t="s">
        <v>82</v>
      </c>
      <c r="U2309" t="s"/>
      <c r="V2309" t="s">
        <v>83</v>
      </c>
      <c r="W2309" t="s">
        <v>112</v>
      </c>
      <c r="X2309" t="s"/>
      <c r="Y2309" t="s">
        <v>85</v>
      </c>
      <c r="Z2309">
        <f>HYPERLINK("https://hotelmonitor-cachepage.eclerx.com/savepage/tk_15434140329364522_sr_2057.html","info")</f>
        <v/>
      </c>
      <c r="AA2309" t="n">
        <v>-2650903</v>
      </c>
      <c r="AB2309" t="s"/>
      <c r="AC2309" t="s"/>
      <c r="AD2309" t="s">
        <v>86</v>
      </c>
      <c r="AE2309" t="s"/>
      <c r="AF2309" t="s"/>
      <c r="AG2309" t="s"/>
      <c r="AH2309" t="s"/>
      <c r="AI2309" t="s"/>
      <c r="AJ2309" t="s"/>
      <c r="AK2309" t="s">
        <v>87</v>
      </c>
      <c r="AL2309" t="s"/>
      <c r="AM2309" t="s"/>
      <c r="AN2309" t="s">
        <v>88</v>
      </c>
      <c r="AO2309" t="s"/>
      <c r="AP2309" t="n">
        <v>81</v>
      </c>
      <c r="AQ2309" t="s">
        <v>89</v>
      </c>
      <c r="AR2309" t="s"/>
      <c r="AS2309" t="s"/>
      <c r="AT2309" t="s">
        <v>90</v>
      </c>
      <c r="AU2309" t="s"/>
      <c r="AV2309" t="s"/>
      <c r="AW2309" t="s"/>
      <c r="AX2309" t="s"/>
      <c r="AY2309" t="n">
        <v>2650903</v>
      </c>
      <c r="AZ2309" t="s">
        <v>2665</v>
      </c>
      <c r="BA2309" t="s"/>
      <c r="BB2309" t="n">
        <v>584085</v>
      </c>
      <c r="BC2309" t="n">
        <v>13.32787</v>
      </c>
      <c r="BD2309" t="n">
        <v>52.47379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92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2668</v>
      </c>
      <c r="F2310" t="n">
        <v>-1</v>
      </c>
      <c r="G2310" t="s">
        <v>74</v>
      </c>
      <c r="H2310" t="s">
        <v>75</v>
      </c>
      <c r="I2310" t="s"/>
      <c r="J2310" t="s">
        <v>74</v>
      </c>
      <c r="K2310" t="n">
        <v>70</v>
      </c>
      <c r="L2310" t="s">
        <v>76</v>
      </c>
      <c r="M2310" t="s"/>
      <c r="N2310" t="s">
        <v>2669</v>
      </c>
      <c r="O2310" t="s">
        <v>78</v>
      </c>
      <c r="P2310" t="s">
        <v>2668</v>
      </c>
      <c r="Q2310" t="s"/>
      <c r="R2310" t="s">
        <v>102</v>
      </c>
      <c r="S2310" t="s">
        <v>355</v>
      </c>
      <c r="T2310" t="s">
        <v>82</v>
      </c>
      <c r="U2310" t="s"/>
      <c r="V2310" t="s">
        <v>83</v>
      </c>
      <c r="W2310" t="s">
        <v>84</v>
      </c>
      <c r="X2310" t="s"/>
      <c r="Y2310" t="s">
        <v>85</v>
      </c>
      <c r="Z2310">
        <f>HYPERLINK("https://hotelmonitor-cachepage.eclerx.com/savepage/tk_15434152758498855_sr_2057.html","info")</f>
        <v/>
      </c>
      <c r="AA2310" t="n">
        <v>-2071779</v>
      </c>
      <c r="AB2310" t="s"/>
      <c r="AC2310" t="s"/>
      <c r="AD2310" t="s">
        <v>86</v>
      </c>
      <c r="AE2310" t="s"/>
      <c r="AF2310" t="s"/>
      <c r="AG2310" t="s"/>
      <c r="AH2310" t="s"/>
      <c r="AI2310" t="s"/>
      <c r="AJ2310" t="s"/>
      <c r="AK2310" t="s">
        <v>87</v>
      </c>
      <c r="AL2310" t="s"/>
      <c r="AM2310" t="s"/>
      <c r="AN2310" t="s">
        <v>88</v>
      </c>
      <c r="AO2310" t="s"/>
      <c r="AP2310" t="n">
        <v>491</v>
      </c>
      <c r="AQ2310" t="s">
        <v>89</v>
      </c>
      <c r="AR2310" t="s"/>
      <c r="AS2310" t="s"/>
      <c r="AT2310" t="s">
        <v>90</v>
      </c>
      <c r="AU2310" t="s"/>
      <c r="AV2310" t="s"/>
      <c r="AW2310" t="s"/>
      <c r="AX2310" t="s"/>
      <c r="AY2310" t="n">
        <v>2071779</v>
      </c>
      <c r="AZ2310" t="s">
        <v>2670</v>
      </c>
      <c r="BA2310" t="s"/>
      <c r="BB2310" t="n">
        <v>391214</v>
      </c>
      <c r="BC2310" t="n">
        <v>13.349301</v>
      </c>
      <c r="BD2310" t="n">
        <v>52.498184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92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2668</v>
      </c>
      <c r="F2311" t="n">
        <v>-1</v>
      </c>
      <c r="G2311" t="s">
        <v>74</v>
      </c>
      <c r="H2311" t="s">
        <v>75</v>
      </c>
      <c r="I2311" t="s"/>
      <c r="J2311" t="s">
        <v>74</v>
      </c>
      <c r="K2311" t="n">
        <v>79</v>
      </c>
      <c r="L2311" t="s">
        <v>76</v>
      </c>
      <c r="M2311" t="s"/>
      <c r="N2311" t="s">
        <v>118</v>
      </c>
      <c r="O2311" t="s">
        <v>78</v>
      </c>
      <c r="P2311" t="s">
        <v>2668</v>
      </c>
      <c r="Q2311" t="s"/>
      <c r="R2311" t="s">
        <v>102</v>
      </c>
      <c r="S2311" t="s">
        <v>231</v>
      </c>
      <c r="T2311" t="s">
        <v>82</v>
      </c>
      <c r="U2311" t="s"/>
      <c r="V2311" t="s">
        <v>83</v>
      </c>
      <c r="W2311" t="s">
        <v>84</v>
      </c>
      <c r="X2311" t="s"/>
      <c r="Y2311" t="s">
        <v>85</v>
      </c>
      <c r="Z2311">
        <f>HYPERLINK("https://hotelmonitor-cachepage.eclerx.com/savepage/tk_15434152758498855_sr_2057.html","info")</f>
        <v/>
      </c>
      <c r="AA2311" t="n">
        <v>-2071779</v>
      </c>
      <c r="AB2311" t="s"/>
      <c r="AC2311" t="s"/>
      <c r="AD2311" t="s">
        <v>86</v>
      </c>
      <c r="AE2311" t="s"/>
      <c r="AF2311" t="s"/>
      <c r="AG2311" t="s"/>
      <c r="AH2311" t="s"/>
      <c r="AI2311" t="s"/>
      <c r="AJ2311" t="s"/>
      <c r="AK2311" t="s">
        <v>87</v>
      </c>
      <c r="AL2311" t="s"/>
      <c r="AM2311" t="s"/>
      <c r="AN2311" t="s">
        <v>88</v>
      </c>
      <c r="AO2311" t="s"/>
      <c r="AP2311" t="n">
        <v>491</v>
      </c>
      <c r="AQ2311" t="s">
        <v>89</v>
      </c>
      <c r="AR2311" t="s"/>
      <c r="AS2311" t="s"/>
      <c r="AT2311" t="s">
        <v>90</v>
      </c>
      <c r="AU2311" t="s"/>
      <c r="AV2311" t="s"/>
      <c r="AW2311" t="s"/>
      <c r="AX2311" t="s"/>
      <c r="AY2311" t="n">
        <v>2071779</v>
      </c>
      <c r="AZ2311" t="s">
        <v>2670</v>
      </c>
      <c r="BA2311" t="s"/>
      <c r="BB2311" t="n">
        <v>391214</v>
      </c>
      <c r="BC2311" t="n">
        <v>13.349301</v>
      </c>
      <c r="BD2311" t="n">
        <v>52.498184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92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2668</v>
      </c>
      <c r="F2312" t="n">
        <v>-1</v>
      </c>
      <c r="G2312" t="s">
        <v>74</v>
      </c>
      <c r="H2312" t="s">
        <v>75</v>
      </c>
      <c r="I2312" t="s"/>
      <c r="J2312" t="s">
        <v>74</v>
      </c>
      <c r="K2312" t="n">
        <v>125</v>
      </c>
      <c r="L2312" t="s">
        <v>76</v>
      </c>
      <c r="M2312" t="s"/>
      <c r="N2312" t="s">
        <v>2671</v>
      </c>
      <c r="O2312" t="s">
        <v>78</v>
      </c>
      <c r="P2312" t="s">
        <v>2668</v>
      </c>
      <c r="Q2312" t="s"/>
      <c r="R2312" t="s">
        <v>102</v>
      </c>
      <c r="S2312" t="s">
        <v>124</v>
      </c>
      <c r="T2312" t="s">
        <v>82</v>
      </c>
      <c r="U2312" t="s"/>
      <c r="V2312" t="s">
        <v>83</v>
      </c>
      <c r="W2312" t="s">
        <v>84</v>
      </c>
      <c r="X2312" t="s"/>
      <c r="Y2312" t="s">
        <v>85</v>
      </c>
      <c r="Z2312">
        <f>HYPERLINK("https://hotelmonitor-cachepage.eclerx.com/savepage/tk_15434152758498855_sr_2057.html","info")</f>
        <v/>
      </c>
      <c r="AA2312" t="n">
        <v>-2071779</v>
      </c>
      <c r="AB2312" t="s"/>
      <c r="AC2312" t="s"/>
      <c r="AD2312" t="s">
        <v>86</v>
      </c>
      <c r="AE2312" t="s"/>
      <c r="AF2312" t="s"/>
      <c r="AG2312" t="s"/>
      <c r="AH2312" t="s"/>
      <c r="AI2312" t="s"/>
      <c r="AJ2312" t="s"/>
      <c r="AK2312" t="s">
        <v>87</v>
      </c>
      <c r="AL2312" t="s"/>
      <c r="AM2312" t="s"/>
      <c r="AN2312" t="s">
        <v>88</v>
      </c>
      <c r="AO2312" t="s"/>
      <c r="AP2312" t="n">
        <v>491</v>
      </c>
      <c r="AQ2312" t="s">
        <v>89</v>
      </c>
      <c r="AR2312" t="s"/>
      <c r="AS2312" t="s"/>
      <c r="AT2312" t="s">
        <v>90</v>
      </c>
      <c r="AU2312" t="s"/>
      <c r="AV2312" t="s"/>
      <c r="AW2312" t="s"/>
      <c r="AX2312" t="s"/>
      <c r="AY2312" t="n">
        <v>2071779</v>
      </c>
      <c r="AZ2312" t="s">
        <v>2670</v>
      </c>
      <c r="BA2312" t="s"/>
      <c r="BB2312" t="n">
        <v>391214</v>
      </c>
      <c r="BC2312" t="n">
        <v>13.349301</v>
      </c>
      <c r="BD2312" t="n">
        <v>52.498184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92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2672</v>
      </c>
      <c r="F2313" t="n">
        <v>-1</v>
      </c>
      <c r="G2313" t="s">
        <v>74</v>
      </c>
      <c r="H2313" t="s">
        <v>75</v>
      </c>
      <c r="I2313" t="s"/>
      <c r="J2313" t="s">
        <v>74</v>
      </c>
      <c r="K2313" t="n">
        <v>80.75</v>
      </c>
      <c r="L2313" t="s">
        <v>76</v>
      </c>
      <c r="M2313" t="s"/>
      <c r="N2313" t="s">
        <v>77</v>
      </c>
      <c r="O2313" t="s">
        <v>78</v>
      </c>
      <c r="P2313" t="s">
        <v>2672</v>
      </c>
      <c r="Q2313" t="s"/>
      <c r="R2313" t="s">
        <v>80</v>
      </c>
      <c r="S2313" t="s">
        <v>1800</v>
      </c>
      <c r="T2313" t="s">
        <v>82</v>
      </c>
      <c r="U2313" t="s"/>
      <c r="V2313" t="s">
        <v>83</v>
      </c>
      <c r="W2313" t="s">
        <v>84</v>
      </c>
      <c r="X2313" t="s"/>
      <c r="Y2313" t="s">
        <v>85</v>
      </c>
      <c r="Z2313">
        <f>HYPERLINK("https://hotelmonitor-cachepage.eclerx.com/savepage/tk_15434141851629562_sr_2057.html","info")</f>
        <v/>
      </c>
      <c r="AA2313" t="n">
        <v>-4444462</v>
      </c>
      <c r="AB2313" t="s"/>
      <c r="AC2313" t="s"/>
      <c r="AD2313" t="s">
        <v>86</v>
      </c>
      <c r="AE2313" t="s"/>
      <c r="AF2313" t="s"/>
      <c r="AG2313" t="s"/>
      <c r="AH2313" t="s"/>
      <c r="AI2313" t="s"/>
      <c r="AJ2313" t="s"/>
      <c r="AK2313" t="s">
        <v>87</v>
      </c>
      <c r="AL2313" t="s"/>
      <c r="AM2313" t="s"/>
      <c r="AN2313" t="s">
        <v>88</v>
      </c>
      <c r="AO2313" t="s"/>
      <c r="AP2313" t="n">
        <v>131</v>
      </c>
      <c r="AQ2313" t="s">
        <v>89</v>
      </c>
      <c r="AR2313" t="s"/>
      <c r="AS2313" t="s"/>
      <c r="AT2313" t="s">
        <v>90</v>
      </c>
      <c r="AU2313" t="s"/>
      <c r="AV2313" t="s"/>
      <c r="AW2313" t="s"/>
      <c r="AX2313" t="s"/>
      <c r="AY2313" t="n">
        <v>4444462</v>
      </c>
      <c r="AZ2313" t="s">
        <v>2673</v>
      </c>
      <c r="BA2313" t="s"/>
      <c r="BB2313" t="n">
        <v>882112</v>
      </c>
      <c r="BC2313" t="n">
        <v>13.39163</v>
      </c>
      <c r="BD2313" t="n">
        <v>52.550934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92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2672</v>
      </c>
      <c r="F2314" t="n">
        <v>-1</v>
      </c>
      <c r="G2314" t="s">
        <v>74</v>
      </c>
      <c r="H2314" t="s">
        <v>75</v>
      </c>
      <c r="I2314" t="s"/>
      <c r="J2314" t="s">
        <v>74</v>
      </c>
      <c r="K2314" t="n">
        <v>90.75</v>
      </c>
      <c r="L2314" t="s">
        <v>76</v>
      </c>
      <c r="M2314" t="s"/>
      <c r="N2314" t="s">
        <v>183</v>
      </c>
      <c r="O2314" t="s">
        <v>78</v>
      </c>
      <c r="P2314" t="s">
        <v>2672</v>
      </c>
      <c r="Q2314" t="s"/>
      <c r="R2314" t="s">
        <v>80</v>
      </c>
      <c r="S2314" t="s">
        <v>2674</v>
      </c>
      <c r="T2314" t="s">
        <v>82</v>
      </c>
      <c r="U2314" t="s"/>
      <c r="V2314" t="s">
        <v>83</v>
      </c>
      <c r="W2314" t="s">
        <v>84</v>
      </c>
      <c r="X2314" t="s"/>
      <c r="Y2314" t="s">
        <v>85</v>
      </c>
      <c r="Z2314">
        <f>HYPERLINK("https://hotelmonitor-cachepage.eclerx.com/savepage/tk_15434141851629562_sr_2057.html","info")</f>
        <v/>
      </c>
      <c r="AA2314" t="n">
        <v>-4444462</v>
      </c>
      <c r="AB2314" t="s"/>
      <c r="AC2314" t="s"/>
      <c r="AD2314" t="s">
        <v>86</v>
      </c>
      <c r="AE2314" t="s"/>
      <c r="AF2314" t="s"/>
      <c r="AG2314" t="s"/>
      <c r="AH2314" t="s"/>
      <c r="AI2314" t="s"/>
      <c r="AJ2314" t="s"/>
      <c r="AK2314" t="s">
        <v>87</v>
      </c>
      <c r="AL2314" t="s"/>
      <c r="AM2314" t="s"/>
      <c r="AN2314" t="s">
        <v>88</v>
      </c>
      <c r="AO2314" t="s"/>
      <c r="AP2314" t="n">
        <v>131</v>
      </c>
      <c r="AQ2314" t="s">
        <v>89</v>
      </c>
      <c r="AR2314" t="s"/>
      <c r="AS2314" t="s"/>
      <c r="AT2314" t="s">
        <v>90</v>
      </c>
      <c r="AU2314" t="s"/>
      <c r="AV2314" t="s"/>
      <c r="AW2314" t="s"/>
      <c r="AX2314" t="s"/>
      <c r="AY2314" t="n">
        <v>4444462</v>
      </c>
      <c r="AZ2314" t="s">
        <v>2673</v>
      </c>
      <c r="BA2314" t="s"/>
      <c r="BB2314" t="n">
        <v>882112</v>
      </c>
      <c r="BC2314" t="n">
        <v>13.39163</v>
      </c>
      <c r="BD2314" t="n">
        <v>52.550934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92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2672</v>
      </c>
      <c r="F2315" t="n">
        <v>-1</v>
      </c>
      <c r="G2315" t="s">
        <v>74</v>
      </c>
      <c r="H2315" t="s">
        <v>75</v>
      </c>
      <c r="I2315" t="s"/>
      <c r="J2315" t="s">
        <v>74</v>
      </c>
      <c r="K2315" t="n">
        <v>139</v>
      </c>
      <c r="L2315" t="s">
        <v>76</v>
      </c>
      <c r="M2315" t="s"/>
      <c r="N2315" t="s">
        <v>489</v>
      </c>
      <c r="O2315" t="s">
        <v>78</v>
      </c>
      <c r="P2315" t="s">
        <v>2672</v>
      </c>
      <c r="Q2315" t="s"/>
      <c r="R2315" t="s">
        <v>80</v>
      </c>
      <c r="S2315" t="s">
        <v>202</v>
      </c>
      <c r="T2315" t="s">
        <v>82</v>
      </c>
      <c r="U2315" t="s"/>
      <c r="V2315" t="s">
        <v>83</v>
      </c>
      <c r="W2315" t="s">
        <v>84</v>
      </c>
      <c r="X2315" t="s"/>
      <c r="Y2315" t="s">
        <v>85</v>
      </c>
      <c r="Z2315">
        <f>HYPERLINK("https://hotelmonitor-cachepage.eclerx.com/savepage/tk_15434141851629562_sr_2057.html","info")</f>
        <v/>
      </c>
      <c r="AA2315" t="n">
        <v>-4444462</v>
      </c>
      <c r="AB2315" t="s"/>
      <c r="AC2315" t="s"/>
      <c r="AD2315" t="s">
        <v>86</v>
      </c>
      <c r="AE2315" t="s"/>
      <c r="AF2315" t="s"/>
      <c r="AG2315" t="s"/>
      <c r="AH2315" t="s"/>
      <c r="AI2315" t="s"/>
      <c r="AJ2315" t="s"/>
      <c r="AK2315" t="s">
        <v>87</v>
      </c>
      <c r="AL2315" t="s"/>
      <c r="AM2315" t="s"/>
      <c r="AN2315" t="s">
        <v>88</v>
      </c>
      <c r="AO2315" t="s"/>
      <c r="AP2315" t="n">
        <v>131</v>
      </c>
      <c r="AQ2315" t="s">
        <v>89</v>
      </c>
      <c r="AR2315" t="s"/>
      <c r="AS2315" t="s"/>
      <c r="AT2315" t="s">
        <v>90</v>
      </c>
      <c r="AU2315" t="s"/>
      <c r="AV2315" t="s"/>
      <c r="AW2315" t="s"/>
      <c r="AX2315" t="s"/>
      <c r="AY2315" t="n">
        <v>4444462</v>
      </c>
      <c r="AZ2315" t="s">
        <v>2673</v>
      </c>
      <c r="BA2315" t="s"/>
      <c r="BB2315" t="n">
        <v>882112</v>
      </c>
      <c r="BC2315" t="n">
        <v>13.39163</v>
      </c>
      <c r="BD2315" t="n">
        <v>52.550934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92</v>
      </c>
    </row>
    <row r="2316" spans="1:70">
      <c r="A2316" t="s">
        <v>70</v>
      </c>
      <c r="B2316" t="s">
        <v>71</v>
      </c>
      <c r="C2316" t="s">
        <v>72</v>
      </c>
      <c r="D2316" t="n">
        <v>2</v>
      </c>
      <c r="E2316" t="s">
        <v>2675</v>
      </c>
      <c r="F2316" t="n">
        <v>-1</v>
      </c>
      <c r="G2316" t="s">
        <v>74</v>
      </c>
      <c r="H2316" t="s">
        <v>75</v>
      </c>
      <c r="I2316" t="s"/>
      <c r="J2316" t="s">
        <v>74</v>
      </c>
      <c r="K2316" t="n">
        <v>78.3</v>
      </c>
      <c r="L2316" t="s">
        <v>76</v>
      </c>
      <c r="M2316" t="s"/>
      <c r="N2316" t="s">
        <v>93</v>
      </c>
      <c r="O2316" t="s">
        <v>78</v>
      </c>
      <c r="P2316" t="s">
        <v>2675</v>
      </c>
      <c r="Q2316" t="s"/>
      <c r="R2316" t="s">
        <v>180</v>
      </c>
      <c r="S2316" t="s">
        <v>1284</v>
      </c>
      <c r="T2316" t="s">
        <v>82</v>
      </c>
      <c r="U2316" t="s"/>
      <c r="V2316" t="s">
        <v>83</v>
      </c>
      <c r="W2316" t="s">
        <v>84</v>
      </c>
      <c r="X2316" t="s"/>
      <c r="Y2316" t="s">
        <v>85</v>
      </c>
      <c r="Z2316">
        <f>HYPERLINK("https://hotelmonitor-cachepage.eclerx.com/savepage/tk_1543414366363187_sr_2057.html","info")</f>
        <v/>
      </c>
      <c r="AA2316" t="n">
        <v>-5876998</v>
      </c>
      <c r="AB2316" t="s"/>
      <c r="AC2316" t="s"/>
      <c r="AD2316" t="s">
        <v>86</v>
      </c>
      <c r="AE2316" t="s"/>
      <c r="AF2316" t="s"/>
      <c r="AG2316" t="s"/>
      <c r="AH2316" t="s"/>
      <c r="AI2316" t="s"/>
      <c r="AJ2316" t="s"/>
      <c r="AK2316" t="s">
        <v>87</v>
      </c>
      <c r="AL2316" t="s"/>
      <c r="AM2316" t="s"/>
      <c r="AN2316" t="s">
        <v>88</v>
      </c>
      <c r="AO2316" t="s"/>
      <c r="AP2316" t="n">
        <v>192</v>
      </c>
      <c r="AQ2316" t="s">
        <v>89</v>
      </c>
      <c r="AR2316" t="s"/>
      <c r="AS2316" t="s"/>
      <c r="AT2316" t="s">
        <v>90</v>
      </c>
      <c r="AU2316" t="s"/>
      <c r="AV2316" t="s"/>
      <c r="AW2316" t="s"/>
      <c r="AX2316" t="s"/>
      <c r="AY2316" t="n">
        <v>5876998</v>
      </c>
      <c r="AZ2316" t="s">
        <v>2676</v>
      </c>
      <c r="BA2316" t="s"/>
      <c r="BB2316" t="n">
        <v>563529</v>
      </c>
      <c r="BC2316" t="n">
        <v>13.38005</v>
      </c>
      <c r="BD2316" t="n">
        <v>52.55584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92</v>
      </c>
    </row>
    <row r="2317" spans="1:70">
      <c r="A2317" t="s">
        <v>70</v>
      </c>
      <c r="B2317" t="s">
        <v>71</v>
      </c>
      <c r="C2317" t="s">
        <v>72</v>
      </c>
      <c r="D2317" t="n">
        <v>2</v>
      </c>
      <c r="E2317" t="s">
        <v>2675</v>
      </c>
      <c r="F2317" t="n">
        <v>-1</v>
      </c>
      <c r="G2317" t="s">
        <v>74</v>
      </c>
      <c r="H2317" t="s">
        <v>75</v>
      </c>
      <c r="I2317" t="s"/>
      <c r="J2317" t="s">
        <v>74</v>
      </c>
      <c r="K2317" t="n">
        <v>106</v>
      </c>
      <c r="L2317" t="s">
        <v>76</v>
      </c>
      <c r="M2317" t="s"/>
      <c r="N2317" t="s">
        <v>533</v>
      </c>
      <c r="O2317" t="s">
        <v>78</v>
      </c>
      <c r="P2317" t="s">
        <v>2675</v>
      </c>
      <c r="Q2317" t="s"/>
      <c r="R2317" t="s">
        <v>180</v>
      </c>
      <c r="S2317" t="s">
        <v>312</v>
      </c>
      <c r="T2317" t="s">
        <v>82</v>
      </c>
      <c r="U2317" t="s"/>
      <c r="V2317" t="s">
        <v>83</v>
      </c>
      <c r="W2317" t="s">
        <v>112</v>
      </c>
      <c r="X2317" t="s"/>
      <c r="Y2317" t="s">
        <v>85</v>
      </c>
      <c r="Z2317">
        <f>HYPERLINK("https://hotelmonitor-cachepage.eclerx.com/savepage/tk_1543414366363187_sr_2057.html","info")</f>
        <v/>
      </c>
      <c r="AA2317" t="n">
        <v>-5876998</v>
      </c>
      <c r="AB2317" t="s"/>
      <c r="AC2317" t="s"/>
      <c r="AD2317" t="s">
        <v>86</v>
      </c>
      <c r="AE2317" t="s"/>
      <c r="AF2317" t="s"/>
      <c r="AG2317" t="s"/>
      <c r="AH2317" t="s"/>
      <c r="AI2317" t="s"/>
      <c r="AJ2317" t="s"/>
      <c r="AK2317" t="s">
        <v>87</v>
      </c>
      <c r="AL2317" t="s"/>
      <c r="AM2317" t="s"/>
      <c r="AN2317" t="s">
        <v>88</v>
      </c>
      <c r="AO2317" t="s"/>
      <c r="AP2317" t="n">
        <v>192</v>
      </c>
      <c r="AQ2317" t="s">
        <v>89</v>
      </c>
      <c r="AR2317" t="s"/>
      <c r="AS2317" t="s"/>
      <c r="AT2317" t="s">
        <v>90</v>
      </c>
      <c r="AU2317" t="s"/>
      <c r="AV2317" t="s"/>
      <c r="AW2317" t="s"/>
      <c r="AX2317" t="s"/>
      <c r="AY2317" t="n">
        <v>5876998</v>
      </c>
      <c r="AZ2317" t="s">
        <v>2676</v>
      </c>
      <c r="BA2317" t="s"/>
      <c r="BB2317" t="n">
        <v>563529</v>
      </c>
      <c r="BC2317" t="n">
        <v>13.38005</v>
      </c>
      <c r="BD2317" t="n">
        <v>52.55584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92</v>
      </c>
    </row>
    <row r="2318" spans="1:70">
      <c r="A2318" t="s">
        <v>70</v>
      </c>
      <c r="B2318" t="s">
        <v>71</v>
      </c>
      <c r="C2318" t="s">
        <v>72</v>
      </c>
      <c r="D2318" t="n">
        <v>2</v>
      </c>
      <c r="E2318" t="s">
        <v>2677</v>
      </c>
      <c r="F2318" t="n">
        <v>-1</v>
      </c>
      <c r="G2318" t="s">
        <v>74</v>
      </c>
      <c r="H2318" t="s">
        <v>75</v>
      </c>
      <c r="I2318" t="s"/>
      <c r="J2318" t="s">
        <v>74</v>
      </c>
      <c r="K2318" t="n">
        <v>61.75</v>
      </c>
      <c r="L2318" t="s">
        <v>76</v>
      </c>
      <c r="M2318" t="s"/>
      <c r="N2318" t="s">
        <v>77</v>
      </c>
      <c r="O2318" t="s">
        <v>78</v>
      </c>
      <c r="P2318" t="s">
        <v>2677</v>
      </c>
      <c r="Q2318" t="s"/>
      <c r="R2318" t="s">
        <v>102</v>
      </c>
      <c r="S2318" t="s">
        <v>2678</v>
      </c>
      <c r="T2318" t="s">
        <v>82</v>
      </c>
      <c r="U2318" t="s"/>
      <c r="V2318" t="s">
        <v>83</v>
      </c>
      <c r="W2318" t="s">
        <v>84</v>
      </c>
      <c r="X2318" t="s"/>
      <c r="Y2318" t="s">
        <v>85</v>
      </c>
      <c r="Z2318">
        <f>HYPERLINK("https://hotelmonitor-cachepage.eclerx.com/savepage/tk_154341463493918_sr_2057.html","info")</f>
        <v/>
      </c>
      <c r="AA2318" t="n">
        <v>-6796542</v>
      </c>
      <c r="AB2318" t="s"/>
      <c r="AC2318" t="s"/>
      <c r="AD2318" t="s">
        <v>86</v>
      </c>
      <c r="AE2318" t="s"/>
      <c r="AF2318" t="s"/>
      <c r="AG2318" t="s"/>
      <c r="AH2318" t="s"/>
      <c r="AI2318" t="s"/>
      <c r="AJ2318" t="s"/>
      <c r="AK2318" t="s">
        <v>87</v>
      </c>
      <c r="AL2318" t="s"/>
      <c r="AM2318" t="s"/>
      <c r="AN2318" t="s">
        <v>88</v>
      </c>
      <c r="AO2318" t="s"/>
      <c r="AP2318" t="n">
        <v>280</v>
      </c>
      <c r="AQ2318" t="s">
        <v>89</v>
      </c>
      <c r="AR2318" t="s"/>
      <c r="AS2318" t="s"/>
      <c r="AT2318" t="s">
        <v>90</v>
      </c>
      <c r="AU2318" t="s"/>
      <c r="AV2318" t="s"/>
      <c r="AW2318" t="s"/>
      <c r="AX2318" t="s"/>
      <c r="AY2318" t="n">
        <v>6796542</v>
      </c>
      <c r="AZ2318" t="s">
        <v>2679</v>
      </c>
      <c r="BA2318" t="s"/>
      <c r="BB2318" t="n">
        <v>69430</v>
      </c>
      <c r="BC2318" t="n">
        <v>13.603352</v>
      </c>
      <c r="BD2318" t="n">
        <v>52.53779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92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2677</v>
      </c>
      <c r="F2319" t="n">
        <v>-1</v>
      </c>
      <c r="G2319" t="s">
        <v>74</v>
      </c>
      <c r="H2319" t="s">
        <v>75</v>
      </c>
      <c r="I2319" t="s"/>
      <c r="J2319" t="s">
        <v>74</v>
      </c>
      <c r="K2319" t="n">
        <v>65</v>
      </c>
      <c r="L2319" t="s">
        <v>76</v>
      </c>
      <c r="M2319" t="s"/>
      <c r="N2319" t="s">
        <v>183</v>
      </c>
      <c r="O2319" t="s">
        <v>78</v>
      </c>
      <c r="P2319" t="s">
        <v>2677</v>
      </c>
      <c r="Q2319" t="s"/>
      <c r="R2319" t="s">
        <v>102</v>
      </c>
      <c r="S2319" t="s">
        <v>774</v>
      </c>
      <c r="T2319" t="s">
        <v>82</v>
      </c>
      <c r="U2319" t="s"/>
      <c r="V2319" t="s">
        <v>83</v>
      </c>
      <c r="W2319" t="s">
        <v>84</v>
      </c>
      <c r="X2319" t="s"/>
      <c r="Y2319" t="s">
        <v>85</v>
      </c>
      <c r="Z2319">
        <f>HYPERLINK("https://hotelmonitor-cachepage.eclerx.com/savepage/tk_154341463493918_sr_2057.html","info")</f>
        <v/>
      </c>
      <c r="AA2319" t="n">
        <v>-6796542</v>
      </c>
      <c r="AB2319" t="s"/>
      <c r="AC2319" t="s"/>
      <c r="AD2319" t="s">
        <v>86</v>
      </c>
      <c r="AE2319" t="s"/>
      <c r="AF2319" t="s"/>
      <c r="AG2319" t="s"/>
      <c r="AH2319" t="s"/>
      <c r="AI2319" t="s"/>
      <c r="AJ2319" t="s"/>
      <c r="AK2319" t="s">
        <v>87</v>
      </c>
      <c r="AL2319" t="s"/>
      <c r="AM2319" t="s"/>
      <c r="AN2319" t="s">
        <v>88</v>
      </c>
      <c r="AO2319" t="s"/>
      <c r="AP2319" t="n">
        <v>280</v>
      </c>
      <c r="AQ2319" t="s">
        <v>89</v>
      </c>
      <c r="AR2319" t="s"/>
      <c r="AS2319" t="s"/>
      <c r="AT2319" t="s">
        <v>90</v>
      </c>
      <c r="AU2319" t="s"/>
      <c r="AV2319" t="s"/>
      <c r="AW2319" t="s"/>
      <c r="AX2319" t="s"/>
      <c r="AY2319" t="n">
        <v>6796542</v>
      </c>
      <c r="AZ2319" t="s">
        <v>2679</v>
      </c>
      <c r="BA2319" t="s"/>
      <c r="BB2319" t="n">
        <v>69430</v>
      </c>
      <c r="BC2319" t="n">
        <v>13.603352</v>
      </c>
      <c r="BD2319" t="n">
        <v>52.53779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92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2680</v>
      </c>
      <c r="F2320" t="n">
        <v>-1</v>
      </c>
      <c r="G2320" t="s">
        <v>74</v>
      </c>
      <c r="H2320" t="s">
        <v>75</v>
      </c>
      <c r="I2320" t="s"/>
      <c r="J2320" t="s">
        <v>74</v>
      </c>
      <c r="K2320" t="n">
        <v>84.15000000000001</v>
      </c>
      <c r="L2320" t="s">
        <v>76</v>
      </c>
      <c r="M2320" t="s"/>
      <c r="N2320" t="s">
        <v>530</v>
      </c>
      <c r="O2320" t="s">
        <v>78</v>
      </c>
      <c r="P2320" t="s">
        <v>2680</v>
      </c>
      <c r="Q2320" t="s"/>
      <c r="R2320" t="s">
        <v>80</v>
      </c>
      <c r="S2320" t="s">
        <v>716</v>
      </c>
      <c r="T2320" t="s">
        <v>82</v>
      </c>
      <c r="U2320" t="s"/>
      <c r="V2320" t="s">
        <v>83</v>
      </c>
      <c r="W2320" t="s">
        <v>112</v>
      </c>
      <c r="X2320" t="s"/>
      <c r="Y2320" t="s">
        <v>85</v>
      </c>
      <c r="Z2320">
        <f>HYPERLINK("https://hotelmonitor-cachepage.eclerx.com/savepage/tk_15434146127033677_sr_2057.html","info")</f>
        <v/>
      </c>
      <c r="AA2320" t="n">
        <v>-5998663</v>
      </c>
      <c r="AB2320" t="s"/>
      <c r="AC2320" t="s"/>
      <c r="AD2320" t="s">
        <v>86</v>
      </c>
      <c r="AE2320" t="s"/>
      <c r="AF2320" t="s"/>
      <c r="AG2320" t="s"/>
      <c r="AH2320" t="s"/>
      <c r="AI2320" t="s"/>
      <c r="AJ2320" t="s"/>
      <c r="AK2320" t="s">
        <v>87</v>
      </c>
      <c r="AL2320" t="s"/>
      <c r="AM2320" t="s"/>
      <c r="AN2320" t="s">
        <v>88</v>
      </c>
      <c r="AO2320" t="s"/>
      <c r="AP2320" t="n">
        <v>273</v>
      </c>
      <c r="AQ2320" t="s">
        <v>89</v>
      </c>
      <c r="AR2320" t="s"/>
      <c r="AS2320" t="s"/>
      <c r="AT2320" t="s">
        <v>90</v>
      </c>
      <c r="AU2320" t="s"/>
      <c r="AV2320" t="s"/>
      <c r="AW2320" t="s"/>
      <c r="AX2320" t="s"/>
      <c r="AY2320" t="n">
        <v>5998663</v>
      </c>
      <c r="AZ2320" t="s">
        <v>2681</v>
      </c>
      <c r="BA2320" t="s"/>
      <c r="BB2320" t="n">
        <v>89625</v>
      </c>
      <c r="BC2320" t="n">
        <v>13.34499</v>
      </c>
      <c r="BD2320" t="n">
        <v>52.49898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92</v>
      </c>
    </row>
    <row r="2321" spans="1:70">
      <c r="A2321" t="s">
        <v>70</v>
      </c>
      <c r="B2321" t="s">
        <v>71</v>
      </c>
      <c r="C2321" t="s">
        <v>72</v>
      </c>
      <c r="D2321" t="n">
        <v>2</v>
      </c>
      <c r="E2321" t="s">
        <v>2680</v>
      </c>
      <c r="F2321" t="n">
        <v>-1</v>
      </c>
      <c r="G2321" t="s">
        <v>74</v>
      </c>
      <c r="H2321" t="s">
        <v>75</v>
      </c>
      <c r="I2321" t="s"/>
      <c r="J2321" t="s">
        <v>74</v>
      </c>
      <c r="K2321" t="n">
        <v>99</v>
      </c>
      <c r="L2321" t="s">
        <v>76</v>
      </c>
      <c r="M2321" t="s"/>
      <c r="N2321" t="s">
        <v>110</v>
      </c>
      <c r="O2321" t="s">
        <v>78</v>
      </c>
      <c r="P2321" t="s">
        <v>2680</v>
      </c>
      <c r="Q2321" t="s"/>
      <c r="R2321" t="s">
        <v>80</v>
      </c>
      <c r="S2321" t="s">
        <v>280</v>
      </c>
      <c r="T2321" t="s">
        <v>82</v>
      </c>
      <c r="U2321" t="s"/>
      <c r="V2321" t="s">
        <v>83</v>
      </c>
      <c r="W2321" t="s">
        <v>112</v>
      </c>
      <c r="X2321" t="s"/>
      <c r="Y2321" t="s">
        <v>85</v>
      </c>
      <c r="Z2321">
        <f>HYPERLINK("https://hotelmonitor-cachepage.eclerx.com/savepage/tk_15434146127033677_sr_2057.html","info")</f>
        <v/>
      </c>
      <c r="AA2321" t="n">
        <v>-5998663</v>
      </c>
      <c r="AB2321" t="s"/>
      <c r="AC2321" t="s"/>
      <c r="AD2321" t="s">
        <v>86</v>
      </c>
      <c r="AE2321" t="s"/>
      <c r="AF2321" t="s"/>
      <c r="AG2321" t="s"/>
      <c r="AH2321" t="s"/>
      <c r="AI2321" t="s"/>
      <c r="AJ2321" t="s"/>
      <c r="AK2321" t="s">
        <v>87</v>
      </c>
      <c r="AL2321" t="s"/>
      <c r="AM2321" t="s"/>
      <c r="AN2321" t="s">
        <v>88</v>
      </c>
      <c r="AO2321" t="s"/>
      <c r="AP2321" t="n">
        <v>273</v>
      </c>
      <c r="AQ2321" t="s">
        <v>89</v>
      </c>
      <c r="AR2321" t="s"/>
      <c r="AS2321" t="s"/>
      <c r="AT2321" t="s">
        <v>90</v>
      </c>
      <c r="AU2321" t="s"/>
      <c r="AV2321" t="s"/>
      <c r="AW2321" t="s"/>
      <c r="AX2321" t="s"/>
      <c r="AY2321" t="n">
        <v>5998663</v>
      </c>
      <c r="AZ2321" t="s">
        <v>2681</v>
      </c>
      <c r="BA2321" t="s"/>
      <c r="BB2321" t="n">
        <v>89625</v>
      </c>
      <c r="BC2321" t="n">
        <v>13.34499</v>
      </c>
      <c r="BD2321" t="n">
        <v>52.49898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92</v>
      </c>
    </row>
    <row r="2322" spans="1:70">
      <c r="A2322" t="s">
        <v>70</v>
      </c>
      <c r="B2322" t="s">
        <v>71</v>
      </c>
      <c r="C2322" t="s">
        <v>72</v>
      </c>
      <c r="D2322" t="n">
        <v>2</v>
      </c>
      <c r="E2322" t="s">
        <v>2680</v>
      </c>
      <c r="F2322" t="n">
        <v>-1</v>
      </c>
      <c r="G2322" t="s">
        <v>74</v>
      </c>
      <c r="H2322" t="s">
        <v>75</v>
      </c>
      <c r="I2322" t="s"/>
      <c r="J2322" t="s">
        <v>74</v>
      </c>
      <c r="K2322" t="n">
        <v>101.15</v>
      </c>
      <c r="L2322" t="s">
        <v>76</v>
      </c>
      <c r="M2322" t="s"/>
      <c r="N2322" t="s">
        <v>468</v>
      </c>
      <c r="O2322" t="s">
        <v>78</v>
      </c>
      <c r="P2322" t="s">
        <v>2680</v>
      </c>
      <c r="Q2322" t="s"/>
      <c r="R2322" t="s">
        <v>80</v>
      </c>
      <c r="S2322" t="s">
        <v>1781</v>
      </c>
      <c r="T2322" t="s">
        <v>82</v>
      </c>
      <c r="U2322" t="s"/>
      <c r="V2322" t="s">
        <v>83</v>
      </c>
      <c r="W2322" t="s">
        <v>112</v>
      </c>
      <c r="X2322" t="s"/>
      <c r="Y2322" t="s">
        <v>85</v>
      </c>
      <c r="Z2322">
        <f>HYPERLINK("https://hotelmonitor-cachepage.eclerx.com/savepage/tk_15434146127033677_sr_2057.html","info")</f>
        <v/>
      </c>
      <c r="AA2322" t="n">
        <v>-5998663</v>
      </c>
      <c r="AB2322" t="s"/>
      <c r="AC2322" t="s"/>
      <c r="AD2322" t="s">
        <v>86</v>
      </c>
      <c r="AE2322" t="s"/>
      <c r="AF2322" t="s"/>
      <c r="AG2322" t="s"/>
      <c r="AH2322" t="s"/>
      <c r="AI2322" t="s"/>
      <c r="AJ2322" t="s"/>
      <c r="AK2322" t="s">
        <v>87</v>
      </c>
      <c r="AL2322" t="s"/>
      <c r="AM2322" t="s"/>
      <c r="AN2322" t="s">
        <v>88</v>
      </c>
      <c r="AO2322" t="s"/>
      <c r="AP2322" t="n">
        <v>273</v>
      </c>
      <c r="AQ2322" t="s">
        <v>89</v>
      </c>
      <c r="AR2322" t="s"/>
      <c r="AS2322" t="s"/>
      <c r="AT2322" t="s">
        <v>90</v>
      </c>
      <c r="AU2322" t="s"/>
      <c r="AV2322" t="s"/>
      <c r="AW2322" t="s"/>
      <c r="AX2322" t="s"/>
      <c r="AY2322" t="n">
        <v>5998663</v>
      </c>
      <c r="AZ2322" t="s">
        <v>2681</v>
      </c>
      <c r="BA2322" t="s"/>
      <c r="BB2322" t="n">
        <v>89625</v>
      </c>
      <c r="BC2322" t="n">
        <v>13.34499</v>
      </c>
      <c r="BD2322" t="n">
        <v>52.49898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92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2680</v>
      </c>
      <c r="F2323" t="n">
        <v>-1</v>
      </c>
      <c r="G2323" t="s">
        <v>74</v>
      </c>
      <c r="H2323" t="s">
        <v>75</v>
      </c>
      <c r="I2323" t="s"/>
      <c r="J2323" t="s">
        <v>74</v>
      </c>
      <c r="K2323" t="n">
        <v>119</v>
      </c>
      <c r="L2323" t="s">
        <v>76</v>
      </c>
      <c r="M2323" t="s"/>
      <c r="N2323" t="s">
        <v>468</v>
      </c>
      <c r="O2323" t="s">
        <v>78</v>
      </c>
      <c r="P2323" t="s">
        <v>2680</v>
      </c>
      <c r="Q2323" t="s"/>
      <c r="R2323" t="s">
        <v>80</v>
      </c>
      <c r="S2323" t="s">
        <v>184</v>
      </c>
      <c r="T2323" t="s">
        <v>82</v>
      </c>
      <c r="U2323" t="s"/>
      <c r="V2323" t="s">
        <v>83</v>
      </c>
      <c r="W2323" t="s">
        <v>112</v>
      </c>
      <c r="X2323" t="s"/>
      <c r="Y2323" t="s">
        <v>85</v>
      </c>
      <c r="Z2323">
        <f>HYPERLINK("https://hotelmonitor-cachepage.eclerx.com/savepage/tk_15434146127033677_sr_2057.html","info")</f>
        <v/>
      </c>
      <c r="AA2323" t="n">
        <v>-5998663</v>
      </c>
      <c r="AB2323" t="s"/>
      <c r="AC2323" t="s"/>
      <c r="AD2323" t="s">
        <v>86</v>
      </c>
      <c r="AE2323" t="s"/>
      <c r="AF2323" t="s"/>
      <c r="AG2323" t="s"/>
      <c r="AH2323" t="s"/>
      <c r="AI2323" t="s"/>
      <c r="AJ2323" t="s"/>
      <c r="AK2323" t="s">
        <v>87</v>
      </c>
      <c r="AL2323" t="s"/>
      <c r="AM2323" t="s"/>
      <c r="AN2323" t="s">
        <v>88</v>
      </c>
      <c r="AO2323" t="s"/>
      <c r="AP2323" t="n">
        <v>273</v>
      </c>
      <c r="AQ2323" t="s">
        <v>89</v>
      </c>
      <c r="AR2323" t="s"/>
      <c r="AS2323" t="s"/>
      <c r="AT2323" t="s">
        <v>90</v>
      </c>
      <c r="AU2323" t="s"/>
      <c r="AV2323" t="s"/>
      <c r="AW2323" t="s"/>
      <c r="AX2323" t="s"/>
      <c r="AY2323" t="n">
        <v>5998663</v>
      </c>
      <c r="AZ2323" t="s">
        <v>2681</v>
      </c>
      <c r="BA2323" t="s"/>
      <c r="BB2323" t="n">
        <v>89625</v>
      </c>
      <c r="BC2323" t="n">
        <v>13.34499</v>
      </c>
      <c r="BD2323" t="n">
        <v>52.49898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92</v>
      </c>
    </row>
    <row r="2324" spans="1:70">
      <c r="A2324" t="s">
        <v>70</v>
      </c>
      <c r="B2324" t="s">
        <v>71</v>
      </c>
      <c r="C2324" t="s">
        <v>72</v>
      </c>
      <c r="D2324" t="n">
        <v>2</v>
      </c>
      <c r="E2324" t="s">
        <v>2680</v>
      </c>
      <c r="F2324" t="n">
        <v>-1</v>
      </c>
      <c r="G2324" t="s">
        <v>74</v>
      </c>
      <c r="H2324" t="s">
        <v>75</v>
      </c>
      <c r="I2324" t="s"/>
      <c r="J2324" t="s">
        <v>74</v>
      </c>
      <c r="K2324" t="n">
        <v>126.65</v>
      </c>
      <c r="L2324" t="s">
        <v>76</v>
      </c>
      <c r="M2324" t="s"/>
      <c r="N2324" t="s">
        <v>295</v>
      </c>
      <c r="O2324" t="s">
        <v>78</v>
      </c>
      <c r="P2324" t="s">
        <v>2680</v>
      </c>
      <c r="Q2324" t="s"/>
      <c r="R2324" t="s">
        <v>80</v>
      </c>
      <c r="S2324" t="s">
        <v>2682</v>
      </c>
      <c r="T2324" t="s">
        <v>82</v>
      </c>
      <c r="U2324" t="s"/>
      <c r="V2324" t="s">
        <v>83</v>
      </c>
      <c r="W2324" t="s">
        <v>112</v>
      </c>
      <c r="X2324" t="s"/>
      <c r="Y2324" t="s">
        <v>85</v>
      </c>
      <c r="Z2324">
        <f>HYPERLINK("https://hotelmonitor-cachepage.eclerx.com/savepage/tk_15434146127033677_sr_2057.html","info")</f>
        <v/>
      </c>
      <c r="AA2324" t="n">
        <v>-5998663</v>
      </c>
      <c r="AB2324" t="s"/>
      <c r="AC2324" t="s"/>
      <c r="AD2324" t="s">
        <v>86</v>
      </c>
      <c r="AE2324" t="s"/>
      <c r="AF2324" t="s"/>
      <c r="AG2324" t="s"/>
      <c r="AH2324" t="s"/>
      <c r="AI2324" t="s"/>
      <c r="AJ2324" t="s"/>
      <c r="AK2324" t="s">
        <v>87</v>
      </c>
      <c r="AL2324" t="s"/>
      <c r="AM2324" t="s"/>
      <c r="AN2324" t="s">
        <v>88</v>
      </c>
      <c r="AO2324" t="s"/>
      <c r="AP2324" t="n">
        <v>273</v>
      </c>
      <c r="AQ2324" t="s">
        <v>89</v>
      </c>
      <c r="AR2324" t="s"/>
      <c r="AS2324" t="s"/>
      <c r="AT2324" t="s">
        <v>90</v>
      </c>
      <c r="AU2324" t="s"/>
      <c r="AV2324" t="s"/>
      <c r="AW2324" t="s"/>
      <c r="AX2324" t="s"/>
      <c r="AY2324" t="n">
        <v>5998663</v>
      </c>
      <c r="AZ2324" t="s">
        <v>2681</v>
      </c>
      <c r="BA2324" t="s"/>
      <c r="BB2324" t="n">
        <v>89625</v>
      </c>
      <c r="BC2324" t="n">
        <v>13.34499</v>
      </c>
      <c r="BD2324" t="n">
        <v>52.49898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92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2680</v>
      </c>
      <c r="F2325" t="n">
        <v>-1</v>
      </c>
      <c r="G2325" t="s">
        <v>74</v>
      </c>
      <c r="H2325" t="s">
        <v>75</v>
      </c>
      <c r="I2325" t="s"/>
      <c r="J2325" t="s">
        <v>74</v>
      </c>
      <c r="K2325" t="n">
        <v>149</v>
      </c>
      <c r="L2325" t="s">
        <v>76</v>
      </c>
      <c r="M2325" t="s"/>
      <c r="N2325" t="s">
        <v>295</v>
      </c>
      <c r="O2325" t="s">
        <v>78</v>
      </c>
      <c r="P2325" t="s">
        <v>2680</v>
      </c>
      <c r="Q2325" t="s"/>
      <c r="R2325" t="s">
        <v>80</v>
      </c>
      <c r="S2325" t="s">
        <v>645</v>
      </c>
      <c r="T2325" t="s">
        <v>82</v>
      </c>
      <c r="U2325" t="s"/>
      <c r="V2325" t="s">
        <v>83</v>
      </c>
      <c r="W2325" t="s">
        <v>112</v>
      </c>
      <c r="X2325" t="s"/>
      <c r="Y2325" t="s">
        <v>85</v>
      </c>
      <c r="Z2325">
        <f>HYPERLINK("https://hotelmonitor-cachepage.eclerx.com/savepage/tk_15434146127033677_sr_2057.html","info")</f>
        <v/>
      </c>
      <c r="AA2325" t="n">
        <v>-5998663</v>
      </c>
      <c r="AB2325" t="s"/>
      <c r="AC2325" t="s"/>
      <c r="AD2325" t="s">
        <v>86</v>
      </c>
      <c r="AE2325" t="s"/>
      <c r="AF2325" t="s"/>
      <c r="AG2325" t="s"/>
      <c r="AH2325" t="s"/>
      <c r="AI2325" t="s"/>
      <c r="AJ2325" t="s"/>
      <c r="AK2325" t="s">
        <v>87</v>
      </c>
      <c r="AL2325" t="s"/>
      <c r="AM2325" t="s"/>
      <c r="AN2325" t="s">
        <v>88</v>
      </c>
      <c r="AO2325" t="s"/>
      <c r="AP2325" t="n">
        <v>273</v>
      </c>
      <c r="AQ2325" t="s">
        <v>89</v>
      </c>
      <c r="AR2325" t="s"/>
      <c r="AS2325" t="s"/>
      <c r="AT2325" t="s">
        <v>90</v>
      </c>
      <c r="AU2325" t="s"/>
      <c r="AV2325" t="s"/>
      <c r="AW2325" t="s"/>
      <c r="AX2325" t="s"/>
      <c r="AY2325" t="n">
        <v>5998663</v>
      </c>
      <c r="AZ2325" t="s">
        <v>2681</v>
      </c>
      <c r="BA2325" t="s"/>
      <c r="BB2325" t="n">
        <v>89625</v>
      </c>
      <c r="BC2325" t="n">
        <v>13.34499</v>
      </c>
      <c r="BD2325" t="n">
        <v>52.49898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92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2680</v>
      </c>
      <c r="F2326" t="n">
        <v>-1</v>
      </c>
      <c r="G2326" t="s">
        <v>74</v>
      </c>
      <c r="H2326" t="s">
        <v>75</v>
      </c>
      <c r="I2326" t="s"/>
      <c r="J2326" t="s">
        <v>74</v>
      </c>
      <c r="K2326" t="n">
        <v>149</v>
      </c>
      <c r="L2326" t="s">
        <v>76</v>
      </c>
      <c r="M2326" t="s"/>
      <c r="N2326" t="s">
        <v>319</v>
      </c>
      <c r="O2326" t="s">
        <v>78</v>
      </c>
      <c r="P2326" t="s">
        <v>2680</v>
      </c>
      <c r="Q2326" t="s"/>
      <c r="R2326" t="s">
        <v>80</v>
      </c>
      <c r="S2326" t="s">
        <v>645</v>
      </c>
      <c r="T2326" t="s">
        <v>82</v>
      </c>
      <c r="U2326" t="s"/>
      <c r="V2326" t="s">
        <v>83</v>
      </c>
      <c r="W2326" t="s">
        <v>112</v>
      </c>
      <c r="X2326" t="s"/>
      <c r="Y2326" t="s">
        <v>85</v>
      </c>
      <c r="Z2326">
        <f>HYPERLINK("https://hotelmonitor-cachepage.eclerx.com/savepage/tk_15434146127033677_sr_2057.html","info")</f>
        <v/>
      </c>
      <c r="AA2326" t="n">
        <v>-5998663</v>
      </c>
      <c r="AB2326" t="s"/>
      <c r="AC2326" t="s"/>
      <c r="AD2326" t="s">
        <v>86</v>
      </c>
      <c r="AE2326" t="s"/>
      <c r="AF2326" t="s"/>
      <c r="AG2326" t="s"/>
      <c r="AH2326" t="s"/>
      <c r="AI2326" t="s"/>
      <c r="AJ2326" t="s"/>
      <c r="AK2326" t="s">
        <v>87</v>
      </c>
      <c r="AL2326" t="s"/>
      <c r="AM2326" t="s"/>
      <c r="AN2326" t="s">
        <v>88</v>
      </c>
      <c r="AO2326" t="s"/>
      <c r="AP2326" t="n">
        <v>273</v>
      </c>
      <c r="AQ2326" t="s">
        <v>89</v>
      </c>
      <c r="AR2326" t="s"/>
      <c r="AS2326" t="s"/>
      <c r="AT2326" t="s">
        <v>90</v>
      </c>
      <c r="AU2326" t="s"/>
      <c r="AV2326" t="s"/>
      <c r="AW2326" t="s"/>
      <c r="AX2326" t="s"/>
      <c r="AY2326" t="n">
        <v>5998663</v>
      </c>
      <c r="AZ2326" t="s">
        <v>2681</v>
      </c>
      <c r="BA2326" t="s"/>
      <c r="BB2326" t="n">
        <v>89625</v>
      </c>
      <c r="BC2326" t="n">
        <v>13.34499</v>
      </c>
      <c r="BD2326" t="n">
        <v>52.49898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92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2683</v>
      </c>
      <c r="F2327" t="n">
        <v>-1</v>
      </c>
      <c r="G2327" t="s">
        <v>74</v>
      </c>
      <c r="H2327" t="s">
        <v>75</v>
      </c>
      <c r="I2327" t="s"/>
      <c r="J2327" t="s">
        <v>74</v>
      </c>
      <c r="K2327" t="n">
        <v>58.5</v>
      </c>
      <c r="L2327" t="s">
        <v>76</v>
      </c>
      <c r="M2327" t="s"/>
      <c r="N2327" t="s">
        <v>77</v>
      </c>
      <c r="O2327" t="s">
        <v>78</v>
      </c>
      <c r="P2327" t="s">
        <v>2683</v>
      </c>
      <c r="Q2327" t="s"/>
      <c r="R2327" t="s">
        <v>102</v>
      </c>
      <c r="S2327" t="s">
        <v>772</v>
      </c>
      <c r="T2327" t="s">
        <v>82</v>
      </c>
      <c r="U2327" t="s"/>
      <c r="V2327" t="s">
        <v>83</v>
      </c>
      <c r="W2327" t="s">
        <v>112</v>
      </c>
      <c r="X2327" t="s"/>
      <c r="Y2327" t="s">
        <v>85</v>
      </c>
      <c r="Z2327">
        <f>HYPERLINK("https://hotelmonitor-cachepage.eclerx.com/savepage/tk_15434149641736143_sr_2057.html","info")</f>
        <v/>
      </c>
      <c r="AA2327" t="n">
        <v>-6796579</v>
      </c>
      <c r="AB2327" t="s"/>
      <c r="AC2327" t="s"/>
      <c r="AD2327" t="s">
        <v>86</v>
      </c>
      <c r="AE2327" t="s"/>
      <c r="AF2327" t="s"/>
      <c r="AG2327" t="s"/>
      <c r="AH2327" t="s"/>
      <c r="AI2327" t="s"/>
      <c r="AJ2327" t="s"/>
      <c r="AK2327" t="s">
        <v>87</v>
      </c>
      <c r="AL2327" t="s"/>
      <c r="AM2327" t="s"/>
      <c r="AN2327" t="s">
        <v>88</v>
      </c>
      <c r="AO2327" t="s"/>
      <c r="AP2327" t="n">
        <v>388</v>
      </c>
      <c r="AQ2327" t="s">
        <v>89</v>
      </c>
      <c r="AR2327" t="s"/>
      <c r="AS2327" t="s"/>
      <c r="AT2327" t="s">
        <v>90</v>
      </c>
      <c r="AU2327" t="s"/>
      <c r="AV2327" t="s"/>
      <c r="AW2327" t="s"/>
      <c r="AX2327" t="s"/>
      <c r="AY2327" t="n">
        <v>6796579</v>
      </c>
      <c r="AZ2327" t="s">
        <v>2684</v>
      </c>
      <c r="BA2327" t="s"/>
      <c r="BB2327" t="n">
        <v>26528</v>
      </c>
      <c r="BC2327" t="n">
        <v>13.30391</v>
      </c>
      <c r="BD2327" t="n">
        <v>52.50658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92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2683</v>
      </c>
      <c r="F2328" t="n">
        <v>-1</v>
      </c>
      <c r="G2328" t="s">
        <v>74</v>
      </c>
      <c r="H2328" t="s">
        <v>75</v>
      </c>
      <c r="I2328" t="s"/>
      <c r="J2328" t="s">
        <v>74</v>
      </c>
      <c r="K2328" t="n">
        <v>65</v>
      </c>
      <c r="L2328" t="s">
        <v>76</v>
      </c>
      <c r="M2328" t="s"/>
      <c r="N2328" t="s">
        <v>183</v>
      </c>
      <c r="O2328" t="s">
        <v>78</v>
      </c>
      <c r="P2328" t="s">
        <v>2683</v>
      </c>
      <c r="Q2328" t="s"/>
      <c r="R2328" t="s">
        <v>102</v>
      </c>
      <c r="S2328" t="s">
        <v>774</v>
      </c>
      <c r="T2328" t="s">
        <v>82</v>
      </c>
      <c r="U2328" t="s"/>
      <c r="V2328" t="s">
        <v>83</v>
      </c>
      <c r="W2328" t="s">
        <v>112</v>
      </c>
      <c r="X2328" t="s"/>
      <c r="Y2328" t="s">
        <v>85</v>
      </c>
      <c r="Z2328">
        <f>HYPERLINK("https://hotelmonitor-cachepage.eclerx.com/savepage/tk_15434149641736143_sr_2057.html","info")</f>
        <v/>
      </c>
      <c r="AA2328" t="n">
        <v>-6796579</v>
      </c>
      <c r="AB2328" t="s"/>
      <c r="AC2328" t="s"/>
      <c r="AD2328" t="s">
        <v>86</v>
      </c>
      <c r="AE2328" t="s"/>
      <c r="AF2328" t="s"/>
      <c r="AG2328" t="s"/>
      <c r="AH2328" t="s"/>
      <c r="AI2328" t="s"/>
      <c r="AJ2328" t="s"/>
      <c r="AK2328" t="s">
        <v>87</v>
      </c>
      <c r="AL2328" t="s"/>
      <c r="AM2328" t="s"/>
      <c r="AN2328" t="s">
        <v>88</v>
      </c>
      <c r="AO2328" t="s"/>
      <c r="AP2328" t="n">
        <v>388</v>
      </c>
      <c r="AQ2328" t="s">
        <v>89</v>
      </c>
      <c r="AR2328" t="s"/>
      <c r="AS2328" t="s"/>
      <c r="AT2328" t="s">
        <v>90</v>
      </c>
      <c r="AU2328" t="s"/>
      <c r="AV2328" t="s"/>
      <c r="AW2328" t="s"/>
      <c r="AX2328" t="s"/>
      <c r="AY2328" t="n">
        <v>6796579</v>
      </c>
      <c r="AZ2328" t="s">
        <v>2684</v>
      </c>
      <c r="BA2328" t="s"/>
      <c r="BB2328" t="n">
        <v>26528</v>
      </c>
      <c r="BC2328" t="n">
        <v>13.30391</v>
      </c>
      <c r="BD2328" t="n">
        <v>52.50658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92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2683</v>
      </c>
      <c r="F2329" t="n">
        <v>-1</v>
      </c>
      <c r="G2329" t="s">
        <v>74</v>
      </c>
      <c r="H2329" t="s">
        <v>75</v>
      </c>
      <c r="I2329" t="s"/>
      <c r="J2329" t="s">
        <v>74</v>
      </c>
      <c r="K2329" t="n">
        <v>95</v>
      </c>
      <c r="L2329" t="s">
        <v>76</v>
      </c>
      <c r="M2329" t="s"/>
      <c r="N2329" t="s">
        <v>295</v>
      </c>
      <c r="O2329" t="s">
        <v>78</v>
      </c>
      <c r="P2329" t="s">
        <v>2683</v>
      </c>
      <c r="Q2329" t="s"/>
      <c r="R2329" t="s">
        <v>102</v>
      </c>
      <c r="S2329" t="s">
        <v>307</v>
      </c>
      <c r="T2329" t="s">
        <v>82</v>
      </c>
      <c r="U2329" t="s"/>
      <c r="V2329" t="s">
        <v>83</v>
      </c>
      <c r="W2329" t="s">
        <v>112</v>
      </c>
      <c r="X2329" t="s"/>
      <c r="Y2329" t="s">
        <v>85</v>
      </c>
      <c r="Z2329">
        <f>HYPERLINK("https://hotelmonitor-cachepage.eclerx.com/savepage/tk_15434149641736143_sr_2057.html","info")</f>
        <v/>
      </c>
      <c r="AA2329" t="n">
        <v>-6796579</v>
      </c>
      <c r="AB2329" t="s"/>
      <c r="AC2329" t="s"/>
      <c r="AD2329" t="s">
        <v>86</v>
      </c>
      <c r="AE2329" t="s"/>
      <c r="AF2329" t="s"/>
      <c r="AG2329" t="s"/>
      <c r="AH2329" t="s"/>
      <c r="AI2329" t="s"/>
      <c r="AJ2329" t="s"/>
      <c r="AK2329" t="s">
        <v>87</v>
      </c>
      <c r="AL2329" t="s"/>
      <c r="AM2329" t="s"/>
      <c r="AN2329" t="s">
        <v>88</v>
      </c>
      <c r="AO2329" t="s"/>
      <c r="AP2329" t="n">
        <v>388</v>
      </c>
      <c r="AQ2329" t="s">
        <v>89</v>
      </c>
      <c r="AR2329" t="s"/>
      <c r="AS2329" t="s"/>
      <c r="AT2329" t="s">
        <v>90</v>
      </c>
      <c r="AU2329" t="s"/>
      <c r="AV2329" t="s"/>
      <c r="AW2329" t="s"/>
      <c r="AX2329" t="s"/>
      <c r="AY2329" t="n">
        <v>6796579</v>
      </c>
      <c r="AZ2329" t="s">
        <v>2684</v>
      </c>
      <c r="BA2329" t="s"/>
      <c r="BB2329" t="n">
        <v>26528</v>
      </c>
      <c r="BC2329" t="n">
        <v>13.30391</v>
      </c>
      <c r="BD2329" t="n">
        <v>52.50658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92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2685</v>
      </c>
      <c r="F2330" t="n">
        <v>-1</v>
      </c>
      <c r="G2330" t="s">
        <v>74</v>
      </c>
      <c r="H2330" t="s">
        <v>75</v>
      </c>
      <c r="I2330" t="s"/>
      <c r="J2330" t="s">
        <v>74</v>
      </c>
      <c r="K2330" t="n">
        <v>64.8</v>
      </c>
      <c r="L2330" t="s">
        <v>76</v>
      </c>
      <c r="M2330" t="s"/>
      <c r="N2330" t="s">
        <v>93</v>
      </c>
      <c r="O2330" t="s">
        <v>78</v>
      </c>
      <c r="P2330" t="s">
        <v>2685</v>
      </c>
      <c r="Q2330" t="s"/>
      <c r="R2330" t="s">
        <v>80</v>
      </c>
      <c r="S2330" t="s">
        <v>1973</v>
      </c>
      <c r="T2330" t="s">
        <v>82</v>
      </c>
      <c r="U2330" t="s"/>
      <c r="V2330" t="s">
        <v>83</v>
      </c>
      <c r="W2330" t="s">
        <v>84</v>
      </c>
      <c r="X2330" t="s"/>
      <c r="Y2330" t="s">
        <v>85</v>
      </c>
      <c r="Z2330">
        <f>HYPERLINK("https://hotelmonitor-cachepage.eclerx.com/savepage/tk_15434143207240546_sr_2057.html","info")</f>
        <v/>
      </c>
      <c r="AA2330" t="n">
        <v>-6796551</v>
      </c>
      <c r="AB2330" t="s"/>
      <c r="AC2330" t="s"/>
      <c r="AD2330" t="s">
        <v>86</v>
      </c>
      <c r="AE2330" t="s"/>
      <c r="AF2330" t="s"/>
      <c r="AG2330" t="s"/>
      <c r="AH2330" t="s"/>
      <c r="AI2330" t="s"/>
      <c r="AJ2330" t="s"/>
      <c r="AK2330" t="s">
        <v>87</v>
      </c>
      <c r="AL2330" t="s"/>
      <c r="AM2330" t="s"/>
      <c r="AN2330" t="s">
        <v>88</v>
      </c>
      <c r="AO2330" t="s"/>
      <c r="AP2330" t="n">
        <v>176</v>
      </c>
      <c r="AQ2330" t="s">
        <v>89</v>
      </c>
      <c r="AR2330" t="s"/>
      <c r="AS2330" t="s"/>
      <c r="AT2330" t="s">
        <v>90</v>
      </c>
      <c r="AU2330" t="s"/>
      <c r="AV2330" t="s"/>
      <c r="AW2330" t="s"/>
      <c r="AX2330" t="s"/>
      <c r="AY2330" t="n">
        <v>6796551</v>
      </c>
      <c r="AZ2330" t="s">
        <v>2686</v>
      </c>
      <c r="BA2330" t="s"/>
      <c r="BB2330" t="n">
        <v>438072</v>
      </c>
      <c r="BC2330" t="n">
        <v>13.34885</v>
      </c>
      <c r="BD2330" t="n">
        <v>52.50095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92</v>
      </c>
    </row>
    <row r="2331" spans="1:70">
      <c r="A2331" t="s">
        <v>70</v>
      </c>
      <c r="B2331" t="s">
        <v>71</v>
      </c>
      <c r="C2331" t="s">
        <v>72</v>
      </c>
      <c r="D2331" t="n">
        <v>2</v>
      </c>
      <c r="E2331" t="s">
        <v>2687</v>
      </c>
      <c r="F2331" t="n">
        <v>341930</v>
      </c>
      <c r="G2331" t="s">
        <v>74</v>
      </c>
      <c r="H2331" t="s">
        <v>75</v>
      </c>
      <c r="I2331" t="s"/>
      <c r="J2331" t="s">
        <v>74</v>
      </c>
      <c r="K2331" t="n">
        <v>83.16</v>
      </c>
      <c r="L2331" t="s">
        <v>76</v>
      </c>
      <c r="M2331" t="s"/>
      <c r="N2331" t="s">
        <v>2688</v>
      </c>
      <c r="O2331" t="s">
        <v>78</v>
      </c>
      <c r="P2331" t="s">
        <v>2689</v>
      </c>
      <c r="Q2331" t="s"/>
      <c r="R2331" t="s">
        <v>80</v>
      </c>
      <c r="S2331" t="s">
        <v>2690</v>
      </c>
      <c r="T2331" t="s">
        <v>82</v>
      </c>
      <c r="U2331" t="s"/>
      <c r="V2331" t="s">
        <v>83</v>
      </c>
      <c r="W2331" t="s">
        <v>84</v>
      </c>
      <c r="X2331" t="s"/>
      <c r="Y2331" t="s">
        <v>85</v>
      </c>
      <c r="Z2331">
        <f>HYPERLINK("https://hotelmonitor-cachepage.eclerx.com/savepage/tk_15434143109845552_sr_2057.html","info")</f>
        <v/>
      </c>
      <c r="AA2331" t="n">
        <v>97317</v>
      </c>
      <c r="AB2331" t="s"/>
      <c r="AC2331" t="s"/>
      <c r="AD2331" t="s">
        <v>86</v>
      </c>
      <c r="AE2331" t="s"/>
      <c r="AF2331" t="s"/>
      <c r="AG2331" t="s"/>
      <c r="AH2331" t="s"/>
      <c r="AI2331" t="s"/>
      <c r="AJ2331" t="s"/>
      <c r="AK2331" t="s">
        <v>87</v>
      </c>
      <c r="AL2331" t="s"/>
      <c r="AM2331" t="s"/>
      <c r="AN2331" t="s">
        <v>88</v>
      </c>
      <c r="AO2331" t="s"/>
      <c r="AP2331" t="n">
        <v>173</v>
      </c>
      <c r="AQ2331" t="s">
        <v>89</v>
      </c>
      <c r="AR2331" t="s"/>
      <c r="AS2331" t="s"/>
      <c r="AT2331" t="s">
        <v>90</v>
      </c>
      <c r="AU2331" t="s"/>
      <c r="AV2331" t="s"/>
      <c r="AW2331" t="s"/>
      <c r="AX2331" t="s"/>
      <c r="AY2331" t="n">
        <v>231456</v>
      </c>
      <c r="AZ2331" t="s">
        <v>2691</v>
      </c>
      <c r="BA2331" t="s"/>
      <c r="BB2331" t="n">
        <v>29954</v>
      </c>
      <c r="BC2331" t="n">
        <v>13.26251</v>
      </c>
      <c r="BD2331" t="n">
        <v>52.54005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92</v>
      </c>
    </row>
    <row r="2332" spans="1:70">
      <c r="A2332" t="s">
        <v>70</v>
      </c>
      <c r="B2332" t="s">
        <v>71</v>
      </c>
      <c r="C2332" t="s">
        <v>72</v>
      </c>
      <c r="D2332" t="n">
        <v>2</v>
      </c>
      <c r="E2332" t="s">
        <v>2687</v>
      </c>
      <c r="F2332" t="n">
        <v>341930</v>
      </c>
      <c r="G2332" t="s">
        <v>74</v>
      </c>
      <c r="H2332" t="s">
        <v>75</v>
      </c>
      <c r="I2332" t="s"/>
      <c r="J2332" t="s">
        <v>74</v>
      </c>
      <c r="K2332" t="n">
        <v>103.95</v>
      </c>
      <c r="L2332" t="s">
        <v>76</v>
      </c>
      <c r="M2332" t="s"/>
      <c r="N2332" t="s">
        <v>2692</v>
      </c>
      <c r="O2332" t="s">
        <v>78</v>
      </c>
      <c r="P2332" t="s">
        <v>2689</v>
      </c>
      <c r="Q2332" t="s"/>
      <c r="R2332" t="s">
        <v>80</v>
      </c>
      <c r="S2332" t="s">
        <v>94</v>
      </c>
      <c r="T2332" t="s">
        <v>82</v>
      </c>
      <c r="U2332" t="s"/>
      <c r="V2332" t="s">
        <v>83</v>
      </c>
      <c r="W2332" t="s">
        <v>84</v>
      </c>
      <c r="X2332" t="s"/>
      <c r="Y2332" t="s">
        <v>85</v>
      </c>
      <c r="Z2332">
        <f>HYPERLINK("https://hotelmonitor-cachepage.eclerx.com/savepage/tk_15434143109845552_sr_2057.html","info")</f>
        <v/>
      </c>
      <c r="AA2332" t="n">
        <v>97317</v>
      </c>
      <c r="AB2332" t="s"/>
      <c r="AC2332" t="s"/>
      <c r="AD2332" t="s">
        <v>86</v>
      </c>
      <c r="AE2332" t="s"/>
      <c r="AF2332" t="s"/>
      <c r="AG2332" t="s"/>
      <c r="AH2332" t="s"/>
      <c r="AI2332" t="s"/>
      <c r="AJ2332" t="s"/>
      <c r="AK2332" t="s">
        <v>87</v>
      </c>
      <c r="AL2332" t="s"/>
      <c r="AM2332" t="s"/>
      <c r="AN2332" t="s">
        <v>88</v>
      </c>
      <c r="AO2332" t="s"/>
      <c r="AP2332" t="n">
        <v>173</v>
      </c>
      <c r="AQ2332" t="s">
        <v>89</v>
      </c>
      <c r="AR2332" t="s"/>
      <c r="AS2332" t="s"/>
      <c r="AT2332" t="s">
        <v>90</v>
      </c>
      <c r="AU2332" t="s"/>
      <c r="AV2332" t="s"/>
      <c r="AW2332" t="s"/>
      <c r="AX2332" t="s"/>
      <c r="AY2332" t="n">
        <v>231456</v>
      </c>
      <c r="AZ2332" t="s">
        <v>2691</v>
      </c>
      <c r="BA2332" t="s"/>
      <c r="BB2332" t="n">
        <v>29954</v>
      </c>
      <c r="BC2332" t="n">
        <v>13.26251</v>
      </c>
      <c r="BD2332" t="n">
        <v>52.54005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92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2687</v>
      </c>
      <c r="F2333" t="n">
        <v>341930</v>
      </c>
      <c r="G2333" t="s">
        <v>74</v>
      </c>
      <c r="H2333" t="s">
        <v>75</v>
      </c>
      <c r="I2333" t="s"/>
      <c r="J2333" t="s">
        <v>74</v>
      </c>
      <c r="K2333" t="n">
        <v>95.76000000000001</v>
      </c>
      <c r="L2333" t="s">
        <v>76</v>
      </c>
      <c r="M2333" t="s"/>
      <c r="N2333" t="s">
        <v>2693</v>
      </c>
      <c r="O2333" t="s">
        <v>78</v>
      </c>
      <c r="P2333" t="s">
        <v>2689</v>
      </c>
      <c r="Q2333" t="s"/>
      <c r="R2333" t="s">
        <v>80</v>
      </c>
      <c r="S2333" t="s">
        <v>2694</v>
      </c>
      <c r="T2333" t="s">
        <v>82</v>
      </c>
      <c r="U2333" t="s"/>
      <c r="V2333" t="s">
        <v>83</v>
      </c>
      <c r="W2333" t="s">
        <v>84</v>
      </c>
      <c r="X2333" t="s"/>
      <c r="Y2333" t="s">
        <v>85</v>
      </c>
      <c r="Z2333">
        <f>HYPERLINK("https://hotelmonitor-cachepage.eclerx.com/savepage/tk_15434143109845552_sr_2057.html","info")</f>
        <v/>
      </c>
      <c r="AA2333" t="n">
        <v>97317</v>
      </c>
      <c r="AB2333" t="s"/>
      <c r="AC2333" t="s"/>
      <c r="AD2333" t="s">
        <v>86</v>
      </c>
      <c r="AE2333" t="s"/>
      <c r="AF2333" t="s"/>
      <c r="AG2333" t="s"/>
      <c r="AH2333" t="s"/>
      <c r="AI2333" t="s"/>
      <c r="AJ2333" t="s"/>
      <c r="AK2333" t="s">
        <v>87</v>
      </c>
      <c r="AL2333" t="s"/>
      <c r="AM2333" t="s"/>
      <c r="AN2333" t="s">
        <v>88</v>
      </c>
      <c r="AO2333" t="s"/>
      <c r="AP2333" t="n">
        <v>173</v>
      </c>
      <c r="AQ2333" t="s">
        <v>89</v>
      </c>
      <c r="AR2333" t="s"/>
      <c r="AS2333" t="s"/>
      <c r="AT2333" t="s">
        <v>90</v>
      </c>
      <c r="AU2333" t="s"/>
      <c r="AV2333" t="s"/>
      <c r="AW2333" t="s"/>
      <c r="AX2333" t="s"/>
      <c r="AY2333" t="n">
        <v>231456</v>
      </c>
      <c r="AZ2333" t="s">
        <v>2691</v>
      </c>
      <c r="BA2333" t="s"/>
      <c r="BB2333" t="n">
        <v>29954</v>
      </c>
      <c r="BC2333" t="n">
        <v>13.26251</v>
      </c>
      <c r="BD2333" t="n">
        <v>52.54005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92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2687</v>
      </c>
      <c r="F2334" t="n">
        <v>341930</v>
      </c>
      <c r="G2334" t="s">
        <v>74</v>
      </c>
      <c r="H2334" t="s">
        <v>75</v>
      </c>
      <c r="I2334" t="s"/>
      <c r="J2334" t="s">
        <v>74</v>
      </c>
      <c r="K2334" t="n">
        <v>99.95999999999999</v>
      </c>
      <c r="L2334" t="s">
        <v>76</v>
      </c>
      <c r="M2334" t="s"/>
      <c r="N2334" t="s">
        <v>2695</v>
      </c>
      <c r="O2334" t="s">
        <v>78</v>
      </c>
      <c r="P2334" t="s">
        <v>2689</v>
      </c>
      <c r="Q2334" t="s"/>
      <c r="R2334" t="s">
        <v>80</v>
      </c>
      <c r="S2334" t="s">
        <v>2696</v>
      </c>
      <c r="T2334" t="s">
        <v>82</v>
      </c>
      <c r="U2334" t="s"/>
      <c r="V2334" t="s">
        <v>83</v>
      </c>
      <c r="W2334" t="s">
        <v>84</v>
      </c>
      <c r="X2334" t="s"/>
      <c r="Y2334" t="s">
        <v>85</v>
      </c>
      <c r="Z2334">
        <f>HYPERLINK("https://hotelmonitor-cachepage.eclerx.com/savepage/tk_15434143109845552_sr_2057.html","info")</f>
        <v/>
      </c>
      <c r="AA2334" t="n">
        <v>97317</v>
      </c>
      <c r="AB2334" t="s"/>
      <c r="AC2334" t="s"/>
      <c r="AD2334" t="s">
        <v>86</v>
      </c>
      <c r="AE2334" t="s"/>
      <c r="AF2334" t="s"/>
      <c r="AG2334" t="s"/>
      <c r="AH2334" t="s"/>
      <c r="AI2334" t="s"/>
      <c r="AJ2334" t="s"/>
      <c r="AK2334" t="s">
        <v>87</v>
      </c>
      <c r="AL2334" t="s"/>
      <c r="AM2334" t="s"/>
      <c r="AN2334" t="s">
        <v>88</v>
      </c>
      <c r="AO2334" t="s"/>
      <c r="AP2334" t="n">
        <v>173</v>
      </c>
      <c r="AQ2334" t="s">
        <v>89</v>
      </c>
      <c r="AR2334" t="s"/>
      <c r="AS2334" t="s"/>
      <c r="AT2334" t="s">
        <v>90</v>
      </c>
      <c r="AU2334" t="s"/>
      <c r="AV2334" t="s"/>
      <c r="AW2334" t="s"/>
      <c r="AX2334" t="s"/>
      <c r="AY2334" t="n">
        <v>231456</v>
      </c>
      <c r="AZ2334" t="s">
        <v>2691</v>
      </c>
      <c r="BA2334" t="s"/>
      <c r="BB2334" t="n">
        <v>29954</v>
      </c>
      <c r="BC2334" t="n">
        <v>13.26251</v>
      </c>
      <c r="BD2334" t="n">
        <v>52.54005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92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2687</v>
      </c>
      <c r="F2335" t="n">
        <v>341930</v>
      </c>
      <c r="G2335" t="s">
        <v>74</v>
      </c>
      <c r="H2335" t="s">
        <v>75</v>
      </c>
      <c r="I2335" t="s"/>
      <c r="J2335" t="s">
        <v>74</v>
      </c>
      <c r="K2335" t="n">
        <v>108.36</v>
      </c>
      <c r="L2335" t="s">
        <v>76</v>
      </c>
      <c r="M2335" t="s"/>
      <c r="N2335" t="s">
        <v>2697</v>
      </c>
      <c r="O2335" t="s">
        <v>78</v>
      </c>
      <c r="P2335" t="s">
        <v>2689</v>
      </c>
      <c r="Q2335" t="s"/>
      <c r="R2335" t="s">
        <v>80</v>
      </c>
      <c r="S2335" t="s">
        <v>2698</v>
      </c>
      <c r="T2335" t="s">
        <v>82</v>
      </c>
      <c r="U2335" t="s"/>
      <c r="V2335" t="s">
        <v>83</v>
      </c>
      <c r="W2335" t="s">
        <v>84</v>
      </c>
      <c r="X2335" t="s"/>
      <c r="Y2335" t="s">
        <v>85</v>
      </c>
      <c r="Z2335">
        <f>HYPERLINK("https://hotelmonitor-cachepage.eclerx.com/savepage/tk_15434143109845552_sr_2057.html","info")</f>
        <v/>
      </c>
      <c r="AA2335" t="n">
        <v>97317</v>
      </c>
      <c r="AB2335" t="s"/>
      <c r="AC2335" t="s"/>
      <c r="AD2335" t="s">
        <v>86</v>
      </c>
      <c r="AE2335" t="s"/>
      <c r="AF2335" t="s"/>
      <c r="AG2335" t="s"/>
      <c r="AH2335" t="s"/>
      <c r="AI2335" t="s"/>
      <c r="AJ2335" t="s"/>
      <c r="AK2335" t="s">
        <v>87</v>
      </c>
      <c r="AL2335" t="s"/>
      <c r="AM2335" t="s"/>
      <c r="AN2335" t="s">
        <v>88</v>
      </c>
      <c r="AO2335" t="s"/>
      <c r="AP2335" t="n">
        <v>173</v>
      </c>
      <c r="AQ2335" t="s">
        <v>89</v>
      </c>
      <c r="AR2335" t="s"/>
      <c r="AS2335" t="s"/>
      <c r="AT2335" t="s">
        <v>90</v>
      </c>
      <c r="AU2335" t="s"/>
      <c r="AV2335" t="s"/>
      <c r="AW2335" t="s"/>
      <c r="AX2335" t="s"/>
      <c r="AY2335" t="n">
        <v>231456</v>
      </c>
      <c r="AZ2335" t="s">
        <v>2691</v>
      </c>
      <c r="BA2335" t="s"/>
      <c r="BB2335" t="n">
        <v>29954</v>
      </c>
      <c r="BC2335" t="n">
        <v>13.26251</v>
      </c>
      <c r="BD2335" t="n">
        <v>52.54005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92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2687</v>
      </c>
      <c r="F2336" t="n">
        <v>341930</v>
      </c>
      <c r="G2336" t="s">
        <v>74</v>
      </c>
      <c r="H2336" t="s">
        <v>75</v>
      </c>
      <c r="I2336" t="s"/>
      <c r="J2336" t="s">
        <v>74</v>
      </c>
      <c r="K2336" t="n">
        <v>119.7</v>
      </c>
      <c r="L2336" t="s">
        <v>76</v>
      </c>
      <c r="M2336" t="s"/>
      <c r="N2336" t="s">
        <v>2693</v>
      </c>
      <c r="O2336" t="s">
        <v>78</v>
      </c>
      <c r="P2336" t="s">
        <v>2689</v>
      </c>
      <c r="Q2336" t="s"/>
      <c r="R2336" t="s">
        <v>80</v>
      </c>
      <c r="S2336" t="s">
        <v>96</v>
      </c>
      <c r="T2336" t="s">
        <v>82</v>
      </c>
      <c r="U2336" t="s"/>
      <c r="V2336" t="s">
        <v>83</v>
      </c>
      <c r="W2336" t="s">
        <v>84</v>
      </c>
      <c r="X2336" t="s"/>
      <c r="Y2336" t="s">
        <v>85</v>
      </c>
      <c r="Z2336">
        <f>HYPERLINK("https://hotelmonitor-cachepage.eclerx.com/savepage/tk_15434143109845552_sr_2057.html","info")</f>
        <v/>
      </c>
      <c r="AA2336" t="n">
        <v>97317</v>
      </c>
      <c r="AB2336" t="s"/>
      <c r="AC2336" t="s"/>
      <c r="AD2336" t="s">
        <v>86</v>
      </c>
      <c r="AE2336" t="s"/>
      <c r="AF2336" t="s"/>
      <c r="AG2336" t="s"/>
      <c r="AH2336" t="s"/>
      <c r="AI2336" t="s"/>
      <c r="AJ2336" t="s"/>
      <c r="AK2336" t="s">
        <v>87</v>
      </c>
      <c r="AL2336" t="s"/>
      <c r="AM2336" t="s"/>
      <c r="AN2336" t="s">
        <v>88</v>
      </c>
      <c r="AO2336" t="s"/>
      <c r="AP2336" t="n">
        <v>173</v>
      </c>
      <c r="AQ2336" t="s">
        <v>89</v>
      </c>
      <c r="AR2336" t="s"/>
      <c r="AS2336" t="s"/>
      <c r="AT2336" t="s">
        <v>90</v>
      </c>
      <c r="AU2336" t="s"/>
      <c r="AV2336" t="s"/>
      <c r="AW2336" t="s"/>
      <c r="AX2336" t="s"/>
      <c r="AY2336" t="n">
        <v>231456</v>
      </c>
      <c r="AZ2336" t="s">
        <v>2691</v>
      </c>
      <c r="BA2336" t="s"/>
      <c r="BB2336" t="n">
        <v>29954</v>
      </c>
      <c r="BC2336" t="n">
        <v>13.26251</v>
      </c>
      <c r="BD2336" t="n">
        <v>52.54005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92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2687</v>
      </c>
      <c r="F2337" t="n">
        <v>341930</v>
      </c>
      <c r="G2337" t="s">
        <v>74</v>
      </c>
      <c r="H2337" t="s">
        <v>75</v>
      </c>
      <c r="I2337" t="s"/>
      <c r="J2337" t="s">
        <v>74</v>
      </c>
      <c r="K2337" t="n">
        <v>124.95</v>
      </c>
      <c r="L2337" t="s">
        <v>76</v>
      </c>
      <c r="M2337" t="s"/>
      <c r="N2337" t="s">
        <v>2695</v>
      </c>
      <c r="O2337" t="s">
        <v>78</v>
      </c>
      <c r="P2337" t="s">
        <v>2689</v>
      </c>
      <c r="Q2337" t="s"/>
      <c r="R2337" t="s">
        <v>80</v>
      </c>
      <c r="S2337" t="s">
        <v>151</v>
      </c>
      <c r="T2337" t="s">
        <v>82</v>
      </c>
      <c r="U2337" t="s"/>
      <c r="V2337" t="s">
        <v>83</v>
      </c>
      <c r="W2337" t="s">
        <v>84</v>
      </c>
      <c r="X2337" t="s"/>
      <c r="Y2337" t="s">
        <v>85</v>
      </c>
      <c r="Z2337">
        <f>HYPERLINK("https://hotelmonitor-cachepage.eclerx.com/savepage/tk_15434143109845552_sr_2057.html","info")</f>
        <v/>
      </c>
      <c r="AA2337" t="n">
        <v>97317</v>
      </c>
      <c r="AB2337" t="s"/>
      <c r="AC2337" t="s"/>
      <c r="AD2337" t="s">
        <v>86</v>
      </c>
      <c r="AE2337" t="s"/>
      <c r="AF2337" t="s"/>
      <c r="AG2337" t="s"/>
      <c r="AH2337" t="s"/>
      <c r="AI2337" t="s"/>
      <c r="AJ2337" t="s"/>
      <c r="AK2337" t="s">
        <v>87</v>
      </c>
      <c r="AL2337" t="s"/>
      <c r="AM2337" t="s"/>
      <c r="AN2337" t="s">
        <v>88</v>
      </c>
      <c r="AO2337" t="s"/>
      <c r="AP2337" t="n">
        <v>173</v>
      </c>
      <c r="AQ2337" t="s">
        <v>89</v>
      </c>
      <c r="AR2337" t="s"/>
      <c r="AS2337" t="s"/>
      <c r="AT2337" t="s">
        <v>90</v>
      </c>
      <c r="AU2337" t="s"/>
      <c r="AV2337" t="s"/>
      <c r="AW2337" t="s"/>
      <c r="AX2337" t="s"/>
      <c r="AY2337" t="n">
        <v>231456</v>
      </c>
      <c r="AZ2337" t="s">
        <v>2691</v>
      </c>
      <c r="BA2337" t="s"/>
      <c r="BB2337" t="n">
        <v>29954</v>
      </c>
      <c r="BC2337" t="n">
        <v>13.26251</v>
      </c>
      <c r="BD2337" t="n">
        <v>52.54005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92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2687</v>
      </c>
      <c r="F2338" t="n">
        <v>341930</v>
      </c>
      <c r="G2338" t="s">
        <v>74</v>
      </c>
      <c r="H2338" t="s">
        <v>75</v>
      </c>
      <c r="I2338" t="s"/>
      <c r="J2338" t="s">
        <v>74</v>
      </c>
      <c r="K2338" t="n">
        <v>135.45</v>
      </c>
      <c r="L2338" t="s">
        <v>76</v>
      </c>
      <c r="M2338" t="s"/>
      <c r="N2338" t="s">
        <v>2697</v>
      </c>
      <c r="O2338" t="s">
        <v>78</v>
      </c>
      <c r="P2338" t="s">
        <v>2689</v>
      </c>
      <c r="Q2338" t="s"/>
      <c r="R2338" t="s">
        <v>80</v>
      </c>
      <c r="S2338" t="s">
        <v>2079</v>
      </c>
      <c r="T2338" t="s">
        <v>82</v>
      </c>
      <c r="U2338" t="s"/>
      <c r="V2338" t="s">
        <v>83</v>
      </c>
      <c r="W2338" t="s">
        <v>84</v>
      </c>
      <c r="X2338" t="s"/>
      <c r="Y2338" t="s">
        <v>85</v>
      </c>
      <c r="Z2338">
        <f>HYPERLINK("https://hotelmonitor-cachepage.eclerx.com/savepage/tk_15434143109845552_sr_2057.html","info")</f>
        <v/>
      </c>
      <c r="AA2338" t="n">
        <v>97317</v>
      </c>
      <c r="AB2338" t="s"/>
      <c r="AC2338" t="s"/>
      <c r="AD2338" t="s">
        <v>86</v>
      </c>
      <c r="AE2338" t="s"/>
      <c r="AF2338" t="s"/>
      <c r="AG2338" t="s"/>
      <c r="AH2338" t="s"/>
      <c r="AI2338" t="s"/>
      <c r="AJ2338" t="s"/>
      <c r="AK2338" t="s">
        <v>87</v>
      </c>
      <c r="AL2338" t="s"/>
      <c r="AM2338" t="s"/>
      <c r="AN2338" t="s">
        <v>88</v>
      </c>
      <c r="AO2338" t="s"/>
      <c r="AP2338" t="n">
        <v>173</v>
      </c>
      <c r="AQ2338" t="s">
        <v>89</v>
      </c>
      <c r="AR2338" t="s"/>
      <c r="AS2338" t="s"/>
      <c r="AT2338" t="s">
        <v>90</v>
      </c>
      <c r="AU2338" t="s"/>
      <c r="AV2338" t="s"/>
      <c r="AW2338" t="s"/>
      <c r="AX2338" t="s"/>
      <c r="AY2338" t="n">
        <v>231456</v>
      </c>
      <c r="AZ2338" t="s">
        <v>2691</v>
      </c>
      <c r="BA2338" t="s"/>
      <c r="BB2338" t="n">
        <v>29954</v>
      </c>
      <c r="BC2338" t="n">
        <v>13.26251</v>
      </c>
      <c r="BD2338" t="n">
        <v>52.54005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92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2687</v>
      </c>
      <c r="F2339" t="n">
        <v>341930</v>
      </c>
      <c r="G2339" t="s">
        <v>74</v>
      </c>
      <c r="H2339" t="s">
        <v>75</v>
      </c>
      <c r="I2339" t="s"/>
      <c r="J2339" t="s">
        <v>74</v>
      </c>
      <c r="K2339" t="n">
        <v>141.95</v>
      </c>
      <c r="L2339" t="s">
        <v>76</v>
      </c>
      <c r="M2339" t="s"/>
      <c r="N2339" t="s">
        <v>2692</v>
      </c>
      <c r="O2339" t="s">
        <v>78</v>
      </c>
      <c r="P2339" t="s">
        <v>2689</v>
      </c>
      <c r="Q2339" t="s"/>
      <c r="R2339" t="s">
        <v>80</v>
      </c>
      <c r="S2339" t="s">
        <v>2699</v>
      </c>
      <c r="T2339" t="s">
        <v>82</v>
      </c>
      <c r="U2339" t="s"/>
      <c r="V2339" t="s">
        <v>83</v>
      </c>
      <c r="W2339" t="s">
        <v>112</v>
      </c>
      <c r="X2339" t="s"/>
      <c r="Y2339" t="s">
        <v>85</v>
      </c>
      <c r="Z2339">
        <f>HYPERLINK("https://hotelmonitor-cachepage.eclerx.com/savepage/tk_15434143109845552_sr_2057.html","info")</f>
        <v/>
      </c>
      <c r="AA2339" t="n">
        <v>97317</v>
      </c>
      <c r="AB2339" t="s"/>
      <c r="AC2339" t="s"/>
      <c r="AD2339" t="s">
        <v>86</v>
      </c>
      <c r="AE2339" t="s"/>
      <c r="AF2339" t="s"/>
      <c r="AG2339" t="s"/>
      <c r="AH2339" t="s"/>
      <c r="AI2339" t="s"/>
      <c r="AJ2339" t="s"/>
      <c r="AK2339" t="s">
        <v>87</v>
      </c>
      <c r="AL2339" t="s"/>
      <c r="AM2339" t="s"/>
      <c r="AN2339" t="s">
        <v>88</v>
      </c>
      <c r="AO2339" t="s"/>
      <c r="AP2339" t="n">
        <v>173</v>
      </c>
      <c r="AQ2339" t="s">
        <v>89</v>
      </c>
      <c r="AR2339" t="s"/>
      <c r="AS2339" t="s"/>
      <c r="AT2339" t="s">
        <v>90</v>
      </c>
      <c r="AU2339" t="s"/>
      <c r="AV2339" t="s"/>
      <c r="AW2339" t="s"/>
      <c r="AX2339" t="s"/>
      <c r="AY2339" t="n">
        <v>231456</v>
      </c>
      <c r="AZ2339" t="s">
        <v>2691</v>
      </c>
      <c r="BA2339" t="s"/>
      <c r="BB2339" t="n">
        <v>29954</v>
      </c>
      <c r="BC2339" t="n">
        <v>13.26251</v>
      </c>
      <c r="BD2339" t="n">
        <v>52.54005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92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2687</v>
      </c>
      <c r="F2340" t="n">
        <v>341930</v>
      </c>
      <c r="G2340" t="s">
        <v>74</v>
      </c>
      <c r="H2340" t="s">
        <v>75</v>
      </c>
      <c r="I2340" t="s"/>
      <c r="J2340" t="s">
        <v>74</v>
      </c>
      <c r="K2340" t="n">
        <v>146.16</v>
      </c>
      <c r="L2340" t="s">
        <v>76</v>
      </c>
      <c r="M2340" t="s"/>
      <c r="N2340" t="s">
        <v>2700</v>
      </c>
      <c r="O2340" t="s">
        <v>78</v>
      </c>
      <c r="P2340" t="s">
        <v>2689</v>
      </c>
      <c r="Q2340" t="s"/>
      <c r="R2340" t="s">
        <v>80</v>
      </c>
      <c r="S2340" t="s">
        <v>2701</v>
      </c>
      <c r="T2340" t="s">
        <v>82</v>
      </c>
      <c r="U2340" t="s"/>
      <c r="V2340" t="s">
        <v>83</v>
      </c>
      <c r="W2340" t="s">
        <v>84</v>
      </c>
      <c r="X2340" t="s"/>
      <c r="Y2340" t="s">
        <v>85</v>
      </c>
      <c r="Z2340">
        <f>HYPERLINK("https://hotelmonitor-cachepage.eclerx.com/savepage/tk_15434143109845552_sr_2057.html","info")</f>
        <v/>
      </c>
      <c r="AA2340" t="n">
        <v>97317</v>
      </c>
      <c r="AB2340" t="s"/>
      <c r="AC2340" t="s"/>
      <c r="AD2340" t="s">
        <v>86</v>
      </c>
      <c r="AE2340" t="s"/>
      <c r="AF2340" t="s"/>
      <c r="AG2340" t="s"/>
      <c r="AH2340" t="s"/>
      <c r="AI2340" t="s"/>
      <c r="AJ2340" t="s"/>
      <c r="AK2340" t="s">
        <v>87</v>
      </c>
      <c r="AL2340" t="s"/>
      <c r="AM2340" t="s"/>
      <c r="AN2340" t="s">
        <v>88</v>
      </c>
      <c r="AO2340" t="s"/>
      <c r="AP2340" t="n">
        <v>173</v>
      </c>
      <c r="AQ2340" t="s">
        <v>89</v>
      </c>
      <c r="AR2340" t="s"/>
      <c r="AS2340" t="s"/>
      <c r="AT2340" t="s">
        <v>90</v>
      </c>
      <c r="AU2340" t="s"/>
      <c r="AV2340" t="s"/>
      <c r="AW2340" t="s"/>
      <c r="AX2340" t="s"/>
      <c r="AY2340" t="n">
        <v>231456</v>
      </c>
      <c r="AZ2340" t="s">
        <v>2691</v>
      </c>
      <c r="BA2340" t="s"/>
      <c r="BB2340" t="n">
        <v>29954</v>
      </c>
      <c r="BC2340" t="n">
        <v>13.26251</v>
      </c>
      <c r="BD2340" t="n">
        <v>52.54005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92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2687</v>
      </c>
      <c r="F2341" t="n">
        <v>341930</v>
      </c>
      <c r="G2341" t="s">
        <v>74</v>
      </c>
      <c r="H2341" t="s">
        <v>75</v>
      </c>
      <c r="I2341" t="s"/>
      <c r="J2341" t="s">
        <v>74</v>
      </c>
      <c r="K2341" t="n">
        <v>157.7</v>
      </c>
      <c r="L2341" t="s">
        <v>76</v>
      </c>
      <c r="M2341" t="s"/>
      <c r="N2341" t="s">
        <v>2693</v>
      </c>
      <c r="O2341" t="s">
        <v>78</v>
      </c>
      <c r="P2341" t="s">
        <v>2689</v>
      </c>
      <c r="Q2341" t="s"/>
      <c r="R2341" t="s">
        <v>80</v>
      </c>
      <c r="S2341" t="s">
        <v>2702</v>
      </c>
      <c r="T2341" t="s">
        <v>82</v>
      </c>
      <c r="U2341" t="s"/>
      <c r="V2341" t="s">
        <v>83</v>
      </c>
      <c r="W2341" t="s">
        <v>112</v>
      </c>
      <c r="X2341" t="s"/>
      <c r="Y2341" t="s">
        <v>85</v>
      </c>
      <c r="Z2341">
        <f>HYPERLINK("https://hotelmonitor-cachepage.eclerx.com/savepage/tk_15434143109845552_sr_2057.html","info")</f>
        <v/>
      </c>
      <c r="AA2341" t="n">
        <v>97317</v>
      </c>
      <c r="AB2341" t="s"/>
      <c r="AC2341" t="s"/>
      <c r="AD2341" t="s">
        <v>86</v>
      </c>
      <c r="AE2341" t="s"/>
      <c r="AF2341" t="s"/>
      <c r="AG2341" t="s"/>
      <c r="AH2341" t="s"/>
      <c r="AI2341" t="s"/>
      <c r="AJ2341" t="s"/>
      <c r="AK2341" t="s">
        <v>87</v>
      </c>
      <c r="AL2341" t="s"/>
      <c r="AM2341" t="s"/>
      <c r="AN2341" t="s">
        <v>88</v>
      </c>
      <c r="AO2341" t="s"/>
      <c r="AP2341" t="n">
        <v>173</v>
      </c>
      <c r="AQ2341" t="s">
        <v>89</v>
      </c>
      <c r="AR2341" t="s"/>
      <c r="AS2341" t="s"/>
      <c r="AT2341" t="s">
        <v>90</v>
      </c>
      <c r="AU2341" t="s"/>
      <c r="AV2341" t="s"/>
      <c r="AW2341" t="s"/>
      <c r="AX2341" t="s"/>
      <c r="AY2341" t="n">
        <v>231456</v>
      </c>
      <c r="AZ2341" t="s">
        <v>2691</v>
      </c>
      <c r="BA2341" t="s"/>
      <c r="BB2341" t="n">
        <v>29954</v>
      </c>
      <c r="BC2341" t="n">
        <v>13.26251</v>
      </c>
      <c r="BD2341" t="n">
        <v>52.54005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92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2687</v>
      </c>
      <c r="F2342" t="n">
        <v>341930</v>
      </c>
      <c r="G2342" t="s">
        <v>74</v>
      </c>
      <c r="H2342" t="s">
        <v>75</v>
      </c>
      <c r="I2342" t="s"/>
      <c r="J2342" t="s">
        <v>74</v>
      </c>
      <c r="K2342" t="n">
        <v>162.95</v>
      </c>
      <c r="L2342" t="s">
        <v>76</v>
      </c>
      <c r="M2342" t="s"/>
      <c r="N2342" t="s">
        <v>2695</v>
      </c>
      <c r="O2342" t="s">
        <v>78</v>
      </c>
      <c r="P2342" t="s">
        <v>2689</v>
      </c>
      <c r="Q2342" t="s"/>
      <c r="R2342" t="s">
        <v>80</v>
      </c>
      <c r="S2342" t="s">
        <v>2703</v>
      </c>
      <c r="T2342" t="s">
        <v>82</v>
      </c>
      <c r="U2342" t="s"/>
      <c r="V2342" t="s">
        <v>83</v>
      </c>
      <c r="W2342" t="s">
        <v>112</v>
      </c>
      <c r="X2342" t="s"/>
      <c r="Y2342" t="s">
        <v>85</v>
      </c>
      <c r="Z2342">
        <f>HYPERLINK("https://hotelmonitor-cachepage.eclerx.com/savepage/tk_15434143109845552_sr_2057.html","info")</f>
        <v/>
      </c>
      <c r="AA2342" t="n">
        <v>97317</v>
      </c>
      <c r="AB2342" t="s"/>
      <c r="AC2342" t="s"/>
      <c r="AD2342" t="s">
        <v>86</v>
      </c>
      <c r="AE2342" t="s"/>
      <c r="AF2342" t="s"/>
      <c r="AG2342" t="s"/>
      <c r="AH2342" t="s"/>
      <c r="AI2342" t="s"/>
      <c r="AJ2342" t="s"/>
      <c r="AK2342" t="s">
        <v>87</v>
      </c>
      <c r="AL2342" t="s"/>
      <c r="AM2342" t="s"/>
      <c r="AN2342" t="s">
        <v>88</v>
      </c>
      <c r="AO2342" t="s"/>
      <c r="AP2342" t="n">
        <v>173</v>
      </c>
      <c r="AQ2342" t="s">
        <v>89</v>
      </c>
      <c r="AR2342" t="s"/>
      <c r="AS2342" t="s"/>
      <c r="AT2342" t="s">
        <v>90</v>
      </c>
      <c r="AU2342" t="s"/>
      <c r="AV2342" t="s"/>
      <c r="AW2342" t="s"/>
      <c r="AX2342" t="s"/>
      <c r="AY2342" t="n">
        <v>231456</v>
      </c>
      <c r="AZ2342" t="s">
        <v>2691</v>
      </c>
      <c r="BA2342" t="s"/>
      <c r="BB2342" t="n">
        <v>29954</v>
      </c>
      <c r="BC2342" t="n">
        <v>13.26251</v>
      </c>
      <c r="BD2342" t="n">
        <v>52.54005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92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2687</v>
      </c>
      <c r="F2343" t="n">
        <v>341930</v>
      </c>
      <c r="G2343" t="s">
        <v>74</v>
      </c>
      <c r="H2343" t="s">
        <v>75</v>
      </c>
      <c r="I2343" t="s"/>
      <c r="J2343" t="s">
        <v>74</v>
      </c>
      <c r="K2343" t="n">
        <v>173.45</v>
      </c>
      <c r="L2343" t="s">
        <v>76</v>
      </c>
      <c r="M2343" t="s"/>
      <c r="N2343" t="s">
        <v>2697</v>
      </c>
      <c r="O2343" t="s">
        <v>78</v>
      </c>
      <c r="P2343" t="s">
        <v>2689</v>
      </c>
      <c r="Q2343" t="s"/>
      <c r="R2343" t="s">
        <v>80</v>
      </c>
      <c r="S2343" t="s">
        <v>2704</v>
      </c>
      <c r="T2343" t="s">
        <v>82</v>
      </c>
      <c r="U2343" t="s"/>
      <c r="V2343" t="s">
        <v>83</v>
      </c>
      <c r="W2343" t="s">
        <v>112</v>
      </c>
      <c r="X2343" t="s"/>
      <c r="Y2343" t="s">
        <v>85</v>
      </c>
      <c r="Z2343">
        <f>HYPERLINK("https://hotelmonitor-cachepage.eclerx.com/savepage/tk_15434143109845552_sr_2057.html","info")</f>
        <v/>
      </c>
      <c r="AA2343" t="n">
        <v>97317</v>
      </c>
      <c r="AB2343" t="s"/>
      <c r="AC2343" t="s"/>
      <c r="AD2343" t="s">
        <v>86</v>
      </c>
      <c r="AE2343" t="s"/>
      <c r="AF2343" t="s"/>
      <c r="AG2343" t="s"/>
      <c r="AH2343" t="s"/>
      <c r="AI2343" t="s"/>
      <c r="AJ2343" t="s"/>
      <c r="AK2343" t="s">
        <v>87</v>
      </c>
      <c r="AL2343" t="s"/>
      <c r="AM2343" t="s"/>
      <c r="AN2343" t="s">
        <v>88</v>
      </c>
      <c r="AO2343" t="s"/>
      <c r="AP2343" t="n">
        <v>173</v>
      </c>
      <c r="AQ2343" t="s">
        <v>89</v>
      </c>
      <c r="AR2343" t="s"/>
      <c r="AS2343" t="s"/>
      <c r="AT2343" t="s">
        <v>90</v>
      </c>
      <c r="AU2343" t="s"/>
      <c r="AV2343" t="s"/>
      <c r="AW2343" t="s"/>
      <c r="AX2343" t="s"/>
      <c r="AY2343" t="n">
        <v>231456</v>
      </c>
      <c r="AZ2343" t="s">
        <v>2691</v>
      </c>
      <c r="BA2343" t="s"/>
      <c r="BB2343" t="n">
        <v>29954</v>
      </c>
      <c r="BC2343" t="n">
        <v>13.26251</v>
      </c>
      <c r="BD2343" t="n">
        <v>52.54005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92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2687</v>
      </c>
      <c r="F2344" t="n">
        <v>341930</v>
      </c>
      <c r="G2344" t="s">
        <v>74</v>
      </c>
      <c r="H2344" t="s">
        <v>75</v>
      </c>
      <c r="I2344" t="s"/>
      <c r="J2344" t="s">
        <v>74</v>
      </c>
      <c r="K2344" t="n">
        <v>182.7</v>
      </c>
      <c r="L2344" t="s">
        <v>76</v>
      </c>
      <c r="M2344" t="s"/>
      <c r="N2344" t="s">
        <v>2700</v>
      </c>
      <c r="O2344" t="s">
        <v>78</v>
      </c>
      <c r="P2344" t="s">
        <v>2689</v>
      </c>
      <c r="Q2344" t="s"/>
      <c r="R2344" t="s">
        <v>80</v>
      </c>
      <c r="S2344" t="s">
        <v>516</v>
      </c>
      <c r="T2344" t="s">
        <v>82</v>
      </c>
      <c r="U2344" t="s"/>
      <c r="V2344" t="s">
        <v>83</v>
      </c>
      <c r="W2344" t="s">
        <v>84</v>
      </c>
      <c r="X2344" t="s"/>
      <c r="Y2344" t="s">
        <v>85</v>
      </c>
      <c r="Z2344">
        <f>HYPERLINK("https://hotelmonitor-cachepage.eclerx.com/savepage/tk_15434143109845552_sr_2057.html","info")</f>
        <v/>
      </c>
      <c r="AA2344" t="n">
        <v>97317</v>
      </c>
      <c r="AB2344" t="s"/>
      <c r="AC2344" t="s"/>
      <c r="AD2344" t="s">
        <v>86</v>
      </c>
      <c r="AE2344" t="s"/>
      <c r="AF2344" t="s"/>
      <c r="AG2344" t="s"/>
      <c r="AH2344" t="s"/>
      <c r="AI2344" t="s"/>
      <c r="AJ2344" t="s"/>
      <c r="AK2344" t="s">
        <v>87</v>
      </c>
      <c r="AL2344" t="s"/>
      <c r="AM2344" t="s"/>
      <c r="AN2344" t="s">
        <v>88</v>
      </c>
      <c r="AO2344" t="s"/>
      <c r="AP2344" t="n">
        <v>173</v>
      </c>
      <c r="AQ2344" t="s">
        <v>89</v>
      </c>
      <c r="AR2344" t="s"/>
      <c r="AS2344" t="s"/>
      <c r="AT2344" t="s">
        <v>90</v>
      </c>
      <c r="AU2344" t="s"/>
      <c r="AV2344" t="s"/>
      <c r="AW2344" t="s"/>
      <c r="AX2344" t="s"/>
      <c r="AY2344" t="n">
        <v>231456</v>
      </c>
      <c r="AZ2344" t="s">
        <v>2691</v>
      </c>
      <c r="BA2344" t="s"/>
      <c r="BB2344" t="n">
        <v>29954</v>
      </c>
      <c r="BC2344" t="n">
        <v>13.26251</v>
      </c>
      <c r="BD2344" t="n">
        <v>52.54005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92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2687</v>
      </c>
      <c r="F2345" t="n">
        <v>341930</v>
      </c>
      <c r="G2345" t="s">
        <v>74</v>
      </c>
      <c r="H2345" t="s">
        <v>75</v>
      </c>
      <c r="I2345" t="s"/>
      <c r="J2345" t="s">
        <v>74</v>
      </c>
      <c r="K2345" t="n">
        <v>220.7</v>
      </c>
      <c r="L2345" t="s">
        <v>76</v>
      </c>
      <c r="M2345" t="s"/>
      <c r="N2345" t="s">
        <v>2700</v>
      </c>
      <c r="O2345" t="s">
        <v>78</v>
      </c>
      <c r="P2345" t="s">
        <v>2689</v>
      </c>
      <c r="Q2345" t="s"/>
      <c r="R2345" t="s">
        <v>80</v>
      </c>
      <c r="S2345" t="s">
        <v>2705</v>
      </c>
      <c r="T2345" t="s">
        <v>82</v>
      </c>
      <c r="U2345" t="s"/>
      <c r="V2345" t="s">
        <v>83</v>
      </c>
      <c r="W2345" t="s">
        <v>112</v>
      </c>
      <c r="X2345" t="s"/>
      <c r="Y2345" t="s">
        <v>85</v>
      </c>
      <c r="Z2345">
        <f>HYPERLINK("https://hotelmonitor-cachepage.eclerx.com/savepage/tk_15434143109845552_sr_2057.html","info")</f>
        <v/>
      </c>
      <c r="AA2345" t="n">
        <v>97317</v>
      </c>
      <c r="AB2345" t="s"/>
      <c r="AC2345" t="s"/>
      <c r="AD2345" t="s">
        <v>86</v>
      </c>
      <c r="AE2345" t="s"/>
      <c r="AF2345" t="s"/>
      <c r="AG2345" t="s"/>
      <c r="AH2345" t="s"/>
      <c r="AI2345" t="s"/>
      <c r="AJ2345" t="s"/>
      <c r="AK2345" t="s">
        <v>87</v>
      </c>
      <c r="AL2345" t="s"/>
      <c r="AM2345" t="s"/>
      <c r="AN2345" t="s">
        <v>88</v>
      </c>
      <c r="AO2345" t="s"/>
      <c r="AP2345" t="n">
        <v>173</v>
      </c>
      <c r="AQ2345" t="s">
        <v>89</v>
      </c>
      <c r="AR2345" t="s"/>
      <c r="AS2345" t="s"/>
      <c r="AT2345" t="s">
        <v>90</v>
      </c>
      <c r="AU2345" t="s"/>
      <c r="AV2345" t="s"/>
      <c r="AW2345" t="s"/>
      <c r="AX2345" t="s"/>
      <c r="AY2345" t="n">
        <v>231456</v>
      </c>
      <c r="AZ2345" t="s">
        <v>2691</v>
      </c>
      <c r="BA2345" t="s"/>
      <c r="BB2345" t="n">
        <v>29954</v>
      </c>
      <c r="BC2345" t="n">
        <v>13.26251</v>
      </c>
      <c r="BD2345" t="n">
        <v>52.54005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92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2706</v>
      </c>
      <c r="F2346" t="n">
        <v>-1</v>
      </c>
      <c r="G2346" t="s">
        <v>74</v>
      </c>
      <c r="H2346" t="s">
        <v>75</v>
      </c>
      <c r="I2346" t="s"/>
      <c r="J2346" t="s">
        <v>74</v>
      </c>
      <c r="K2346" t="n">
        <v>99</v>
      </c>
      <c r="L2346" t="s">
        <v>76</v>
      </c>
      <c r="M2346" t="s"/>
      <c r="N2346" t="s">
        <v>77</v>
      </c>
      <c r="O2346" t="s">
        <v>78</v>
      </c>
      <c r="P2346" t="s">
        <v>2706</v>
      </c>
      <c r="Q2346" t="s"/>
      <c r="R2346" t="s">
        <v>102</v>
      </c>
      <c r="S2346" t="s">
        <v>280</v>
      </c>
      <c r="T2346" t="s">
        <v>82</v>
      </c>
      <c r="U2346" t="s"/>
      <c r="V2346" t="s">
        <v>83</v>
      </c>
      <c r="W2346" t="s">
        <v>84</v>
      </c>
      <c r="X2346" t="s"/>
      <c r="Y2346" t="s">
        <v>85</v>
      </c>
      <c r="Z2346">
        <f>HYPERLINK("https://hotelmonitor-cachepage.eclerx.com/savepage/tk_15434149846026275_sr_2057.html","info")</f>
        <v/>
      </c>
      <c r="AA2346" t="n">
        <v>-2071705</v>
      </c>
      <c r="AB2346" t="s"/>
      <c r="AC2346" t="s"/>
      <c r="AD2346" t="s">
        <v>86</v>
      </c>
      <c r="AE2346" t="s"/>
      <c r="AF2346" t="s"/>
      <c r="AG2346" t="s"/>
      <c r="AH2346" t="s"/>
      <c r="AI2346" t="s"/>
      <c r="AJ2346" t="s"/>
      <c r="AK2346" t="s">
        <v>87</v>
      </c>
      <c r="AL2346" t="s"/>
      <c r="AM2346" t="s"/>
      <c r="AN2346" t="s">
        <v>88</v>
      </c>
      <c r="AO2346" t="s"/>
      <c r="AP2346" t="n">
        <v>395</v>
      </c>
      <c r="AQ2346" t="s">
        <v>89</v>
      </c>
      <c r="AR2346" t="s"/>
      <c r="AS2346" t="s"/>
      <c r="AT2346" t="s">
        <v>90</v>
      </c>
      <c r="AU2346" t="s"/>
      <c r="AV2346" t="s"/>
      <c r="AW2346" t="s"/>
      <c r="AX2346" t="s"/>
      <c r="AY2346" t="n">
        <v>2071705</v>
      </c>
      <c r="AZ2346" t="s">
        <v>2707</v>
      </c>
      <c r="BA2346" t="s"/>
      <c r="BB2346" t="n">
        <v>71083</v>
      </c>
      <c r="BC2346" t="n">
        <v>13.37967</v>
      </c>
      <c r="BD2346" t="n">
        <v>52.52159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92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2706</v>
      </c>
      <c r="F2347" t="n">
        <v>-1</v>
      </c>
      <c r="G2347" t="s">
        <v>74</v>
      </c>
      <c r="H2347" t="s">
        <v>75</v>
      </c>
      <c r="I2347" t="s"/>
      <c r="J2347" t="s">
        <v>74</v>
      </c>
      <c r="K2347" t="n">
        <v>111</v>
      </c>
      <c r="L2347" t="s">
        <v>76</v>
      </c>
      <c r="M2347" t="s"/>
      <c r="N2347" t="s">
        <v>183</v>
      </c>
      <c r="O2347" t="s">
        <v>78</v>
      </c>
      <c r="P2347" t="s">
        <v>2706</v>
      </c>
      <c r="Q2347" t="s"/>
      <c r="R2347" t="s">
        <v>102</v>
      </c>
      <c r="S2347" t="s">
        <v>685</v>
      </c>
      <c r="T2347" t="s">
        <v>82</v>
      </c>
      <c r="U2347" t="s"/>
      <c r="V2347" t="s">
        <v>83</v>
      </c>
      <c r="W2347" t="s">
        <v>84</v>
      </c>
      <c r="X2347" t="s"/>
      <c r="Y2347" t="s">
        <v>85</v>
      </c>
      <c r="Z2347">
        <f>HYPERLINK("https://hotelmonitor-cachepage.eclerx.com/savepage/tk_15434149846026275_sr_2057.html","info")</f>
        <v/>
      </c>
      <c r="AA2347" t="n">
        <v>-2071705</v>
      </c>
      <c r="AB2347" t="s"/>
      <c r="AC2347" t="s"/>
      <c r="AD2347" t="s">
        <v>86</v>
      </c>
      <c r="AE2347" t="s"/>
      <c r="AF2347" t="s"/>
      <c r="AG2347" t="s"/>
      <c r="AH2347" t="s"/>
      <c r="AI2347" t="s"/>
      <c r="AJ2347" t="s"/>
      <c r="AK2347" t="s">
        <v>87</v>
      </c>
      <c r="AL2347" t="s"/>
      <c r="AM2347" t="s"/>
      <c r="AN2347" t="s">
        <v>88</v>
      </c>
      <c r="AO2347" t="s"/>
      <c r="AP2347" t="n">
        <v>395</v>
      </c>
      <c r="AQ2347" t="s">
        <v>89</v>
      </c>
      <c r="AR2347" t="s"/>
      <c r="AS2347" t="s"/>
      <c r="AT2347" t="s">
        <v>90</v>
      </c>
      <c r="AU2347" t="s"/>
      <c r="AV2347" t="s"/>
      <c r="AW2347" t="s"/>
      <c r="AX2347" t="s"/>
      <c r="AY2347" t="n">
        <v>2071705</v>
      </c>
      <c r="AZ2347" t="s">
        <v>2707</v>
      </c>
      <c r="BA2347" t="s"/>
      <c r="BB2347" t="n">
        <v>71083</v>
      </c>
      <c r="BC2347" t="n">
        <v>13.37967</v>
      </c>
      <c r="BD2347" t="n">
        <v>52.52159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2018-11-29T05:47:23Z</dcterms:created>
  <dcterms:modified xmlns:dcterms="http://purl.org/dc/terms/" xmlns:xsi="http://www.w3.org/2001/XMLSchema-instance" xsi:type="dcterms:W3CDTF">2018-11-29T05:47:23Z</dcterms:modified>
</cp:coreProperties>
</file>