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<sst xmlns="http://schemas.openxmlformats.org/spreadsheetml/2006/main" uniqueCount="1650">
  <si>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</si>
  <si>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</si>
  <si>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</si>
  <si>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</si>
  <si>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</si>
  <si>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</si>
  <si>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</si>
  <si>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</si>
  <si>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</si>
  <si>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</si>
  <si>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</si>
  <si>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</si>
  <si>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</si>
  <si>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</si>
  <si>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</si>
  <si>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</si>
  <si>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</si>
  <si>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</si>
  <si>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</si>
  <si>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</si>
  <si>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</si>
  <si>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</si>
  <si>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</si>
  <si>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</si>
  <si>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</si>
  <si>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</si>
  <si>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</si>
  <si>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</si>
  <si>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</si>
  <si>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</si>
  <si>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</si>
  <si>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</si>
  <si>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</si>
  <si>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</si>
  <si>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</si>
  <si>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</si>
  <si>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</si>
  <si>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</si>
  <si>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</si>
  <si>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</si>
  <si>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</si>
  <si>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</si>
  <si>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</si>
  <si>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</si>
  <si>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</si>
  <si>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</si>
  <si>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</si>
  <si>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</si>
  <si>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</si>
  <si>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</si>
  <si>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</si>
  <si>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</si>
  <si>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</si>
  <si>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</si>
  <si>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</si>
  <si>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</si>
  <si>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</si>
  <si>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</si>
  <si>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</si>
  <si>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</si>
  <si>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</si>
  <si>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</si>
  <si>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</si>
  <si>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</si>
  <si>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</si>
  <si>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</si>
  <si>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</si>
  <si>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</si>
  <si>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</si>
  <si>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</si>
  <si>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30/11/2018 18:59</t>
  </si>
  <si>
    <t>HRS</t>
  </si>
  <si>
    <t>01/12/2018</t>
  </si>
  <si>
    <t>Ibis Styles Berlin City Ost</t>
  </si>
  <si>
    <t>DE</t>
  </si>
  <si>
    <t>BER</t>
  </si>
  <si>
    <t>0</t>
  </si>
  <si>
    <t>Superior room: Flex tariff All Comfort Twin Rooms include twin beds</t>
  </si>
  <si>
    <t>X09</t>
  </si>
  <si>
    <t xml:space="preserve">ibis Styles Berlin City Ost </t>
  </si>
  <si>
    <t>3EST</t>
  </si>
  <si>
    <t>109.00</t>
  </si>
  <si>
    <t>EUR</t>
  </si>
  <si>
    <t>Available</t>
  </si>
  <si>
    <t>RO</t>
  </si>
  <si>
    <t>Completed</t>
  </si>
  <si>
    <t>CD</t>
  </si>
  <si>
    <t>Y</t>
  </si>
  <si>
    <t>N</t>
  </si>
  <si>
    <t>Free</t>
  </si>
  <si>
    <t>2 Adt</t>
  </si>
  <si>
    <t>Scharnweberstrasse 21-22, Berlin - Friedrichshain, 10247, Germany</t>
  </si>
  <si>
    <t>BERLIN</t>
  </si>
  <si>
    <t>Superior room: Flex tariff All Comfort Triple - Triple Comfort Room: 2 single beds and 1 extra bed</t>
  </si>
  <si>
    <t>124.00</t>
  </si>
  <si>
    <t>Come Inn Berlin Kurfurstendamm Opera</t>
  </si>
  <si>
    <t>Standard room: Hot tariff Consists of a room with shower/toilet or bathtub/toilet.</t>
  </si>
  <si>
    <t>Come Inn Berlin KurfÃ¼rstendamm</t>
  </si>
  <si>
    <t>77.62</t>
  </si>
  <si>
    <t>BB</t>
  </si>
  <si>
    <t>KurfÃ¼rstendamm 180, 10707, Berlin - Wilmersdorf</t>
  </si>
  <si>
    <t>Standard room: Basic tariff Standard Double Room</t>
  </si>
  <si>
    <t>89.63</t>
  </si>
  <si>
    <t>96.25</t>
  </si>
  <si>
    <t>Superior room: Basic tariff Superior Double Room</t>
  </si>
  <si>
    <t>98.33</t>
  </si>
  <si>
    <t>109.25</t>
  </si>
  <si>
    <t>110.33</t>
  </si>
  <si>
    <t>119.25</t>
  </si>
  <si>
    <t>Family room: Basic tariff Family Room</t>
  </si>
  <si>
    <t>139.73</t>
  </si>
  <si>
    <t>151.73</t>
  </si>
  <si>
    <t>Hotel Nest Berlin</t>
  </si>
  <si>
    <t>Standard room: Basic tariff Consists of a room with shower/toilet or bathtub/toilet.</t>
  </si>
  <si>
    <t>2EST</t>
  </si>
  <si>
    <t>69.00</t>
  </si>
  <si>
    <t>Neuköllner Str. 201-203, Berlin - Berlin-Rudow, 12357, Germany</t>
  </si>
  <si>
    <t xml:space="preserve">Rheinsberg am See </t>
  </si>
  <si>
    <t>4EST</t>
  </si>
  <si>
    <t>100.80</t>
  </si>
  <si>
    <t>Finsterwalder Str. 64, Berlin - Reinickendorf, 13435, Germany</t>
  </si>
  <si>
    <t xml:space="preserve">Dorint </t>
  </si>
  <si>
    <t>Standard room: Flex tariff Standard Double Room</t>
  </si>
  <si>
    <t>99.00</t>
  </si>
  <si>
    <t>Rudower Chausee 15, Berlin - Adlershof, 12489, Germany</t>
  </si>
  <si>
    <t>Superior room: Flex tariff Larger and more comfortable than a standard room. Containing shower/toilet or bathtub/toilet.</t>
  </si>
  <si>
    <t>119.00</t>
  </si>
  <si>
    <t>Superior room: Flex tariff Comfort Double Room</t>
  </si>
  <si>
    <t>155.00</t>
  </si>
  <si>
    <t>ibis Berlin Messe</t>
  </si>
  <si>
    <t>Standard room: Flex tariff Standard Room with one double bed</t>
  </si>
  <si>
    <t xml:space="preserve">ibis Berlin Messe </t>
  </si>
  <si>
    <t>92.00</t>
  </si>
  <si>
    <t>Messedamm 10, Berlin - Charlottenburg, 14057, Germany</t>
  </si>
  <si>
    <t>Standard room: Flex tariff Standard Room with 3 single beds</t>
  </si>
  <si>
    <t>Standard room: Flex tariff Standard Room with Twin Beds</t>
  </si>
  <si>
    <t>114.00</t>
  </si>
  <si>
    <t>Family room: Flex tariff Family Room with 63"x79" (160x200 cm) double bed and sofa bed, new sleep-easy concept</t>
  </si>
  <si>
    <t>122.00</t>
  </si>
  <si>
    <t>144.00</t>
  </si>
  <si>
    <t xml:space="preserve">Angleterre </t>
  </si>
  <si>
    <t>Standard room: Flex tariff Consists of a room with shower/toilet or bathtub/toilet.</t>
  </si>
  <si>
    <t>125.00</t>
  </si>
  <si>
    <t>Friedrichstr. 31, Berlin - Mitte, 10969, Germany</t>
  </si>
  <si>
    <t>Business room: Flex tariff Also with writing desk, sitting area, and Internet connection. Containing shower/toilet or bathtub/toilet.</t>
  </si>
  <si>
    <t>160.00</t>
  </si>
  <si>
    <t>Concorde Hotel am Studio</t>
  </si>
  <si>
    <t>95.00</t>
  </si>
  <si>
    <t>Kaiserdamm 80/81, Berlin - Charlottenburg, 14057, Germany</t>
  </si>
  <si>
    <t xml:space="preserve">Queens Garden </t>
  </si>
  <si>
    <t>70.00</t>
  </si>
  <si>
    <t>Koenigin-Elisabeth-Straße 47a, Berlin - Charlottenburg, 14059, Germany</t>
  </si>
  <si>
    <t>Eurostars Berlin</t>
  </si>
  <si>
    <t>5EST</t>
  </si>
  <si>
    <t>Friedrichstr. 99, Berlin - Mitte, 10117, Germany</t>
  </si>
  <si>
    <t xml:space="preserve">Leonardo Royal </t>
  </si>
  <si>
    <t>149.00</t>
  </si>
  <si>
    <t>Otto-Braun-Str. 90, Berlin - Friedrichshain, 10249, Germany</t>
  </si>
  <si>
    <t>159.00</t>
  </si>
  <si>
    <t>Superior room: Flex tariff Superior room</t>
  </si>
  <si>
    <t>185.00</t>
  </si>
  <si>
    <t>Abion Villa Suites</t>
  </si>
  <si>
    <t xml:space="preserve">Abion Villa Suites </t>
  </si>
  <si>
    <t>158.00</t>
  </si>
  <si>
    <t>Alt Moabit 99, Berlin - Tiergarten, 10559, Germany</t>
  </si>
  <si>
    <t>Suite: Flex tariff At least two rooms (bedroom and living room or working area) and bathroom with shower/toilet or bathtub/toilet.</t>
  </si>
  <si>
    <t>208.00</t>
  </si>
  <si>
    <t>Kubrat an der Spree</t>
  </si>
  <si>
    <t>Kubrat An der Spree</t>
  </si>
  <si>
    <t>85.00</t>
  </si>
  <si>
    <t>Freiheit 10/11, Berlin - Köpenick, 12555, Germany</t>
  </si>
  <si>
    <t>Residenz Am Deutschen Theater</t>
  </si>
  <si>
    <t>ApartHotel Residenz Am Deutschen Theater</t>
  </si>
  <si>
    <t>186.50</t>
  </si>
  <si>
    <t>Reinhardtstr. 27a-31, Berlin - Mitte, 10117, Germany</t>
  </si>
  <si>
    <t xml:space="preserve">Hotel Orania.Berlin </t>
  </si>
  <si>
    <t>296.09</t>
  </si>
  <si>
    <t>Oranienplatz 17, Berlin - Berlin, 10999, Germany</t>
  </si>
  <si>
    <t>Air in Berlin Hotel</t>
  </si>
  <si>
    <t>Standard room: Basic tariff Standard Double Room, 1 Double Bed</t>
  </si>
  <si>
    <t xml:space="preserve">Air in Berlin </t>
  </si>
  <si>
    <t>97.00</t>
  </si>
  <si>
    <t>Ansbacher Str. 6, Berlin - Schöneberg, 10787, Germany</t>
  </si>
  <si>
    <t>Superior room: Basic tariff Superior Double or Twin Room</t>
  </si>
  <si>
    <t>113.00</t>
  </si>
  <si>
    <t>Aletto Kudamm</t>
  </si>
  <si>
    <t xml:space="preserve">aletto Hotel Kudamm </t>
  </si>
  <si>
    <t>115.50</t>
  </si>
  <si>
    <t>Hardenbergstr. 21, Berlin - Charlottenburg, 10623, Germany</t>
  </si>
  <si>
    <t>135.50</t>
  </si>
  <si>
    <t xml:space="preserve">Amadeus Central </t>
  </si>
  <si>
    <t>Budget room: Hot tariff Comfort Double Room, Shared Bathroom</t>
  </si>
  <si>
    <t>PENDI</t>
  </si>
  <si>
    <t>62.00</t>
  </si>
  <si>
    <t>Hohenzollerndamm 57-58, Berlin - Charlottenburg Wilmersdorf, 14199, Germany</t>
  </si>
  <si>
    <t>Holiday Inn Berlin City West</t>
  </si>
  <si>
    <t>Standard room: Basic tariff 1 DBL BED NONSMOKE; STANDARD ROOM WITH 25 SQM FULLY EQUIPPED WITH AIR CONDITION INDIVIDUALLY ADJUSTABLE SOUND PROOF...</t>
  </si>
  <si>
    <t xml:space="preserve">Holiday Inn BERLIN - CITY WEST </t>
  </si>
  <si>
    <t>71.40</t>
  </si>
  <si>
    <t>Rohrdamm 80, 13629, Berlin - Spandau</t>
  </si>
  <si>
    <t>109.40</t>
  </si>
  <si>
    <t>Suite: Basic tariff 1 DOUBLE BED SUITE ROOM COUCH NONSMOKING; SPACIOUS 50 SQ MTR WITH SEPARATE LIVING AND SLEEPING AREA AC WIFI CORDLESS...</t>
  </si>
  <si>
    <t>134.40</t>
  </si>
  <si>
    <t>172.40</t>
  </si>
  <si>
    <t>194.40</t>
  </si>
  <si>
    <t>257.40</t>
  </si>
  <si>
    <t xml:space="preserve">Hotel am Borsigturm </t>
  </si>
  <si>
    <t>79.00</t>
  </si>
  <si>
    <t>Am Borsigturm 1, Berlin - Tegel, 13507, Germany</t>
  </si>
  <si>
    <t>Quentin Design Berlin Hotel</t>
  </si>
  <si>
    <t>Budget room: Hot tariff Economy Double Room, 1 Queen Bed</t>
  </si>
  <si>
    <t xml:space="preserve">Quentin Design </t>
  </si>
  <si>
    <t>129.00</t>
  </si>
  <si>
    <t>Kalckreuthstr. 12, Berlin - Schöneberg, 10777, Germany</t>
  </si>
  <si>
    <t>Budget room: Basic tariff Economy Double Room, 1 Queen Bed</t>
  </si>
  <si>
    <t>153.00</t>
  </si>
  <si>
    <t>139.00</t>
  </si>
  <si>
    <t>Superior room: Basic tariff Luxury Double Room</t>
  </si>
  <si>
    <t>163.00</t>
  </si>
  <si>
    <t>183.00</t>
  </si>
  <si>
    <t>Sofitel Berlin Kurfurstendamm</t>
  </si>
  <si>
    <t>Superior room: Hot tariff SUPERIOR ROOM - 1 king size bed</t>
  </si>
  <si>
    <t xml:space="preserve">Sofitel Berlin Kurfurstendamm </t>
  </si>
  <si>
    <t>460.00</t>
  </si>
  <si>
    <t>Augsburger Strasse 41, Berlin - Charlottenburg, 10789, Germany</t>
  </si>
  <si>
    <t>Superior room: Flex tariff SUPERIOR ROOM - 1 king size bed</t>
  </si>
  <si>
    <t>510.00</t>
  </si>
  <si>
    <t>Superior room: Basic tariff SUPERIOR ROOM - 1 king size bed</t>
  </si>
  <si>
    <t>Standard room: Basic tariff LUXURY ROOM -1 king size bed</t>
  </si>
  <si>
    <t>470.00</t>
  </si>
  <si>
    <t>Standard room: Basic tariff LUXURY PREMIUM - 1 king size bed, city view</t>
  </si>
  <si>
    <t>490.00</t>
  </si>
  <si>
    <t>500.00</t>
  </si>
  <si>
    <t>Standard room: Flex tariff LUXURY ROOM -1 king size bed</t>
  </si>
  <si>
    <t>520.00</t>
  </si>
  <si>
    <t>530.00</t>
  </si>
  <si>
    <t>Standard room: Flex tariff LUXURY PREMIUM - 1 king size bed, city view</t>
  </si>
  <si>
    <t>540.00</t>
  </si>
  <si>
    <t>560.00</t>
  </si>
  <si>
    <t>570.00</t>
  </si>
  <si>
    <t>Business room: Basic tariff LUXURY ROOM - Executive Lounge access-1 king size bed, city view</t>
  </si>
  <si>
    <t>Business room: Basic tariff JUNIOR SUITE-Executive Lounge access, 1 king size bed</t>
  </si>
  <si>
    <t>580.00</t>
  </si>
  <si>
    <t>Ringhotel Seehof am Lietzensee</t>
  </si>
  <si>
    <t>153.30</t>
  </si>
  <si>
    <t>Lietzenseeufer 11, Berlin - Charlottenburg, 14057, Germany</t>
  </si>
  <si>
    <t>Room with lake view: Flex tariff This room offers a lake view and contains a shower/toilet or bathtub/toilet.</t>
  </si>
  <si>
    <t>158.30</t>
  </si>
  <si>
    <t xml:space="preserve">Novum Style Aldea </t>
  </si>
  <si>
    <t>119.42</t>
  </si>
  <si>
    <t>Bülowstr. 19, Berlin - Schöneberg, 10783, Germany</t>
  </si>
  <si>
    <t>140.50</t>
  </si>
  <si>
    <t>Superior room: Basic tariff Larger and more comfortable than a standard room. Containing shower/toilet or bathtub/toilet.</t>
  </si>
  <si>
    <t>150.50</t>
  </si>
  <si>
    <t xml:space="preserve">The Ritz-Carlton Berlin </t>
  </si>
  <si>
    <t>Standard room: Basic tariff Deluxe Room Twin, 2 Twin/Single Bed(s), 40sqm/430sqft, Living/sitting area, Wireless internet, complimentary, Wired...</t>
  </si>
  <si>
    <t>309.75</t>
  </si>
  <si>
    <t>Potsdamer Platz 3, 10785, Berlin - Berlin</t>
  </si>
  <si>
    <t>Superior room: Basic tariff Deluxe Room, 1 King, 40sqm/430sqft, Living/sitting area, Wireless internet, complimentary, Wired internet...</t>
  </si>
  <si>
    <t>351.75</t>
  </si>
  <si>
    <t>Standard room: Basic tariff Deluxe View Room, 1 King, 40sqm/430sqft, Living/sitting area, Wireless internet, complimentary, Wired internet...</t>
  </si>
  <si>
    <t>Standard room: Basic tariff Corner Deluxe Room, 1 King, 42sqm/452sqft, Living/sitting area, Wireless internet, complimentary, Wired internet...</t>
  </si>
  <si>
    <t>372.75</t>
  </si>
  <si>
    <t>393.75</t>
  </si>
  <si>
    <t>Junior suite: Basic tariff Junior Suite, 1 King, 50sqm/538sqft, Living/sitting area, Wireless internet, complimentary, Wired internet...</t>
  </si>
  <si>
    <t>414.75</t>
  </si>
  <si>
    <t>Suite: Basic tariff Corner Deluxe Suite, 1 King, 57sqm/613sqft, Living/sitting area, Wireless internet, complimentary, Wired internet...</t>
  </si>
  <si>
    <t>435.75</t>
  </si>
  <si>
    <t>Business room: Basic tariff Ritz-Carlton Club Room, 1 King, 40sqm/430sqft, Living/sitting area, Wireless internet, complimentary, Wired...</t>
  </si>
  <si>
    <t>498.75</t>
  </si>
  <si>
    <t>Suite: Basic tariff Deluxe Suite, 1 King, Bathrooms: 1.5, 65sqm/699sqft, Living/sitting area, Separate living room, Wireless internet...</t>
  </si>
  <si>
    <t>677.25</t>
  </si>
  <si>
    <t>698.25</t>
  </si>
  <si>
    <t>Suite: Basic tariff Carlton Club Suite, 1 King, Bathrooms: 1.5, Kitchenette, Microwave, 105sqm/1130sqft, Living/sitting area, Dining...</t>
  </si>
  <si>
    <t>1464.75</t>
  </si>
  <si>
    <t>Suite: Basic tariff The Ritz-Carlton Suite, Bedroom 1: 1 King, Bedroom 2: 1 King, Bathrooms: 2.5, Whirlpool fits 2, Kitchenette...</t>
  </si>
  <si>
    <t>1</t>
  </si>
  <si>
    <t>12600.00</t>
  </si>
  <si>
    <t>Sheraton Berlin Grand Hotel Esplanade</t>
  </si>
  <si>
    <t>Standard room: Basic tariff Classic Room Double, 1 King, Mini fridge, 29sqm/312sqft, Wireless internet, complimentary, Wired internet...</t>
  </si>
  <si>
    <t xml:space="preserve">Sheraton Berlin Grand Hotel Esplanade </t>
  </si>
  <si>
    <t>145.95</t>
  </si>
  <si>
    <t>LUETZOWUFER 15, Berlin - Tiergarten, 10785, Germany</t>
  </si>
  <si>
    <t>Standard room: Basic tariff Classic Room Twin, 2 Twin/Single Bed(s), Mini fridge, 29sqm/312sqft, Wireless internet, complimentary, Wired...</t>
  </si>
  <si>
    <t>Standard room: Basic tariff Deluxe Room Double High Floor, 1 King, Mini fridge, 29sqm/312sqft, Wireless internet, complimentary, Wired internet...</t>
  </si>
  <si>
    <t>166.95</t>
  </si>
  <si>
    <t>Standard room: Basic tariff Deluxe Room Twin High Floor, 2 Twin/Single Bed(s), Mini fridge, 29sqm/312sqft, Wireless internet, complimentary...</t>
  </si>
  <si>
    <t>187.95</t>
  </si>
  <si>
    <t>Standard room: Basic tariff Club Room Twin, 2 Twin/Single Bed(s), Mini fridge, 29sqm/312sqft, Wireless internet, complimentary, Wired internet...</t>
  </si>
  <si>
    <t>Standard room: Basic tariff Club Room Double, 1 King, Mini fridge, 29sqm/312sqft, Wireless internet, complimentary, Wired internet...</t>
  </si>
  <si>
    <t>208.95</t>
  </si>
  <si>
    <t>229.95</t>
  </si>
  <si>
    <t>Standard room: Basic tariff Executive Suite, 1 King, Mini fridge, 56sqm/603sqft, Living/sitting area, Wireless internet, complimentary, Wired...</t>
  </si>
  <si>
    <t>Standard room: Basic tariff Panorama Suite, 1 King, Mini fridge, 56sqm/603sqft, Living/sitting area, Wireless internet, complimentary, Wired...</t>
  </si>
  <si>
    <t>250.95</t>
  </si>
  <si>
    <t>271.95</t>
  </si>
  <si>
    <t>Standard room: Basic tariff Sauna Suite, 1 King, Tub with spray jets, Mini fridge, 65sqm/699sqft, Living/sitting area, Wireless internet...</t>
  </si>
  <si>
    <t>292.95</t>
  </si>
  <si>
    <t>313.95</t>
  </si>
  <si>
    <t xml:space="preserve">Albrechtshof </t>
  </si>
  <si>
    <t>169.40</t>
  </si>
  <si>
    <t>Albrechtstr. 8, Berlin - Mitte, 10117, Germany</t>
  </si>
  <si>
    <t>NH Berlin City West</t>
  </si>
  <si>
    <t xml:space="preserve">NH Berlin City West </t>
  </si>
  <si>
    <t>141.00</t>
  </si>
  <si>
    <t>Bundesallee 36-37, Berlin - Wilmersdorf, 10717, Germany</t>
  </si>
  <si>
    <t xml:space="preserve">Select Hotel Berlin Checkpoint Charlie </t>
  </si>
  <si>
    <t>Standard room: Hot tariff Double Room (Queensize)</t>
  </si>
  <si>
    <t>125.58</t>
  </si>
  <si>
    <t>Hedemannstr. 11/12, Berlin - Mitte, 10969, Germany</t>
  </si>
  <si>
    <t>The Westin Grand Berlin</t>
  </si>
  <si>
    <t>Standard room: Basic tariff Deluxe Room, 2 Twin/Single Bed(s), 24sqm/258sqft-27sqm/291sqft, Wireless internet, for a fee, Wired internet, for a...</t>
  </si>
  <si>
    <t xml:space="preserve">Berlin The Westin Grand </t>
  </si>
  <si>
    <t>198.45</t>
  </si>
  <si>
    <t>FRIEDRICHSTRASSE 158 164, Berlin - Mitte, 10117, Germany</t>
  </si>
  <si>
    <t>Standard room: Basic tariff Garden Deluxe Room, 2 Twin/Single Bed(s), 24sqm/258sqft-27sqm/291sqft, Wireless internet, for a fee, Wired internet...</t>
  </si>
  <si>
    <t>219.45</t>
  </si>
  <si>
    <t>Standard room: Basic tariff Garden Deluxe Room, 1 King or 1 Queen, 24sqm/258sqft-27sqm/291sqft, Wireless internet, for a fee, Wired internet...</t>
  </si>
  <si>
    <t>240.45</t>
  </si>
  <si>
    <t>Standard room: Basic tariff Linden Superior Room, 2 Twin/Single Bed(s), 31sqm/334sqft, Wireless internet, for a fee, Wired internet, for a fee...</t>
  </si>
  <si>
    <t>261.45</t>
  </si>
  <si>
    <t>Standard room: Basic tariff Junior Suite, 1 King or 2 Twin/Single Bed(s), 55sqm/592sqft, Separate living room, Wireless internet, complimentary...</t>
  </si>
  <si>
    <t>324.45</t>
  </si>
  <si>
    <t>366.45</t>
  </si>
  <si>
    <t>Standard room: Basic tariff SPA Suite, 1 King, Bathrooms: 1.5, Tub with spray jets, 65sqm/699sqft, Separate living room, Wireless internet...</t>
  </si>
  <si>
    <t>513.45</t>
  </si>
  <si>
    <t>Standard room: Basic tariff Themed Suite, 1 King, Bathrooms: 1.5, 70sqm/753sqft, Living/sitting area, Separate living room, Wireless internet...</t>
  </si>
  <si>
    <t>555.45</t>
  </si>
  <si>
    <t>586.95</t>
  </si>
  <si>
    <t>Standard room: Basic tariff Grand SPA Suite, 1 King, Bathrooms: 1.5, Tub with spray jets, 90sqm/968sqft, Living/sitting area, Dining area...</t>
  </si>
  <si>
    <t>2100.00</t>
  </si>
  <si>
    <t>2142.00</t>
  </si>
  <si>
    <t>Standard room: Basic tariff Presidential Suite, 1 King, Bathrooms: 1.5, Tub with spray jets, 170sqm/1829sqft, Living/sitting area, Dining area...</t>
  </si>
  <si>
    <t>2625.00</t>
  </si>
  <si>
    <t>2667.00</t>
  </si>
  <si>
    <t>The Mandala Suites</t>
  </si>
  <si>
    <t>Suite: Hot tariff Suite (Management)</t>
  </si>
  <si>
    <t xml:space="preserve">The Mandala Suites </t>
  </si>
  <si>
    <t>162.00</t>
  </si>
  <si>
    <t>Friedrichstr. 185-190, Berlin - Mitte, 10117, Germany</t>
  </si>
  <si>
    <t>Apartment: Basic tariff An apartment consists of a bedroom with kitchenette or small, separate kitchen, as well as a bathroom with...</t>
  </si>
  <si>
    <t>180.00</t>
  </si>
  <si>
    <t>Suite: Basic tariff Suite (Management)</t>
  </si>
  <si>
    <t>210.00</t>
  </si>
  <si>
    <t>Gat Point Charlie</t>
  </si>
  <si>
    <t xml:space="preserve">Gat Point Charlie </t>
  </si>
  <si>
    <t>94.00</t>
  </si>
  <si>
    <t>Mauerstr. 81-82, Berlin - Mitte, 10117, Germany</t>
  </si>
  <si>
    <t>118.00</t>
  </si>
  <si>
    <t>Days Inn Berlin West</t>
  </si>
  <si>
    <t xml:space="preserve">Days Inn West </t>
  </si>
  <si>
    <t>78.75</t>
  </si>
  <si>
    <t>Kögelstr. 12 - 13, Berlin - Reinickendorf, 13403, Germany</t>
  </si>
  <si>
    <t>94.75</t>
  </si>
  <si>
    <t>Leonardo Hotel Berlin</t>
  </si>
  <si>
    <t xml:space="preserve">Leonardo </t>
  </si>
  <si>
    <t>Wilmersdorfer Str. 32, Berlin - Charlottenburg, 10585, Germany</t>
  </si>
  <si>
    <t>Superior room: Flex tariff Comfort Room</t>
  </si>
  <si>
    <t xml:space="preserve">Hotel Indigo BERLIN - EAST SIDE GALLERY </t>
  </si>
  <si>
    <t>Standard room: Basic tariff STANDARD ROOM; "OUR CONTEMPORARY STYLED RMS PROVIDE SPACE TO WORK AND STAY CONNECTED ON FREE HI SPEED WIFI OR WHY...</t>
  </si>
  <si>
    <t>137.00</t>
  </si>
  <si>
    <t>Muehlenstrasse 13-19, 10243, Berlin</t>
  </si>
  <si>
    <t>Standard room: Basic tariff ONE QUEEN BED NONSMOKE; "OUR WELL DESIGNED ROOMS ARE EQUIPED WITH COZY BOX SPRING BED SPACE TO WORK HIGH SPEED WIFI...</t>
  </si>
  <si>
    <t>Superior room: Basic tariff 1 BD SUPERIOR 2 PERS NONSMOKE; OUR HIGH FLOORED SUPERIOR RMS WITH GREAT VIEW OVER THE SPREE ARE EQUIPPED WITH A COZY...</t>
  </si>
  <si>
    <t>147.00</t>
  </si>
  <si>
    <t>167.00</t>
  </si>
  <si>
    <t>177.00</t>
  </si>
  <si>
    <t>Novotel Suites Ber Potsdamer Pl</t>
  </si>
  <si>
    <t>Suite: Flex tariff Suite with 1 double bed (63x79 in. [160x200 cm]) and 1 sofa bed</t>
  </si>
  <si>
    <t xml:space="preserve">Novotel Suites Berlin City Potsdamer Platz </t>
  </si>
  <si>
    <t>128.00</t>
  </si>
  <si>
    <t>Anhalter Strasse 2, Berlin - Mitte, 10963, Germany</t>
  </si>
  <si>
    <t>Superior room: Flex tariff Superior Suite with 2 single beds</t>
  </si>
  <si>
    <t>Zarenhof Friedrichshain</t>
  </si>
  <si>
    <t>106.10</t>
  </si>
  <si>
    <t>Boxhagener Str. 17, Berlin - Friedrichshain, 10245, Germany</t>
  </si>
  <si>
    <t xml:space="preserve">Capri by Fraser Berlin </t>
  </si>
  <si>
    <t>108.00</t>
  </si>
  <si>
    <t>Scharrenstraße 22, Berlin - Berlin, 10178, Germany</t>
  </si>
  <si>
    <t xml:space="preserve">ABC-Pension </t>
  </si>
  <si>
    <t>90.00</t>
  </si>
  <si>
    <t>KurfÃ¼rstenstr. 20, 10785, Berlin - Tiergarten</t>
  </si>
  <si>
    <t xml:space="preserve">Villa Konstanz </t>
  </si>
  <si>
    <t>Konstanzer Str. 30, Berlin - Wilmersdorf, 10709, Germany</t>
  </si>
  <si>
    <t>Moxy Berlin Ostbahnhof</t>
  </si>
  <si>
    <t>Standard room: Basic tariff 2 Twin/Single Bed(s), 17sqm/183sqft, Wireless internet, complimentary, 42in/107cm flatscreen TV</t>
  </si>
  <si>
    <t xml:space="preserve">MOXY Berlin Ostbahnhof </t>
  </si>
  <si>
    <t>124.95</t>
  </si>
  <si>
    <t>Andreasstrasse 76-78, Berlin - Berlin, 10243, Germany</t>
  </si>
  <si>
    <t>Standard room: Basic tariff 1 Queen, 17sqm/183sqft, Wireless internet, complimentary, 42in/107cm flatscreen TV</t>
  </si>
  <si>
    <t>Standard room: Basic tariff Queen, 17sqm/183sqft, Wireless internet, complimentary, Coffee/tea maker, flatscreen TV</t>
  </si>
  <si>
    <t>140.70</t>
  </si>
  <si>
    <t>150.15</t>
  </si>
  <si>
    <t>165.90</t>
  </si>
  <si>
    <t>Park Plaza Wallstreet Berlin Mitte</t>
  </si>
  <si>
    <t xml:space="preserve">Park Plaza Wallstreet Berlin Mitte </t>
  </si>
  <si>
    <t>Wallstr. 23-24, Berlin - Mitte, 10179, Germany</t>
  </si>
  <si>
    <t>Leonardo Hotel Berlin City SÃ¼d</t>
  </si>
  <si>
    <t>Leonardo Boutique Hotel Berlin City South</t>
  </si>
  <si>
    <t>89.00</t>
  </si>
  <si>
    <t>Rudower Str. 80-82, 12351, Berlin - NeukÃ¶lln</t>
  </si>
  <si>
    <t>Superior room: Flex tariff Comfort Triple Room</t>
  </si>
  <si>
    <t>ibis Berlin Ostbahnhof</t>
  </si>
  <si>
    <t>Standard room: Flex tariff Standard Room with 1 double bed</t>
  </si>
  <si>
    <t xml:space="preserve">ibis Berlin Ostbahnhof </t>
  </si>
  <si>
    <t>An der Schillingbrucke 2, Berlin - Friedrichshain, 10243, Germany</t>
  </si>
  <si>
    <t>Standard room: Flex tariff Standard Room with 2 single beds</t>
  </si>
  <si>
    <t>Superior room: Flex tariff Superior Room with a double bed (63 in x 79 in) and view of the River Spree.</t>
  </si>
  <si>
    <t>131.00</t>
  </si>
  <si>
    <t xml:space="preserve">Patrick Hellmann Schlosshotel </t>
  </si>
  <si>
    <t>239.00</t>
  </si>
  <si>
    <t>Brahmsstr. 10, Berlin - Grunewald, 14193, Germany</t>
  </si>
  <si>
    <t>Superior room: Basic tariff Deluxe Room</t>
  </si>
  <si>
    <t>297.00</t>
  </si>
  <si>
    <t>Suite: Basic tariff Premium Suite (designed by PATRICK HELLMANN)</t>
  </si>
  <si>
    <t>630.00</t>
  </si>
  <si>
    <t>Suite: Basic tariff Executive Suite</t>
  </si>
  <si>
    <t>688.00</t>
  </si>
  <si>
    <t>NH Collection Berlin Mitte am Checkpoint Charlie</t>
  </si>
  <si>
    <t xml:space="preserve">NH Collection Berlin Mitte Checkpoint Charlie </t>
  </si>
  <si>
    <t>179.00</t>
  </si>
  <si>
    <t>Leipziger Str. 106-111, Berlin - Mitte, 10117, Germany</t>
  </si>
  <si>
    <t xml:space="preserve">Landmark Eco Hotel </t>
  </si>
  <si>
    <t>Standard room: Hot tariff Economy Double or Twin Room</t>
  </si>
  <si>
    <t>Gervinusstr. 24, Berlin - Charlottenburg, 10629, Germany</t>
  </si>
  <si>
    <t>Novotel Berlin Mitte</t>
  </si>
  <si>
    <t>Superior room: Flex tariff Superior Room with double bed</t>
  </si>
  <si>
    <t xml:space="preserve">Novotel Berlin Mitte </t>
  </si>
  <si>
    <t>132.00</t>
  </si>
  <si>
    <t>Fischerinsel 12, Berlin - Mitte, 10179, Germany</t>
  </si>
  <si>
    <t>Superior room: Flex tariff Privilege Room with double bed</t>
  </si>
  <si>
    <t>152.00</t>
  </si>
  <si>
    <t>168.00</t>
  </si>
  <si>
    <t>188.00</t>
  </si>
  <si>
    <t>MEININGER Hauptbahnhof</t>
  </si>
  <si>
    <t>110.00</t>
  </si>
  <si>
    <t>Ella-Trebe-Straße 9, Berlin - Tiergarten, 10557, Germany</t>
  </si>
  <si>
    <t>Generator Berlin Prenzlauer Berg</t>
  </si>
  <si>
    <t xml:space="preserve">Generator Hostel Berlin Prenzlauer Berg </t>
  </si>
  <si>
    <t>1EST</t>
  </si>
  <si>
    <t>106.00</t>
  </si>
  <si>
    <t>Storkower Str. 160, Berlin - Prenzlauer Berg, 10407, Germany</t>
  </si>
  <si>
    <t>The Weinmeister -Adults only-</t>
  </si>
  <si>
    <t>135.10</t>
  </si>
  <si>
    <t>Weinmeisterstr. 2, 10178, Berlin - Mitte</t>
  </si>
  <si>
    <t>InterContinental Berlin</t>
  </si>
  <si>
    <t>Superior room: Hot tariff SUPERIOR ROOM; HAVE A RESTFUL STAY IN YOUR AC 30 SQM BEDRM. ENJOY DRINKS FROM THE MINIBAR.GET TO WORK W FREE BASIC...</t>
  </si>
  <si>
    <t xml:space="preserve">InterContinental Hotels BERLIN </t>
  </si>
  <si>
    <t>Budapester Strasse 2, Berlin - Tiergarten, 10787, Germany</t>
  </si>
  <si>
    <t>Superior room: Basic tariff SUPERIOR ROOM; HAVE A RESTFUL STAY IN YOUR AC 30 SQM BEDRM. ENJOY DRINKS FROM THE MINIBAR.GET TO WORK W FREE BASIC...</t>
  </si>
  <si>
    <t>203.70</t>
  </si>
  <si>
    <t>Superior room: Basic tariff KING DELUXE; LOOK FORWARD TO A RELAXING STAY IN OUR ELEGANTLY APPOINTED AND COMFORTABLE 42SQM LARGE DELUXE ROOMS...</t>
  </si>
  <si>
    <t>235.20</t>
  </si>
  <si>
    <t>Suite: Basic tariff JUNIOR SUITE; THIS STE OFFERS CONVENIENCE ON 48 SQM W SEPARATED RMS FOR LIVING AND SLEEPING HAVE EVERY COMFORT OF...</t>
  </si>
  <si>
    <t>287.70</t>
  </si>
  <si>
    <t>Business room: Basic tariff KING BED CLUB INTERCONTINENTAL; SPACIOUS AND COMFORTABLE ROOM 30 SQUARE METRE ON THE HIGHER FLOORS W EXCLUSIVE...</t>
  </si>
  <si>
    <t>DXB</t>
  </si>
  <si>
    <t>298.20</t>
  </si>
  <si>
    <t>NH Berlin Alexanderplatz</t>
  </si>
  <si>
    <t xml:space="preserve">NH Berlin Alexanderplatz </t>
  </si>
  <si>
    <t>Landsberger Allee 26, Berlin - Berlin, 10249, Germany</t>
  </si>
  <si>
    <t>134.00</t>
  </si>
  <si>
    <t>Mercure Airport Berlin Tegel</t>
  </si>
  <si>
    <t>Standard room: Flex tariff Standard Room with double bed</t>
  </si>
  <si>
    <t xml:space="preserve">Mercure Airport Hotel Berlin Tegel </t>
  </si>
  <si>
    <t>172.00</t>
  </si>
  <si>
    <t>Kurt Schumacher Damm 202, Berlin - Reinickendorf, 13405, Germany</t>
  </si>
  <si>
    <t>Standard room: Flex tariff Standard Room with double bed and pull-out bed</t>
  </si>
  <si>
    <t>Superior room: Flex tariff Privilege Room with 1 double bed</t>
  </si>
  <si>
    <t>197.00</t>
  </si>
  <si>
    <t>220.00</t>
  </si>
  <si>
    <t>245.00</t>
  </si>
  <si>
    <t xml:space="preserve">MEININGER Hotel Berlin Tiergarten </t>
  </si>
  <si>
    <t>Turmstraße 25-26, Berlin - Berlin, 10559, Germany</t>
  </si>
  <si>
    <t>Hotel Amano</t>
  </si>
  <si>
    <t xml:space="preserve">Amano </t>
  </si>
  <si>
    <t>Auguststraße 43/Ecke Rosenthalerstr, Berlin - Mitte, 10119, Germany</t>
  </si>
  <si>
    <t xml:space="preserve">Forsthaus </t>
  </si>
  <si>
    <t>103.95</t>
  </si>
  <si>
    <t>Stölpchenweg  45, Berlin - Wannsee, 14109, Germany</t>
  </si>
  <si>
    <t xml:space="preserve">KuÂ´ Damm 101 </t>
  </si>
  <si>
    <t>133.00</t>
  </si>
  <si>
    <t>KurfÃ¼rstendamm 101, 10711, Berlin - Charlottenburg</t>
  </si>
  <si>
    <t>165.00</t>
  </si>
  <si>
    <t>Novum Gates Charlottenburg</t>
  </si>
  <si>
    <t>94.77</t>
  </si>
  <si>
    <t>Knesebeckstr. 8-9, Berlin - Charlottenburg, 10623, Germany</t>
  </si>
  <si>
    <t>121.50</t>
  </si>
  <si>
    <t>Grand Hostel Berlin Urban</t>
  </si>
  <si>
    <t>Standard room: Hot tariff Standard Double Room</t>
  </si>
  <si>
    <t>Grand Hostel Berlin urban</t>
  </si>
  <si>
    <t>98.16</t>
  </si>
  <si>
    <t>Sonnenallee 6, Berlin - Neukölln, 12047, Germany</t>
  </si>
  <si>
    <t>75.90</t>
  </si>
  <si>
    <t xml:space="preserve">Villa Kastania </t>
  </si>
  <si>
    <t>Superior room: Hot tariff Deluxe Room, 1 Double or 2 Twin Beds</t>
  </si>
  <si>
    <t>146.01</t>
  </si>
  <si>
    <t>Kastanienallee 20, Berlin - Charlottenburg, 14052, Germany</t>
  </si>
  <si>
    <t>Superior room: Basic tariff Deluxe Room, 1 Double or 2 Twin Beds</t>
  </si>
  <si>
    <t>Suite: Basic tariff Suite</t>
  </si>
  <si>
    <t>155.43</t>
  </si>
  <si>
    <t>173.02</t>
  </si>
  <si>
    <t>182.04</t>
  </si>
  <si>
    <t>194.00</t>
  </si>
  <si>
    <t>211.00</t>
  </si>
  <si>
    <t>222.00</t>
  </si>
  <si>
    <t>NH Berlin City Ost</t>
  </si>
  <si>
    <t xml:space="preserve">NH Berlin City Ost </t>
  </si>
  <si>
    <t>Rathausstr. 2-3, Berlin - Lichtenberg, 10367, Germany</t>
  </si>
  <si>
    <t>102.00</t>
  </si>
  <si>
    <t xml:space="preserve">Select Hotel Berlin The Wall </t>
  </si>
  <si>
    <t>Superior room: Hot tariff Superior Double Room</t>
  </si>
  <si>
    <t>151.75</t>
  </si>
  <si>
    <t>Zimmerstr. 88, Berlin - Mitte, 10117, Germany</t>
  </si>
  <si>
    <t>Standard room: Basic tariff Exclusive Double Room</t>
  </si>
  <si>
    <t>177.90</t>
  </si>
  <si>
    <t>Aquino Hotel &amp; Tagungszentrum</t>
  </si>
  <si>
    <t>Hannoversche Straße 5b, Berlin - Mitte, 10115, Germany</t>
  </si>
  <si>
    <t xml:space="preserve">Mercure Hotel Berlin City West </t>
  </si>
  <si>
    <t>Standard room: Flex tariff Standard room with 1 queen-size bed and sofa</t>
  </si>
  <si>
    <t>Ohmstrasse  4-6, Berlin - Charlottenburg, 13629, Germany</t>
  </si>
  <si>
    <t>Superior room: Flex tariff Superior Room with 1 queen-size bed</t>
  </si>
  <si>
    <t>104.00</t>
  </si>
  <si>
    <t>Suite: Flex tariff Junior Suite with 1 queen-size bed</t>
  </si>
  <si>
    <t>126.00</t>
  </si>
  <si>
    <t>136.00</t>
  </si>
  <si>
    <t>151.00</t>
  </si>
  <si>
    <t xml:space="preserve">ALBERGO City Hotel Berlin </t>
  </si>
  <si>
    <t>87.00</t>
  </si>
  <si>
    <t>Hohenzollerndamm 33, Berlin - Wilmersdorf, 10713, Germany</t>
  </si>
  <si>
    <t xml:space="preserve">Businesshotel </t>
  </si>
  <si>
    <t>74.00</t>
  </si>
  <si>
    <t>Pasewalker Str. 97, Berlin - Pankow, 13127, Germany</t>
  </si>
  <si>
    <t>Adagio Berlin Kurfurstendamm</t>
  </si>
  <si>
    <t>Apartment: Flex tariff Studio for 2 people</t>
  </si>
  <si>
    <t xml:space="preserve">Aparthotel Adagio Berlin KurfÃ¼rstendamm </t>
  </si>
  <si>
    <t>Lietzenburger Strasse 89 A, 10719, Berlin - Wilmersdorf</t>
  </si>
  <si>
    <t>Apartment: Flex tariff Apartment with 1 bedroom for 4 people</t>
  </si>
  <si>
    <t>228.00</t>
  </si>
  <si>
    <t>Best Western Plus Amedia Berlin Kurfuerstendamm</t>
  </si>
  <si>
    <t>Best Western Plus Amedia Berlin KurfÃ¼rstendamm</t>
  </si>
  <si>
    <t>100.00</t>
  </si>
  <si>
    <t>KurfÃ¼rstendamm 203, 10719, Berlin - Wilmersdorf</t>
  </si>
  <si>
    <t>Junior suite: Basic tariff Junior Suite, 1 Double Bed</t>
  </si>
  <si>
    <t>120.00</t>
  </si>
  <si>
    <t xml:space="preserve">Eckstein </t>
  </si>
  <si>
    <t>Schildhornstr. 72, Berlin - Steglitz, 12163, Germany</t>
  </si>
  <si>
    <t>Best Western Hotel Berlin Mitte</t>
  </si>
  <si>
    <t>Business room: Basic tariff Business Room, 2 Single Beds</t>
  </si>
  <si>
    <t>Best Western Berlin Mitte</t>
  </si>
  <si>
    <t>Albrechtstr. 25/Ecke Reinhardstr., Berlin - Mitte, 10117, Germany</t>
  </si>
  <si>
    <t>Standard room: Basic tariff Design Room, 1 Double Bed (Quiet Location)</t>
  </si>
  <si>
    <t xml:space="preserve">LindemannÂ´s </t>
  </si>
  <si>
    <t>Room with terrace: Basic tariff This room has a terrace and contains a shower/toilet or bathtub/toilet.</t>
  </si>
  <si>
    <t>139.76</t>
  </si>
  <si>
    <t>Potsdamer Str. 171-173, 10783, Berlin - SchÃ¶neberg</t>
  </si>
  <si>
    <t>Standard room: Basic tariff Urban Roof Top</t>
  </si>
  <si>
    <t>167.56</t>
  </si>
  <si>
    <t>Family room: Basic tariff Family &amp; Friends</t>
  </si>
  <si>
    <t>174.41</t>
  </si>
  <si>
    <t>230.01</t>
  </si>
  <si>
    <t xml:space="preserve">Victors Residenz - Hotel </t>
  </si>
  <si>
    <t>Junior suite: Flex tariff Contains additional space with sitting area and shower/toilet or bathtub/toilet.</t>
  </si>
  <si>
    <t>174.00</t>
  </si>
  <si>
    <t>Suite: Flex tariff Suite</t>
  </si>
  <si>
    <t>184.00</t>
  </si>
  <si>
    <t xml:space="preserve">REWARI </t>
  </si>
  <si>
    <t>Stresemannstr. 36, Berlin - Kreuzberg, 10963, Germany</t>
  </si>
  <si>
    <t>142.00</t>
  </si>
  <si>
    <t>166.00</t>
  </si>
  <si>
    <t>Hampton By Hilton Berlin City West</t>
  </si>
  <si>
    <t>Standard room: Basic tariff QUEEN ACCESSIBLE ROOM...HDTV/WORK AREA...FREE WI-FI/HOT BREAKFAST INCLUDED; Non-smoking</t>
  </si>
  <si>
    <t xml:space="preserve">Hampton by Hilton Berlin City West </t>
  </si>
  <si>
    <t>114.45</t>
  </si>
  <si>
    <t>Uhlandstrasse 188-189, Berlin - Berlin, 10623, Germany</t>
  </si>
  <si>
    <t>Standard room: Basic tariff QUEEN ROOM WITH SOFA BED...HDTV/FREE WI-FI/HOT BREAKFAST INCLUDED...WORK AREA; Non-smoking</t>
  </si>
  <si>
    <t>Standard room: Basic tariff TWIN ROOM...HDTV/FREE WI-FI/HOT BREAKFAST INCLUDED...WORK AREA; Non-smoking</t>
  </si>
  <si>
    <t>Superior room: Basic tariff QUEEN ROOM WITH COURTYARD VIEW...HDTV/FREE WI-FI/HOT BREAKFAST INCLUDED...WORK AREA; Non-smoking</t>
  </si>
  <si>
    <t>Best Western City Ost</t>
  </si>
  <si>
    <t>Standard room: Basic tariff Classic Room, 2 Single Beds</t>
  </si>
  <si>
    <t>Frankfurter Allee 57 - 59, Berlin - Friedrichshain, 10247, Germany</t>
  </si>
  <si>
    <t>Standard room: Basic tariff Standard Room, 2 Twin Beds</t>
  </si>
  <si>
    <t>Family room: Basic tariff Family Room, 2 Single Beds</t>
  </si>
  <si>
    <t>ibis Berlin Mitte</t>
  </si>
  <si>
    <t>Standard room: Flex tariff Room with 1 double bed (63 x 79 in [160 x 200 cm]), new sleep-easy concept</t>
  </si>
  <si>
    <t xml:space="preserve">ibis Berlin Mitte </t>
  </si>
  <si>
    <t>Prenzlauer Allee 4, Berlin - Mitte, 10405, Germany</t>
  </si>
  <si>
    <t>Axel Hotel Berlin</t>
  </si>
  <si>
    <t xml:space="preserve">Axel Hotel Berlin </t>
  </si>
  <si>
    <t>209.00</t>
  </si>
  <si>
    <t>Lietzenburger Str. 13/15, Berlin - Schöneberg, 10789, Germany</t>
  </si>
  <si>
    <t>224.00</t>
  </si>
  <si>
    <t>Junior suite: Basic tariff Contains additional space with sitting area and shower/toilet or bathtub/toilet.</t>
  </si>
  <si>
    <t>269.00</t>
  </si>
  <si>
    <t>LebensQuelle am Checkpoint Charlie</t>
  </si>
  <si>
    <t>Standard room: Hot tariff Triple Room</t>
  </si>
  <si>
    <t>115.00</t>
  </si>
  <si>
    <t>Axel-Springer-Str. 42, Berlin - Mitte, 10969, Germany</t>
  </si>
  <si>
    <t>Standard room: Basic tariff Triple Room</t>
  </si>
  <si>
    <t>Potsdamer Inn</t>
  </si>
  <si>
    <t xml:space="preserve">Potsdamer Inn </t>
  </si>
  <si>
    <t>Potsdamer Str. 145, Berlin - Schöneberg, 10783, Germany</t>
  </si>
  <si>
    <t xml:space="preserve">ROCCO FORTE HOTEL DE ROME </t>
  </si>
  <si>
    <t>Standard room: Hot tariff Classic Room -1 King or 2 Twin Beds -Avg 37SQM 398SQF-AC -Free ;WiFi -Marble Bathroom Max Occupants 2 Adults -No...</t>
  </si>
  <si>
    <t>550.00</t>
  </si>
  <si>
    <t>BEHRENSTRASSE 37, Berlin - Berlin, 10117, Germany</t>
  </si>
  <si>
    <t>Standard room: Basic tariff Classic Room -1 King or 2 Twin Beds -Avg 37SQM 398SQF-AC -Free ;WiFi -Marble Bathroom Max Occupants 2 Adults -No...</t>
  </si>
  <si>
    <t>610.00</t>
  </si>
  <si>
    <t>Superior room: Basic tariff Superior Deluxe Room-King or 2 Twin Beds -Avg 40SQM 430SQF -AC -;Free WiFi -Marble Bathroom Max Occupants 3 Adults...</t>
  </si>
  <si>
    <t>650.00</t>
  </si>
  <si>
    <t>710.00</t>
  </si>
  <si>
    <t>Junior suite: Basic tariff Junior Suite-1 King or 2 Twin Beds -Avg 50SQM 538SQF -AC -Free ;WiFi -Spacious seating area Max 2ADT and 1 rollaway...</t>
  </si>
  <si>
    <t>750.00</t>
  </si>
  <si>
    <t>810.00</t>
  </si>
  <si>
    <t>Suite: Basic tariff Historic Suite -1 King or 2 Twin Beds -85SQM 915SQF -Opera View ;Historic Room Features Max 2ADT and 1 rollaway bed...</t>
  </si>
  <si>
    <t>6500.00</t>
  </si>
  <si>
    <t>Dormero Hotel Berlin Kudamm</t>
  </si>
  <si>
    <t xml:space="preserve">DORMERO Hotel Berlin Kuâdamm </t>
  </si>
  <si>
    <t>140.00</t>
  </si>
  <si>
    <t>Eislebener Str. 14, 10789, Berlin - Wilmersdorf</t>
  </si>
  <si>
    <t>Junior suite: Basic tariff Junior Suite</t>
  </si>
  <si>
    <t>170.00</t>
  </si>
  <si>
    <t>240.00</t>
  </si>
  <si>
    <t>Quentin Boutique Hotel</t>
  </si>
  <si>
    <t>Superior room: Hot tariff Superior Twin Room, 2 Single Beds</t>
  </si>
  <si>
    <t xml:space="preserve">Quentin Boutique </t>
  </si>
  <si>
    <t>Neue Kantstr. 1, Berlin - Charlottenburg, 14057, Germany</t>
  </si>
  <si>
    <t>Superior room: Basic tariff Superior Twin Room, 2 Single Beds</t>
  </si>
  <si>
    <t>Superior room: Basic tariff Deluxe Double Room</t>
  </si>
  <si>
    <t>Superior room: Basic tariff Grand Double Room (Deluxe)</t>
  </si>
  <si>
    <t>173.00</t>
  </si>
  <si>
    <t xml:space="preserve">art`otel berlin kudamm by park plaza </t>
  </si>
  <si>
    <t>Lietzenburger Str. 85, 10719, Berlin - Charlottenburg</t>
  </si>
  <si>
    <t>Scandic Berlin Potsdamer Platz</t>
  </si>
  <si>
    <t>125.13</t>
  </si>
  <si>
    <t>Gabriele-Tergit-Promenade 19, Berlin - Mitte, 10963, Germany</t>
  </si>
  <si>
    <t>Mercure Berlin Checkpoint Char</t>
  </si>
  <si>
    <t>Standard room: Flex tariff Large Room with double bed</t>
  </si>
  <si>
    <t xml:space="preserve">Mercure Hotel &amp; Residenz Berlin Checkpoint Charlie </t>
  </si>
  <si>
    <t>Schuetzenstrasse 11, Berlin - Berlin, 10117, Germany</t>
  </si>
  <si>
    <t>Superior room: Flex tariff Privilege Room with double bed and sofa bed</t>
  </si>
  <si>
    <t>Superior room: Flex tariff Superior Apartment with double bed, sofa bed and kitchenette</t>
  </si>
  <si>
    <t>182.00</t>
  </si>
  <si>
    <t>202.00</t>
  </si>
  <si>
    <t>212.00</t>
  </si>
  <si>
    <t>Econtel Hotel Berlin Charlottenburg</t>
  </si>
  <si>
    <t>Econtel Charlottenburg</t>
  </si>
  <si>
    <t>78.40</t>
  </si>
  <si>
    <t>Soemmeringstr. 24-26, Berlin - Charlottenburg, 10589, Germany</t>
  </si>
  <si>
    <t>Mercure Berlin Tempelhof Apt</t>
  </si>
  <si>
    <t>Standard room: Flex tariff Standard Room with two single beds</t>
  </si>
  <si>
    <t xml:space="preserve">Mercure Hotel Berlin Tempelhof </t>
  </si>
  <si>
    <t>Hermannstrasse  214-216 Eingang Rollbergstrasse, Berlin - Neukölln, 12049, Germany</t>
  </si>
  <si>
    <t>Superior room: Flex tariff Superior Room with a double bed.</t>
  </si>
  <si>
    <t>191.00</t>
  </si>
  <si>
    <t>206.00</t>
  </si>
  <si>
    <t>Exe Hotel Klee Berlin Excellence Class</t>
  </si>
  <si>
    <t>Bundesallee 75, Berlin - Schöneberg, 12161, Germany</t>
  </si>
  <si>
    <t>105.00</t>
  </si>
  <si>
    <t>Waldorf Astoria Berlin</t>
  </si>
  <si>
    <t>Standard room: Basic tariff KING DELUXE ROOM...APPLE MULTI MEDIA HUB/42 SQM...BATHRM MIRROR TV/40 INCH HD SAT TV/NESPRESSO; One Bed</t>
  </si>
  <si>
    <t xml:space="preserve">Waldorf Astoria Berlin </t>
  </si>
  <si>
    <t>325.50</t>
  </si>
  <si>
    <t>Hardenbergstrasse 28, Berlin - Berlin, 10623, Germany</t>
  </si>
  <si>
    <t>Standard room: Basic tariff TWIN DELUXE ROOM...APPLE MULTI MEDIA HUB/42 SQM...BATHRM MIRROR TV/40 INCH HD SAT TV/NESPRESSO; Two Beds</t>
  </si>
  <si>
    <t>384.30</t>
  </si>
  <si>
    <t>Superior room: Basic tariff KING DELUXE ROOM WITH VIEW...APPLE MULTI MEDIA HUB/42 SQM...BATHRM MIRROR TV/40 INCH HD SAT TV/NESPRESSO; One Bed</t>
  </si>
  <si>
    <t>388.50</t>
  </si>
  <si>
    <t>Superior room: Basic tariff TWIN DELUXE ROOM WITH VIEW...APPLE MULTI MEDIA HUB/42 SQM...BATHRM MIRROR TV/40 INCH HD SAT TV/NESPRESSO; Two Beds</t>
  </si>
  <si>
    <t>447.30</t>
  </si>
  <si>
    <t>Superior room: Basic tariff KING JUNIOR SUITE...APPLE MULTI MEDIA HUB/60 SQM...BATHRM MIRROR TV/40 INCH HD TV/SITTING AREA; Suite; One Bed</t>
  </si>
  <si>
    <t>477.75</t>
  </si>
  <si>
    <t>Superior room: Basic tariff TWIN JUNIOR SUITE...APPLE MULTI MEDIA HUB/60 SQM...BATHRM MIRROR TV/40 INCH HD TV/SITTING AREA; Suite; Two Beds</t>
  </si>
  <si>
    <t>536.55</t>
  </si>
  <si>
    <t>Superior room: Basic tariff KING CORNER SUITE...APPLE MULTI MEDIA HUB/63 SQM...BATHRM MIRROR TV/40 INCH HD TV/LIVING ROOM; Suite; One Bed</t>
  </si>
  <si>
    <t>614.25</t>
  </si>
  <si>
    <t>673.05</t>
  </si>
  <si>
    <t>Suite: Basic tariff KING TOWER SUITE...APPLE MULTI MEDIA HUB/KITCHENETTE/85 SQM...LIVINGROOM WITH DINING AREA/BUTLER SERVICE; Suite; One Bed</t>
  </si>
  <si>
    <t>981.75</t>
  </si>
  <si>
    <t>Suite: Basic tariff TWIN TOWER SUITE...APPLE MULTI MEDIA HUB/KITCHENETTE/85 SQM...LIVINGROOM WITH DINING AREA/BUTLER SERVICE; Suite; Two...</t>
  </si>
  <si>
    <t>1040.55</t>
  </si>
  <si>
    <t>Superior room: Basic tariff KING GRAND TOWER SUITE...APPLE MULTI MEDIA HUB/KITCHENETTE/120 SQM...LIVINGROOM WITH DINING AREA/BUTLER SERVICE...</t>
  </si>
  <si>
    <t>2005.50</t>
  </si>
  <si>
    <t>2064.30</t>
  </si>
  <si>
    <t>Grand Hyatt Berlin</t>
  </si>
  <si>
    <t xml:space="preserve">Grand Hyatt </t>
  </si>
  <si>
    <t>218.90</t>
  </si>
  <si>
    <t>Marlene-Dietrich-Platz 2, Berlin - Tiergarten, 10785, Germany</t>
  </si>
  <si>
    <t>Standard room: Basic tariff Room, 1 King Bed</t>
  </si>
  <si>
    <t>199.00</t>
  </si>
  <si>
    <t>Standard room: Basic tariff Room, 2 Twin Beds</t>
  </si>
  <si>
    <t>249.00</t>
  </si>
  <si>
    <t>Superior room: Basic tariff Room, 1 King Bed (Club Access)</t>
  </si>
  <si>
    <t>339.00</t>
  </si>
  <si>
    <t>358.90</t>
  </si>
  <si>
    <t>Suite: Basic tariff Grand, Executive Suite</t>
  </si>
  <si>
    <t>899.00</t>
  </si>
  <si>
    <t>949.00</t>
  </si>
  <si>
    <t xml:space="preserve">The Dude Berlin-Mitte </t>
  </si>
  <si>
    <t>KÃ¶penicker Str. 92, 10179, Berlin - Mitte</t>
  </si>
  <si>
    <t>Standard room: Basic tariff Grande Double Room</t>
  </si>
  <si>
    <t>189.00</t>
  </si>
  <si>
    <t>Park Plaza Berlin Kudamm</t>
  </si>
  <si>
    <t xml:space="preserve">Park Plaza Berlin Kudamm </t>
  </si>
  <si>
    <t>Joachimstaler Str. 29, Berlin - Wilmersdorf, 10719, Germany</t>
  </si>
  <si>
    <t>Holiday Inn Express Berlin Alexanderplatz</t>
  </si>
  <si>
    <t>Standard room: Basic tariff 1 DOUBLE BED NON SMOKING; THIS MUCH SLEEPING COMFORT IS ALMOST TOO GOOD NOT TO SHARE. OUR MODERN STYLED ROOMS...</t>
  </si>
  <si>
    <t xml:space="preserve">Holiday Inn Express BERLIN - ALEXANDERPLATZ </t>
  </si>
  <si>
    <t>Stralauer Strasse 45, 10179, Berlin</t>
  </si>
  <si>
    <t>Standard room: Basic tariff 1BD WITH SOFA BED NONSMOKE; OUR MODERN STYLED ROOMS PROVIDE SPACE TO WORK AND STAY CONNECTED ON FREE HI SPEED WIFI...</t>
  </si>
  <si>
    <t>Standard room: Basic tariff 2 SINGLE BEDS 2 PERSONS NON SMOKING; OUR MODERN STYLED TWIN ROOMS PROVIDE SPACE TO WORK AND STAY CONNECTED ON FREE...</t>
  </si>
  <si>
    <t>Standard room: Basic tariff 1 BED ACCESSIBLE ROLL IN SHWR NOSMK; OUR MODERN STYLED RMS ALSO CATERING FOR THOSE WITH DISABILITIES PROVIDE SPACE...</t>
  </si>
  <si>
    <t>Standard room: Basic tariff STANDARD ROOM; OUR ROOMS PROVIDE FREE HIGH SPEED WIFI. KEEP UP TO DATE ON THE LCD TV. ALL ROOMS FEATURE AIR...</t>
  </si>
  <si>
    <t>Golden Tulip Berlin Hotel Hamburg</t>
  </si>
  <si>
    <t>Standard room: Hot tariff Standard Room</t>
  </si>
  <si>
    <t>Golden Tulip Hotel Hamburg</t>
  </si>
  <si>
    <t>Landgrafenstr. 4, Berlin - Tiergarten, 10787, Germany</t>
  </si>
  <si>
    <t>Superior room: Basic tariff Superior Room</t>
  </si>
  <si>
    <t>Business room: Basic tariff Executive Room</t>
  </si>
  <si>
    <t>Sana Berlin Hotel</t>
  </si>
  <si>
    <t xml:space="preserve">SANA Berlin Hotel </t>
  </si>
  <si>
    <t>Nürnberger Str. 33 / 34, Berlin - Charlottenburg, 10777, Germany</t>
  </si>
  <si>
    <t>176.40</t>
  </si>
  <si>
    <t>196.00</t>
  </si>
  <si>
    <t>Suite: Basic tariff Suite Home â Two Bedroom, small sofa and kitchen 58qm</t>
  </si>
  <si>
    <t>216.00</t>
  </si>
  <si>
    <t>Family room: Basic tariff Family Room, 2 Bedrooms</t>
  </si>
  <si>
    <t>259.20</t>
  </si>
  <si>
    <t>317.52</t>
  </si>
  <si>
    <t>320.00</t>
  </si>
  <si>
    <t>392.00</t>
  </si>
  <si>
    <t>arcona living Goethe 87</t>
  </si>
  <si>
    <t>Standard room: Hot tariff Standard Double</t>
  </si>
  <si>
    <t>Goethestr. 87, Berlin - Charlottenburg, 10623, Germany</t>
  </si>
  <si>
    <t>Standard room: Basic tariff Standard Double</t>
  </si>
  <si>
    <t>Superior room: Basic tariff Comfort Double</t>
  </si>
  <si>
    <t>130.00</t>
  </si>
  <si>
    <t>Apartment: Basic tariff Apartment</t>
  </si>
  <si>
    <t>169.00</t>
  </si>
  <si>
    <t>Room with balcony: Basic tariff This room has a balcony and contains a shower/toilet or bathtub/toilet.</t>
  </si>
  <si>
    <t xml:space="preserve">fjord </t>
  </si>
  <si>
    <t>110.88</t>
  </si>
  <si>
    <t>Bissingzeile 13, Berlin - Tiergarten, 10785, Germany</t>
  </si>
  <si>
    <t>189.42</t>
  </si>
  <si>
    <t>214.95</t>
  </si>
  <si>
    <t>Motel One Bellevue</t>
  </si>
  <si>
    <t>88.20</t>
  </si>
  <si>
    <t>Paulstraße 21, Berlin - Tiergarten, 10557, Germany</t>
  </si>
  <si>
    <t>Mercure Hotel Berlin Mitte</t>
  </si>
  <si>
    <t xml:space="preserve">Mercure Hotel Berlin Mitte </t>
  </si>
  <si>
    <t>Luckenwalder Strasse 11, Berlin - Mitte, 10963, Germany</t>
  </si>
  <si>
    <t xml:space="preserve">Lulu Guldsmeden Hotel </t>
  </si>
  <si>
    <t>Budget room: Basic tariff Budget rooms differ from standard rooms in terms of location, facilities and size.</t>
  </si>
  <si>
    <t>108.90</t>
  </si>
  <si>
    <t>Potsdamer Str. 67, Berlin - Tiergarten, 10785, Germany</t>
  </si>
  <si>
    <t>119.70</t>
  </si>
  <si>
    <t>Business room: Basic tariff Also with writing desk, sitting area, and Internet connection. Containing shower/toilet or bathtub/toilet.</t>
  </si>
  <si>
    <t>152.10</t>
  </si>
  <si>
    <t>NH Berlin Treptow</t>
  </si>
  <si>
    <t xml:space="preserve">NH Berlin Treptow </t>
  </si>
  <si>
    <t>Spreestr. 14, Berlin - Treptow, 12439, Germany</t>
  </si>
  <si>
    <t>Dahlem Apartmenthotel</t>
  </si>
  <si>
    <t>Budget room without bathroom: Basic tariff Budget rooms differ from standard rooms in terms of location, facilities and size.</t>
  </si>
  <si>
    <t>Clayallee 150, Berlin - Zehlendorf, 14195, Germany</t>
  </si>
  <si>
    <t xml:space="preserve">Novum Kronprinz Berlin </t>
  </si>
  <si>
    <t>92.65</t>
  </si>
  <si>
    <t>Kronprinzendamm 1, Berlin - Wilmersdorf, 10711, Germany</t>
  </si>
  <si>
    <t>NH Collection Berlin Mitte Friedrichstrasse</t>
  </si>
  <si>
    <t xml:space="preserve">NH Collection Berlin Mitte Friedrichstrasse </t>
  </si>
  <si>
    <t>157.00</t>
  </si>
  <si>
    <t>Friedrichstr. 96, Berlin - Mitte, 10117, Germany</t>
  </si>
  <si>
    <t>Superior room: Hot tariff Superior Room</t>
  </si>
  <si>
    <t>208.80</t>
  </si>
  <si>
    <t>219.00</t>
  </si>
  <si>
    <t>Junior suite: Basic tariff Junior Suite (Extra Bed 2 adults + 1 child)</t>
  </si>
  <si>
    <t>268.80</t>
  </si>
  <si>
    <t xml:space="preserve">Motel One Tiergarten </t>
  </si>
  <si>
    <t>An der Urania 12-14, Berlin - Schöneberg, 10787, Germany</t>
  </si>
  <si>
    <t>Hotel Berlin, Berlin</t>
  </si>
  <si>
    <t xml:space="preserve">Berlin Berlin </t>
  </si>
  <si>
    <t>Lützowplatz 17, Berlin - Tiergarten, 10785, Germany</t>
  </si>
  <si>
    <t>Clipper City Home</t>
  </si>
  <si>
    <t>Clipper City Home Apartments</t>
  </si>
  <si>
    <t>Behrenstr. 47, Berlin - Mitte, 10117, Germany</t>
  </si>
  <si>
    <t>TRYP by Wyndham Berlin City East</t>
  </si>
  <si>
    <t>Good Morning + Berlin City East</t>
  </si>
  <si>
    <t>67.00</t>
  </si>
  <si>
    <t>Ruschestr. 45, 10367, Berlin - Lichtenberg</t>
  </si>
  <si>
    <t>Airporthotel Berlin Adlershof</t>
  </si>
  <si>
    <t xml:space="preserve">Airporthotel Berlin Adlershof </t>
  </si>
  <si>
    <t>104.58</t>
  </si>
  <si>
    <t>Rudower Chaussee 14, Berlin - Adlershof, 12489, Germany</t>
  </si>
  <si>
    <t>121.11</t>
  </si>
  <si>
    <t>Hecker's Hotel Kurfurstendamm</t>
  </si>
  <si>
    <t xml:space="preserve">Heckers </t>
  </si>
  <si>
    <t>107.10</t>
  </si>
  <si>
    <t>Grolmanstr. 35, Berlin - Charlottenburg, 10623, Germany</t>
  </si>
  <si>
    <t>Superior room: Basic tariff Superior Queensize Room for double use</t>
  </si>
  <si>
    <t>154.75</t>
  </si>
  <si>
    <t xml:space="preserve">AI KÃ¶nigshof </t>
  </si>
  <si>
    <t>Stuttgarter Platz 7, 10627, Berlin - Charlottenburg</t>
  </si>
  <si>
    <t>ibis Berlin City Potsdamer Platz</t>
  </si>
  <si>
    <t xml:space="preserve">ibis Berlin City Potsdamer Platz </t>
  </si>
  <si>
    <t>111.00</t>
  </si>
  <si>
    <t>Anhalter Strasse 4, Berlin - Mitte, 10963, Germany</t>
  </si>
  <si>
    <t>Hollywood Media Hotel</t>
  </si>
  <si>
    <t>139.10</t>
  </si>
  <si>
    <t>Kurfürstendamm 202, Berlin - Charlottenburg, 10719, Germany</t>
  </si>
  <si>
    <t>154.00</t>
  </si>
  <si>
    <t>164.00</t>
  </si>
  <si>
    <t>Amano Grand Central</t>
  </si>
  <si>
    <t xml:space="preserve">AMANO Grand Central </t>
  </si>
  <si>
    <t>Heidestr. 62, Berlin - Mitte, 10557, Germany</t>
  </si>
  <si>
    <t>112.00</t>
  </si>
  <si>
    <t xml:space="preserve">St.-Michaels-Heim </t>
  </si>
  <si>
    <t>Bismarckallee 23, 14193, Berlin - Grunewald</t>
  </si>
  <si>
    <t>98.00</t>
  </si>
  <si>
    <t xml:space="preserve">Amelie Messe/ICC </t>
  </si>
  <si>
    <t>84.15</t>
  </si>
  <si>
    <t>Kaiserdamm 29, 14057, Berlin - Charlottenburg</t>
  </si>
  <si>
    <t>Standard room: Basic tariff Twin Room</t>
  </si>
  <si>
    <t>Standard room: Basic tariff Standard Room</t>
  </si>
  <si>
    <t>118.15</t>
  </si>
  <si>
    <t>Moxy Berlin Humboldthain Park</t>
  </si>
  <si>
    <t>Standard room: Basic tariff 1 Queen or 1 Double, 19sqm/204sqft, Living/sitting area, Wireless internet, complimentary, 43in/109cm LED TV</t>
  </si>
  <si>
    <t xml:space="preserve">MOXY Berlin Humboldthain Park </t>
  </si>
  <si>
    <t>Hochstraße 2, Berlin - Berlin, 13357, Germany</t>
  </si>
  <si>
    <t>135.45</t>
  </si>
  <si>
    <t>Berlin Mark Hotel</t>
  </si>
  <si>
    <t xml:space="preserve">Berlin Mark Hotel </t>
  </si>
  <si>
    <t>81.48</t>
  </si>
  <si>
    <t>Meinekestr. 18-19, Berlin - Charlottenburg, 10719, Germany</t>
  </si>
  <si>
    <t>Business room: Basic tariff Business Double or Twin Room</t>
  </si>
  <si>
    <t>89.88</t>
  </si>
  <si>
    <t>98.28</t>
  </si>
  <si>
    <t>117.48</t>
  </si>
  <si>
    <t>121.85</t>
  </si>
  <si>
    <t>146.85</t>
  </si>
  <si>
    <t>151.85</t>
  </si>
  <si>
    <t>178.35</t>
  </si>
  <si>
    <t>Olivaer Apart Hotel am Kurfuerstendamm</t>
  </si>
  <si>
    <t>Olivaer Apart Hotel am KurfÃ¼rstendamm</t>
  </si>
  <si>
    <t>Konstanzer Str. 1, 10707, Berlin - Wilmersdorf</t>
  </si>
  <si>
    <t>IntercityHotel Berlin Hauptbahnhof</t>
  </si>
  <si>
    <t>IntercityHotel Hauptbahnhof</t>
  </si>
  <si>
    <t>Katharina-Paulus-Str. 5, Berlin - Mitte, 10557, Germany</t>
  </si>
  <si>
    <t>156.45</t>
  </si>
  <si>
    <t>Upstalsboom Hotel Friedrichshain</t>
  </si>
  <si>
    <t xml:space="preserve">Upstalsboom Friedrichshain </t>
  </si>
  <si>
    <t>Gubener Str. 42, Berlin - Friedrichshain, 10243, Germany</t>
  </si>
  <si>
    <t>Apartment: Basic tariff Comfort Studio, Kitchenette</t>
  </si>
  <si>
    <t>Mercure Hotel Chateau Berlin</t>
  </si>
  <si>
    <t xml:space="preserve">Mercure Hotel Chateau Berlin am Kurfuerstendamm </t>
  </si>
  <si>
    <t>Knesebeckstr. 38-49, Berlin - Charlottenburg, 10719, Germany</t>
  </si>
  <si>
    <t xml:space="preserve">NH Berlin KurfÃ¼rstendamm </t>
  </si>
  <si>
    <t>116.00</t>
  </si>
  <si>
    <t>Grolmanstr. 41-43, 10623, Berlin - Charlottenburg</t>
  </si>
  <si>
    <t>SORAT Hotel Ambassador Berlin</t>
  </si>
  <si>
    <t>Standard room: Flex tariff Standard Double Room, Street View</t>
  </si>
  <si>
    <t>Sorat Ambassador</t>
  </si>
  <si>
    <t>Bayreuther Str. 42 - 43, Berlin - Schöneberg, 10787, Germany</t>
  </si>
  <si>
    <t>Standard room: Flex tariff Standard Double Room, Courtyard View</t>
  </si>
  <si>
    <t>127.00</t>
  </si>
  <si>
    <t>146.00</t>
  </si>
  <si>
    <t>Ibb Blue Hotel Berlin Airport</t>
  </si>
  <si>
    <t xml:space="preserve">IBB Blue Hotel Adlershof Berlin-Airport </t>
  </si>
  <si>
    <t>GroÃ-Berliner Damm 71, 12487, Berlin - Adlershof</t>
  </si>
  <si>
    <t>93.20</t>
  </si>
  <si>
    <t xml:space="preserve">Siegfriedshof </t>
  </si>
  <si>
    <t>80.00</t>
  </si>
  <si>
    <t>Siegfriedstr.204, Berlin - Lichtenberg, 10365, Germany</t>
  </si>
  <si>
    <t>Apartment: Flex tariff An apartment consists of a bedroom with kitchenette or small, separate kitchen, as well as a bathroom with...</t>
  </si>
  <si>
    <t>Aparion Berlin Family Apartments</t>
  </si>
  <si>
    <t>Apartment: Hot tariff Business Apartment</t>
  </si>
  <si>
    <t>89.10</t>
  </si>
  <si>
    <t>Theklastrasse 20, Berlin - Steglitz, 12205, Germany</t>
  </si>
  <si>
    <t xml:space="preserve">Otto </t>
  </si>
  <si>
    <t>130.50</t>
  </si>
  <si>
    <t>Knesebeckstraße 10, Berlin - Charlottenburg, 10623, Germany</t>
  </si>
  <si>
    <t>139.50</t>
  </si>
  <si>
    <t>Family room: Basic tariff Comfort Family Room</t>
  </si>
  <si>
    <t>148.50</t>
  </si>
  <si>
    <t>Apartment: Basic tariff Studio, Kitchenette</t>
  </si>
  <si>
    <t>157.50</t>
  </si>
  <si>
    <t>171.90</t>
  </si>
  <si>
    <t>Apartment: Basic tariff Family Studio</t>
  </si>
  <si>
    <t>179.01</t>
  </si>
  <si>
    <t>180.90</t>
  </si>
  <si>
    <t xml:space="preserve">art`appart suiten </t>
  </si>
  <si>
    <t>Apartment: Hot tariff Superior Apartment</t>
  </si>
  <si>
    <t>156.75</t>
  </si>
  <si>
    <t>Goethestr. 50a, 10625, Berlin - Berlin</t>
  </si>
  <si>
    <t>Apartment: Basic tariff Superior Apartment</t>
  </si>
  <si>
    <t>Park Inn by Radisson Berlin Alexanderplatz</t>
  </si>
  <si>
    <t xml:space="preserve">Park Inn by Radisson Berlin Alexanderplatz </t>
  </si>
  <si>
    <t>Alexanderplatz 7, Berlin - Mitte, 10178, Germany</t>
  </si>
  <si>
    <t>Mercure Moa Berlin</t>
  </si>
  <si>
    <t xml:space="preserve">Mercure Hotel MOA Berlin </t>
  </si>
  <si>
    <t>Stephanstrasse 41, Berlin - Tiergarten, 10559, Germany</t>
  </si>
  <si>
    <t>117.00</t>
  </si>
  <si>
    <t>Business room: Flex tariff Executive Suites</t>
  </si>
  <si>
    <t xml:space="preserve">Artim </t>
  </si>
  <si>
    <t>Fuggerstr. 20, Berlin - Schöneberg, 10777, Germany</t>
  </si>
  <si>
    <t>Wittelsbach am KurfÃ¼rstendamm</t>
  </si>
  <si>
    <t>Wittelsbacher Str. 22, 10707, Berlin - Wilmersdorf</t>
  </si>
  <si>
    <t xml:space="preserve">Riehmers Hofgarten </t>
  </si>
  <si>
    <t>Yorckstr. 83, Berlin - Kreuzberg, 10965, Germany</t>
  </si>
  <si>
    <t>Ibis Styles Berlin Alexanderplatz</t>
  </si>
  <si>
    <t xml:space="preserve">ibis Styles Berlin Alexanderplatz </t>
  </si>
  <si>
    <t>Bernhard-Weiß-Straße 8, Berlin - Mitte, 10178, Germany</t>
  </si>
  <si>
    <t>Family room: Flex tariff Family Room with one Double and two Single beds</t>
  </si>
  <si>
    <t xml:space="preserve">AMANO Home </t>
  </si>
  <si>
    <t>Torstr. 52, Berlin - Mitte, 10119, Germany</t>
  </si>
  <si>
    <t>Honigmond</t>
  </si>
  <si>
    <t xml:space="preserve">Honigmond </t>
  </si>
  <si>
    <t>Tieckstr. 12, Berlin - Mitte, 10115, Germany</t>
  </si>
  <si>
    <t>186.00</t>
  </si>
  <si>
    <t xml:space="preserve">Hotel Alexander KurfÃ¼rstendamm </t>
  </si>
  <si>
    <t>Pariser Str. 37, 10707, Berlin - Wilmersdorf</t>
  </si>
  <si>
    <t>Superior room: Basic tariff Comfort Double Room</t>
  </si>
  <si>
    <t>H2 Hotel Berlin Alexanderplatz</t>
  </si>
  <si>
    <t>171.70</t>
  </si>
  <si>
    <t>Karl-Liebknecht-Str. 32, Berlin - Mitte, 10178, Germany</t>
  </si>
  <si>
    <t>Family room: Flex tariff Two rooms (communicating room) each sleeping two people and a shared bathroom with shower/toilet or bathtub/toilet.</t>
  </si>
  <si>
    <t>262.00</t>
  </si>
  <si>
    <t xml:space="preserve">Queens Park </t>
  </si>
  <si>
    <t>Königin-Elisabeth-Str. 47 A, Berlin - Charlottenburg, 14059, Germany</t>
  </si>
  <si>
    <t>A&amp;O Berlin Friedrichshain</t>
  </si>
  <si>
    <t xml:space="preserve">a&amp;o Berlin Friedrichshain </t>
  </si>
  <si>
    <t>103.17</t>
  </si>
  <si>
    <t>Boxhagener Str. 73, Berlin - Friedrichshain-Kreuzberg, 10245, Germany</t>
  </si>
  <si>
    <t>Two Hotel Berlin by Axel</t>
  </si>
  <si>
    <t>TWO Hotel Berlin by Axel - ADULTS ONLY</t>
  </si>
  <si>
    <t>Suite: Basic tariff At least two rooms (bedroom and living room or working area) and bathroom with shower/toilet or bathtub/toilet.</t>
  </si>
  <si>
    <t>229.00</t>
  </si>
  <si>
    <t xml:space="preserve">Anna 1908 </t>
  </si>
  <si>
    <t>Apartment: Hot tariff Apartment</t>
  </si>
  <si>
    <t>203.28</t>
  </si>
  <si>
    <t>Büsingstr. 1, Berlin - Steglitz, 12161, Germany</t>
  </si>
  <si>
    <t>258.88</t>
  </si>
  <si>
    <t xml:space="preserve">Gorki Apartments </t>
  </si>
  <si>
    <t>236.00</t>
  </si>
  <si>
    <t>Weinbergsweg 25, Berlin - Mitte, 10119, Germany</t>
  </si>
  <si>
    <t>Room with balcony: Basic tariff Kategorki 1 with balcony</t>
  </si>
  <si>
    <t>355.00</t>
  </si>
  <si>
    <t>369.00</t>
  </si>
  <si>
    <t>Hotel Zoe by Amano Group</t>
  </si>
  <si>
    <t>Hotel ZOE by AMANO Group</t>
  </si>
  <si>
    <t>Große Präsidentenstr. 6-7, Berlin - Mitte, 10178, Germany</t>
  </si>
  <si>
    <t>Haus Bismarck Garni</t>
  </si>
  <si>
    <t>Bismarckallee 3, Berlin - Wilmersdorf, 14193, Germany</t>
  </si>
  <si>
    <t>California Am Kurfuerstendamm</t>
  </si>
  <si>
    <t>California am KurfÃ¼rstendamm</t>
  </si>
  <si>
    <t>KurfÃ¼rstendamm 35, 10719, Berlin - Charlottenburg</t>
  </si>
  <si>
    <t>i31 Boutique Hotel</t>
  </si>
  <si>
    <t>Standard room: Hot tariff Pure Cozy Room (Street view)</t>
  </si>
  <si>
    <t>128.04</t>
  </si>
  <si>
    <t>Invalidenstr. 31, Berlin - Mitte, 10115, Germany</t>
  </si>
  <si>
    <t>Superior room: Basic tariff Brown Comfort Room</t>
  </si>
  <si>
    <t>157.14</t>
  </si>
  <si>
    <t>Superior room: Basic tariff White Comfort Room</t>
  </si>
  <si>
    <t>Superior room: Basic tariff Pure Comfort Room (Street view)</t>
  </si>
  <si>
    <t>NH Berlin Kreuzberg</t>
  </si>
  <si>
    <t xml:space="preserve">NH Berlin Kreuzberg </t>
  </si>
  <si>
    <t>143.50</t>
  </si>
  <si>
    <t>Heinrich Heine Platz 11, Berlin - Mitte, 10179, Germany</t>
  </si>
  <si>
    <t xml:space="preserve">Mikon Eastgate </t>
  </si>
  <si>
    <t>Hessische Str. 10, Berlin - Mitte, 10115, Germany</t>
  </si>
  <si>
    <t>Akademie SchmÃ¶ckwitz</t>
  </si>
  <si>
    <t>Wernsdorfer Str. 43, 12527, Berlin - SchmÃ¶ckwitz</t>
  </si>
  <si>
    <t>Standard room: Basic tariff Classic Double Room</t>
  </si>
  <si>
    <t>171.00</t>
  </si>
  <si>
    <t>Ibis Berlin Airport Tegel</t>
  </si>
  <si>
    <t xml:space="preserve">ibis Berlin Airport Tegel </t>
  </si>
  <si>
    <t>Alt-Reinickendorf  4-5, Berlin - Reinickendorf, 13407, Germany</t>
  </si>
  <si>
    <t>Hyperion Hotel Berlin</t>
  </si>
  <si>
    <t xml:space="preserve">Hyperion Hotel Berlin </t>
  </si>
  <si>
    <t>118.40</t>
  </si>
  <si>
    <t>Prager Platz/Prager Str. 12, Berlin - Wilmersdorf, 10779, Germany</t>
  </si>
  <si>
    <t>148.00</t>
  </si>
  <si>
    <t>Mercure Hotel Berlin Zentrum</t>
  </si>
  <si>
    <t>Standard room: Flex tariff Standard Room with double or twin beds</t>
  </si>
  <si>
    <t xml:space="preserve">Mercure Hotel Berlin Zentrum </t>
  </si>
  <si>
    <t>Fuggerstr 8, Berlin - Schöneberg, 10777, Germany</t>
  </si>
  <si>
    <t>Superior room: Flex tariff Superior Room with queen-size bed</t>
  </si>
  <si>
    <t>Superior room: Flex tariff Privilege Room with double or twin beds</t>
  </si>
  <si>
    <t>Pullman Berlin Schweizerhof</t>
  </si>
  <si>
    <t>Superior room: Flex tariff SUPERIOR ROOM, 1 King Size Bed or 2 Single Size Beds, view of park or courtyard</t>
  </si>
  <si>
    <t xml:space="preserve">Pullman Berlin Schweizerhof </t>
  </si>
  <si>
    <t>Budapester Strasse 25, Berlin - Berlin, 10787, Germany</t>
  </si>
  <si>
    <t>Superior room: Flex tariff DELUXE ROOM, 1 King Size Bed or 2 Single Size Beds, courtyard</t>
  </si>
  <si>
    <t>Superior room: Flex tariff DELUXE SUITE, 1 King Size Bed or 2 Single SizeBeds, view of park or courtyard</t>
  </si>
  <si>
    <t>359.00</t>
  </si>
  <si>
    <t>389.00</t>
  </si>
  <si>
    <t xml:space="preserve">GrÃ¼nau </t>
  </si>
  <si>
    <t>104.50</t>
  </si>
  <si>
    <t>Kablower Weg 87, 12526, Berlin - GrÃ¼nau</t>
  </si>
  <si>
    <t>113.30</t>
  </si>
  <si>
    <t>137.10</t>
  </si>
  <si>
    <t>Family room: Flex tariff Family Room</t>
  </si>
  <si>
    <t>157.34</t>
  </si>
  <si>
    <t>190.34</t>
  </si>
  <si>
    <t xml:space="preserve">Down Town Motel </t>
  </si>
  <si>
    <t>Müggelheimer Damm 273, Berlin - Köpenick, 12559, Germany</t>
  </si>
  <si>
    <t xml:space="preserve">Landhaus Alpinia </t>
  </si>
  <si>
    <t>99.50</t>
  </si>
  <si>
    <t>Säntisstr. 32 - 34, Berlin - Mariendorf, 12107, Germany</t>
  </si>
  <si>
    <t xml:space="preserve">Rossi </t>
  </si>
  <si>
    <t>118.65</t>
  </si>
  <si>
    <t>Lehrter Straße 66, Berlin - Berlin, 10557, Germany</t>
  </si>
  <si>
    <t xml:space="preserve">Garden Living </t>
  </si>
  <si>
    <t>112.32</t>
  </si>
  <si>
    <t>Invalidenstr. 101, Berlin - Mitte, 10115, Germany</t>
  </si>
  <si>
    <t>128.52</t>
  </si>
  <si>
    <t>pentahotel KÃ¶penick</t>
  </si>
  <si>
    <t>Standard room: Basic tariff penta Standard Room</t>
  </si>
  <si>
    <t>Room with river view: Flex tariff This room offers a river view and contains a shower/toilet or bathtub/toilet.</t>
  </si>
  <si>
    <t>118.70</t>
  </si>
  <si>
    <t>Am Savignyplatz Hotel-Pension</t>
  </si>
  <si>
    <t>76.00</t>
  </si>
  <si>
    <t>Kantstr. 22, 10623, Berlin - Charlottenburg</t>
  </si>
  <si>
    <t>Scandic Berlin KurfÃ¼rstendamm</t>
  </si>
  <si>
    <t xml:space="preserve">Scandic Berlin KurfÃ¼rstendamm </t>
  </si>
  <si>
    <t xml:space="preserve">Aga`s Hotel </t>
  </si>
  <si>
    <t>Standard room: Hot tariff Double Room</t>
  </si>
  <si>
    <t>91.48</t>
  </si>
  <si>
    <t>Rhinstr. 42, 12681, Berlin - Lichtenberg</t>
  </si>
  <si>
    <t>Family room: Basic tariff Family Room, 1 Bedroom</t>
  </si>
  <si>
    <t>96.10</t>
  </si>
  <si>
    <t>100.72</t>
  </si>
  <si>
    <t>109.20</t>
  </si>
  <si>
    <t>117.44</t>
  </si>
  <si>
    <t>129.54</t>
  </si>
  <si>
    <t>133.45</t>
  </si>
  <si>
    <t>147.20</t>
  </si>
  <si>
    <t>Suite: Basic tariff Family Suite, 2 Bedrooms</t>
  </si>
  <si>
    <t>149.69</t>
  </si>
  <si>
    <t>170.10</t>
  </si>
  <si>
    <t>183.13</t>
  </si>
  <si>
    <t>208.10</t>
  </si>
  <si>
    <t>Holiday Inn Berlin Centre Alexanderplatz</t>
  </si>
  <si>
    <t>Standard room: Basic tariff STANDARD ROOM; OUR MODERN NON SMOKING STANDARD ROOMS WITH KING OR TWIN BED WOODEN FLOOR LCD FLAT SCREEN TV KETTLE...</t>
  </si>
  <si>
    <t xml:space="preserve">Holiday Inn BERLIN - CENTRE ALEXANDERPLATZ </t>
  </si>
  <si>
    <t>152.25</t>
  </si>
  <si>
    <t>Theanolte-Baehnisch-Strasse 2, 10178, Berlin - Mitte</t>
  </si>
  <si>
    <t>177.45</t>
  </si>
  <si>
    <t xml:space="preserve">Hotel Indigo BERLIN - CENTRE ALEXANDERPLATZ </t>
  </si>
  <si>
    <t>Standard room: Basic tariff STANDARD ROOM; STYLISH STANDARD RM WITH MINIBAR BODY AMENITIES SAFE ELECTRIC KETTLE WITH COFFEE AND TEA FACILITIES...</t>
  </si>
  <si>
    <t>Bernhard - Weiss - Strasse 5, 10178, Berlin - Mitte</t>
  </si>
  <si>
    <t>Superior room: Basic tariff DELUXE ROOM; SPACIOUS STYLISH DELUXE RM WITH MINIBAR BODY AMENITIES SAFE ELECTRIC KETTLE WITH COFFEE AND TEA...</t>
  </si>
  <si>
    <t>161.70</t>
  </si>
  <si>
    <t>Superior room: Basic tariff 1 KING DELUXE WC ACCESSIBLE NON SMOKING; OUR WHEELCHAIR ACCESSIBLE DELUXE ROOMS HAVE A WIDER DOOR &amp; EQUIPPED WITH...</t>
  </si>
  <si>
    <t>173.25</t>
  </si>
  <si>
    <t>Business room: Basic tariff KNG EXECUTIVE ROOM NONSMOKING BALCONY; OUR EXECUTIVE ROOMS PARTIALLY WITH BALCONY AND VIEW TO THE ALEXANDERPLATZ...</t>
  </si>
  <si>
    <t>193.20</t>
  </si>
  <si>
    <t>220.50</t>
  </si>
  <si>
    <t xml:space="preserve">H4 Hotel Berlin Alexanderplatz </t>
  </si>
  <si>
    <t>133.40</t>
  </si>
  <si>
    <t>Karl-Liebknechtstraße 32, Berlin - Mitte, 10178, Germany</t>
  </si>
  <si>
    <t>227.00</t>
  </si>
  <si>
    <t>Solitaire Hotel &amp; Boardinghouse</t>
  </si>
  <si>
    <t>Budget room: Hot tariff Economy Double Room</t>
  </si>
  <si>
    <t>77.00</t>
  </si>
  <si>
    <t>Hermann-Hesse-Str. 64, Berlin - Pankow, 13156, Germany</t>
  </si>
  <si>
    <t>Superior room: Basic tariff Comfort Double or Twin Room</t>
  </si>
  <si>
    <t>Superior room: Basic tariff Comfort Triple Room</t>
  </si>
  <si>
    <t>Palace am KurfÃ¼rstendamm</t>
  </si>
  <si>
    <t>195.00</t>
  </si>
  <si>
    <t>Budapester Str. 45, 10787, Berlin - Charlottenburg</t>
  </si>
  <si>
    <t>ibis Berlin City West</t>
  </si>
  <si>
    <t xml:space="preserve">ibis Berlin City West </t>
  </si>
  <si>
    <t>96.00</t>
  </si>
  <si>
    <t>Brandenburgische Strasse 11, Berlin - Berlin, 10713, Germany</t>
  </si>
  <si>
    <t>Standard room: Flex tariff Reduced mobility rooms with 1 double bed</t>
  </si>
  <si>
    <t>Standard room: Flex tariff Room with 2 single size beds, new sleep-easy concept and 1 folding bed</t>
  </si>
  <si>
    <t>Mercure Berlin Alexanderplatz</t>
  </si>
  <si>
    <t>Standard room: Flex tariff Standard Room with twin beds</t>
  </si>
  <si>
    <t xml:space="preserve">Mercure Hotel Berlin am Alexanderplatz </t>
  </si>
  <si>
    <t>Mollstrasse 4, Berlin - Mitte, 10178, Germany</t>
  </si>
  <si>
    <t>Standard room: Flex tariff Standard Room with double bed, sofa and balcony</t>
  </si>
  <si>
    <t>HSH Hotel Apartments Mitte</t>
  </si>
  <si>
    <t>Invalidenstr. 32/33, Berlin - Mitte, 10115, Germany</t>
  </si>
  <si>
    <t>225.00</t>
  </si>
  <si>
    <t xml:space="preserve">Novum Aldea Berlin Centrum </t>
  </si>
  <si>
    <t>108.80</t>
  </si>
  <si>
    <t>Bülowstr. 20-22, Berlin - Schöneberg, 10783, Germany</t>
  </si>
  <si>
    <t>138.00</t>
  </si>
  <si>
    <t>Family room: Basic tariff Family room 4 People</t>
  </si>
  <si>
    <t>170.58</t>
  </si>
  <si>
    <t>A&amp;O Berlin Mitte</t>
  </si>
  <si>
    <t xml:space="preserve">a&amp;o Berlin Mitte </t>
  </si>
  <si>
    <t>87.80</t>
  </si>
  <si>
    <t>Köpenicker Str. 127-129, Berlin - Mitte, 10179, Germany</t>
  </si>
  <si>
    <t>88.80</t>
  </si>
  <si>
    <t>Sir Savigny Berlin</t>
  </si>
  <si>
    <t xml:space="preserve">Sir Savigny </t>
  </si>
  <si>
    <t>223.00</t>
  </si>
  <si>
    <t>Kantstr. 144, Berlin - Charlottenburg, 10623, Germany</t>
  </si>
  <si>
    <t>243.00</t>
  </si>
  <si>
    <t>279.00</t>
  </si>
  <si>
    <t>303.00</t>
  </si>
  <si>
    <t xml:space="preserve">Buchholz </t>
  </si>
  <si>
    <t>Bucher Str. 17, Berlin - Pankow, 13127, Germany</t>
  </si>
  <si>
    <t>82.00</t>
  </si>
  <si>
    <t>Crowne Plaza Berlin City Centre</t>
  </si>
  <si>
    <t>Standard room: Basic tariff STANDARD ROOM; BED AND SMOKING PREFERENCE WILL BE ALLOCATED UPON ARRIVAL. HAVE A RESTFUL STAY IN OUR 25 SQM AIR...</t>
  </si>
  <si>
    <t xml:space="preserve">Crowne Plaza BERLIN - CITY CTR NURNBERGER </t>
  </si>
  <si>
    <t>Nuernberger Strasse 65, 10787, Berlin - Charlottenburg</t>
  </si>
  <si>
    <t>Superior room: Basic tariff SUPERIOR ROOM; BED AND SMOKING PREFERENCE WILL BE ALLOCATED UPON ARRIVAL. RELAX IN OUR SUPERIOR ROOM WITH AIR CON...</t>
  </si>
  <si>
    <t>Business room: Basic tariff KING EXECUTIVE NONSMOKING; FEEL AT HOME IN OUR AIR CONDITIONED EXECUTIVE ROOMS ON THE UPPER FLOORS WITH RELAXING...</t>
  </si>
  <si>
    <t>Business room: Basic tariff TWIN EXECUTIVE ROOM NONSMOKING; FEEL AT HOME IN OUR AIR CONDITIONED EXECUTIVE ROOMS ON THE UPPER FLOORS WITH...</t>
  </si>
  <si>
    <t>Suite: Basic tariff KING SUITE NONSMOKING; YOUR 50 SQM SUITE HAS A SEPARATE LIVING ROOM AND SEATING AREA WHICH CAN BE USED AS SOFA BED...</t>
  </si>
  <si>
    <t>244.00</t>
  </si>
  <si>
    <t>Suite: Basic tariff EXECUTIVE SUITE NONSMOKING; YOU WILL FIND THE 55 SQM MODERN DESIGN SUITE ON TOP FLOOR. THE SUITE OFFERS A WALK IN...</t>
  </si>
  <si>
    <t>Citylight</t>
  </si>
  <si>
    <t xml:space="preserve">Citylight </t>
  </si>
  <si>
    <t>Böttgerstr. 23, Berlin - Wedding - Gesundbrunnen, 13357, Germany</t>
  </si>
  <si>
    <t xml:space="preserve">Alfa </t>
  </si>
  <si>
    <t>Ufnaustr. 1, Berlin - Tiergarten, 10553, Germany</t>
  </si>
  <si>
    <t>Hotel A&amp;O Berlin Hauptbahnhof</t>
  </si>
  <si>
    <t xml:space="preserve">a&amp;o Berlin Hauptbahnhof </t>
  </si>
  <si>
    <t>94.39</t>
  </si>
  <si>
    <t>Lehrter Str. 12-15, Berlin - Tiergarten, 10557, Germany</t>
  </si>
  <si>
    <t>Holiday Inn Berlin City East Landsberger Allee</t>
  </si>
  <si>
    <t>Standard room: Basic tariff 1 DBL BED NONSMOKING; THE FULLY AIR CONDITIONED STANDARD ROOM OFFERS 29 SQM HIGH QUALITY TWIN BEDS TELEPHONE TV...</t>
  </si>
  <si>
    <t xml:space="preserve">Holiday Inn BERLIN CITY EAST-LANDSBERGER </t>
  </si>
  <si>
    <t>Landsberger Allee 203, 13055, Berlin - Lichtenberg</t>
  </si>
  <si>
    <t>Business room: Basic tariff BUSINESS ROOM NON SMOKING; WHEN YOU ARRIVE WE WILL DO OUR BEST TO MEET YOUR ROOM BED TYPE THESE ARE SUBJECT TO...</t>
  </si>
  <si>
    <t>103.53</t>
  </si>
  <si>
    <t>121.88</t>
  </si>
  <si>
    <t>135.53</t>
  </si>
  <si>
    <t xml:space="preserve">SchÃ¶neberg </t>
  </si>
  <si>
    <t>88.00</t>
  </si>
  <si>
    <t xml:space="preserve">Adrema </t>
  </si>
  <si>
    <t>Gotzkowskystr. 20-21, Berlin - Tiergarten, 10555, Germany</t>
  </si>
  <si>
    <t>Holiday Inn Berlin City East Side</t>
  </si>
  <si>
    <t>Standard room: Basic tariff 1 DBL BED NONSMOKE; FEEL AT HOME IN A FRIENDLY AND QUITE ROOM,WHICH MEETS THE NEEDS FOR CHALLENGING GSTS.CHOOSE THE...</t>
  </si>
  <si>
    <t xml:space="preserve">Holiday Inn BERLIN - CITY EAST SIDE </t>
  </si>
  <si>
    <t>Wanda-Kallenbach Str. 2, 10243, Berlin - Friedrichshain</t>
  </si>
  <si>
    <t>Standard room: Basic tariff 1 DBL BED SMOKING; FEEL AT HOME IN A FRIENDLY AND QUITE ROOM,WHICH MEETS THE NEEDS FOR CHALLENGING GSTS.CHOOSE THE...</t>
  </si>
  <si>
    <t>Standard room: Basic tariff 2 SGL BD 2 PERS NONSMOKE; FEEL AT HOME IN A FRIENDLY AND QUITE ROOM,WHICH MEETS THE NEEDS FOR CHALLENGING...</t>
  </si>
  <si>
    <t>Standard room: Basic tariff STANDARD ROOM; FEEL AT HOME IN A FRIENDLY AND QUITE ROOM,WHICH MEETS THE NEEDS FOR CHALLENGING GUESTS.CHOOSE THE...</t>
  </si>
  <si>
    <t>Standard room: Basic tariff 1 BED ACCESSIBLE ROLL IN SHWR NOSMK; FEEL AT HOME IN A FRIENDLY AND QUITE ROOM,WHICH MEETS THE NEEDS FOR CHALLENGING...</t>
  </si>
  <si>
    <t xml:space="preserve">Herbst </t>
  </si>
  <si>
    <t>Moritzstr. 20, Berlin - Spandau, 13597, Germany</t>
  </si>
  <si>
    <t>Novotel Ber Tiergarten</t>
  </si>
  <si>
    <t>Standard room: Flex tariff Standard room with 1 queen-size bed</t>
  </si>
  <si>
    <t xml:space="preserve">Novotel Berlin Am Tiergarten </t>
  </si>
  <si>
    <t>Strasse des 17 Juni 106-108, Berlin - Tiergarten, 10623, Germany</t>
  </si>
  <si>
    <t>Standard room: Flex tariff Standard room with 1 queen size bed and sofa</t>
  </si>
  <si>
    <t>Business room: Flex tariff Executive Room with 1 double bed</t>
  </si>
  <si>
    <t>Lindner Hotel Am Ku`damm</t>
  </si>
  <si>
    <t>114.80</t>
  </si>
  <si>
    <t>KurfÃ¼rstendamm 24, 10719, Berlin - Charlottenburg</t>
  </si>
  <si>
    <t>Grenzfall</t>
  </si>
  <si>
    <t xml:space="preserve">Grenzfall </t>
  </si>
  <si>
    <t>Ackerstr. 136, Berlin - Mitte, 13355, Germany</t>
  </si>
  <si>
    <t xml:space="preserve">Abendstern </t>
  </si>
  <si>
    <t>Stuttgarter Platz 8, Berlin - Charlottenburg, 10627, Germany</t>
  </si>
  <si>
    <t>monbijou hotel</t>
  </si>
  <si>
    <t xml:space="preserve">monbijou </t>
  </si>
  <si>
    <t>198.55</t>
  </si>
  <si>
    <t>Monbijouplatz 1, Berlin - Mitte, 10178, Germany</t>
  </si>
  <si>
    <t>Adina Apartment Hotel Berlin Mitte</t>
  </si>
  <si>
    <t>137.02</t>
  </si>
  <si>
    <t>Platz vor dem Neuen Tor 6, Berlin - Mitte, 10115, Germany</t>
  </si>
  <si>
    <t>182.25</t>
  </si>
  <si>
    <t>Hotel the Yard</t>
  </si>
  <si>
    <t xml:space="preserve">Hotel the YARD </t>
  </si>
  <si>
    <t>Alexandrinenstr. 125, Berlin - Berlin, 10969, Germany</t>
  </si>
  <si>
    <t>Sedes</t>
  </si>
  <si>
    <t xml:space="preserve">Sedes </t>
  </si>
  <si>
    <t>Prenzlauer Promenade 48, Berlin - Pankow, 13089, Germany</t>
  </si>
  <si>
    <t>Holiday Inn Berlin Airport Conference Center</t>
  </si>
  <si>
    <t>Standard room: Basic tariff STANDARD ROOM; WHEN YOU ARRIVE WE WILL DO OUR BEST TO MEET YOUR PREFERENCES. THESE ARE SUBJECT TO AVAILABILITY AND...</t>
  </si>
  <si>
    <t xml:space="preserve">Holiday Inn BERLIN AIRPORT - CONF CENTRE </t>
  </si>
  <si>
    <t>75.00</t>
  </si>
  <si>
    <t>Standard room: Basic tariff 1 DOUBLE BED NONSMOKING; ENJOY YOUR STAY IN OUR MODERN STYLE ROOM WITH SOUNDPROOF WINDOWS TO OPEN AND AIR CON.THE...</t>
  </si>
  <si>
    <t>Superior room: Basic tariff 1 BED SUPERIOR 2 PERS NONSMOKING; ENJOY YOUR STAY IN OUR NEW 21SQM SUPERIOR RMS.CONTEMPORARY DESIGN AND CREATIVITY...</t>
  </si>
  <si>
    <t>101.00</t>
  </si>
  <si>
    <t>Superior room: Basic tariff DELUXE ROOM; DELUXE ROOM</t>
  </si>
  <si>
    <t>Superior room: Basic tariff 1BD EXECUTIVE NONSMOKING; ENJOY MORE SPACE. THE ROOMS OFFER ENOUGH SPACE FOR UP TO 4 PEOPLE. A SEATING AREA A WORK...</t>
  </si>
  <si>
    <t>121.00</t>
  </si>
  <si>
    <t>Mondial am KurfÃ¼rstendamm</t>
  </si>
  <si>
    <t>KurfÃ¼rstendamm 47, 10707, Berlin - Charlottenburg</t>
  </si>
  <si>
    <t>Business room: Basic tariff Business Double Room</t>
  </si>
  <si>
    <t>137.30</t>
  </si>
  <si>
    <t>Regent Berlin</t>
  </si>
  <si>
    <t xml:space="preserve">Regent Berlin </t>
  </si>
  <si>
    <t>295.00</t>
  </si>
  <si>
    <t>Charlottenstr. 49, Berlin - Mitte, 10117, Germany</t>
  </si>
  <si>
    <t>337.00</t>
  </si>
  <si>
    <t>345.00</t>
  </si>
  <si>
    <t>505.00</t>
  </si>
  <si>
    <t>555.00</t>
  </si>
  <si>
    <t>The Mandala Hotel</t>
  </si>
  <si>
    <t>Suite: Hot tariff Suite (Mandala)</t>
  </si>
  <si>
    <t>440.00</t>
  </si>
  <si>
    <t>Potsdamer Str. 3, Berlin - Tiergarten, 10785, Germany</t>
  </si>
  <si>
    <t>260.00</t>
  </si>
  <si>
    <t>Suite: Basic tariff Suite (Mandala)</t>
  </si>
  <si>
    <t>480.00</t>
  </si>
  <si>
    <t>Best Western Hotel Kantstrasse Berlin</t>
  </si>
  <si>
    <t>110.25</t>
  </si>
  <si>
    <t>Kantstr. 111, Berlin - Charlottenburg, 10627, Germany</t>
  </si>
  <si>
    <t>Business room: Basic tariff Business Room, 1 Double Bed</t>
  </si>
  <si>
    <t>150.00</t>
  </si>
  <si>
    <t>Upper Room Hotel</t>
  </si>
  <si>
    <t xml:space="preserve">Upper Room </t>
  </si>
  <si>
    <t>Rankestr. 3, Berlin - Charlottenburg, Wilmersdorf, 10789, Germany</t>
  </si>
  <si>
    <t>Family room: Basic tariff Family Quadruple Room</t>
  </si>
  <si>
    <t>Apartment: Basic tariff Family Apartment, 1 Bedroom, Kitchen (Excl. 25 Euro Cleaning Fee)</t>
  </si>
  <si>
    <t>Art Nouveau Nichtraucherhotel</t>
  </si>
  <si>
    <t>Leibnizstr. 59, Berlin - Charlottenburg, 10629, Germany</t>
  </si>
  <si>
    <t xml:space="preserve">Hotel am Wasserturm </t>
  </si>
  <si>
    <t>Staakener StraÃe 23, 13581, Berlin - Spandau</t>
  </si>
  <si>
    <t xml:space="preserve">Select Hotel Berlin Gendarmenmarkt </t>
  </si>
  <si>
    <t>110.50</t>
  </si>
  <si>
    <t>Charlottenstraße 66, Berlin - Mitte, 10117, Germany</t>
  </si>
  <si>
    <t>Zoo Berlin</t>
  </si>
  <si>
    <t xml:space="preserve">Hotel Zoo Berlin </t>
  </si>
  <si>
    <t>Kurfürstendamm 25, Berlin - Charlottenburg, 10719, Germany</t>
  </si>
  <si>
    <t>Newberlin</t>
  </si>
  <si>
    <t xml:space="preserve">New Berlin </t>
  </si>
  <si>
    <t>Petersburger Str. 24, Berlin - Friedrichshain, 10249, Germany</t>
  </si>
  <si>
    <t>Azimut Hotel Kurfuerstendamm Berlin</t>
  </si>
  <si>
    <t xml:space="preserve">AZIMUT Hotel Kurfuerstendamm Berlin </t>
  </si>
  <si>
    <t>Kurfürstendamm 17/ Eingang Joachimsthaler Straße 39/40, Berlin - Charlottenburg, 10623, Germany</t>
  </si>
  <si>
    <t xml:space="preserve">City Apartments am Regierungsviertel </t>
  </si>
  <si>
    <t>69.50</t>
  </si>
  <si>
    <t>Mohrenstraße 68, Berlin - Mitte, 10117, Germany</t>
  </si>
  <si>
    <t>Grimm's</t>
  </si>
  <si>
    <t>Junior suite: Hot tariff Junior Suite</t>
  </si>
  <si>
    <t xml:space="preserve">GrimmÂ´s Hotel </t>
  </si>
  <si>
    <t>145.53</t>
  </si>
  <si>
    <t>Junior suite: Flex tariff Junior Suite</t>
  </si>
  <si>
    <t>183.70</t>
  </si>
  <si>
    <t>Apartment: Basic tariff Apartment, 2 Bedrooms</t>
  </si>
  <si>
    <t>226.80</t>
  </si>
  <si>
    <t>Apartment: Flex tariff Apartment, 2 Bedrooms</t>
  </si>
  <si>
    <t>252.00</t>
  </si>
  <si>
    <t>300.25</t>
  </si>
  <si>
    <t>Courtyard Berlin City Center</t>
  </si>
  <si>
    <t>Standard room: Basic tariff Deluxe Room, 1 King or 2 Twin/Single Bed(s), Mini fridge, 26sqm/280sqft, Living/sitting area, Wireless internet...</t>
  </si>
  <si>
    <t xml:space="preserve">Courtyard Berlin City Center </t>
  </si>
  <si>
    <t>Axel Springer Strasse 55, Berlin - Berlin, 10117, Germany</t>
  </si>
  <si>
    <t>Junior suite: Basic tariff Junior suite, 1 King, Sofa bed, Mini fridge, 45sqm/484sqft, Living/sitting area, Dining area, Wireless internet...</t>
  </si>
  <si>
    <t>214.20</t>
  </si>
  <si>
    <t>Suite: Basic tariff Courtyard suite, 1 King, Sofa bed, Mini fridge, 50sqm/538sqft, Living/sitting area, Dining area, Separate living...</t>
  </si>
  <si>
    <t>277.20</t>
  </si>
  <si>
    <t xml:space="preserve">enjoy hostel Berlin City West </t>
  </si>
  <si>
    <t>Budget room without bathroom: Flex tariff Budget rooms differ from standard rooms in terms of location, facilities and size.</t>
  </si>
  <si>
    <t>95.69</t>
  </si>
  <si>
    <t>Kalischer Str. 38, Berlin - Wilmersdorf, 10713, Germany</t>
  </si>
  <si>
    <t xml:space="preserve">Living Hotel Berlin Mitte </t>
  </si>
  <si>
    <t>Neue Ross Str. 13, 10179, Berlin - Mitte</t>
  </si>
  <si>
    <t>Apartment: Basic tariff Business Apartment, Kitchenette</t>
  </si>
  <si>
    <t>145.80</t>
  </si>
  <si>
    <t>Leonardo Hotel Berlin City West</t>
  </si>
  <si>
    <t>Leonardo City West</t>
  </si>
  <si>
    <t>Güntzelstr. 14, Berlin - Wilmersdorf, 10717, Germany</t>
  </si>
  <si>
    <t>123.00</t>
  </si>
  <si>
    <t>Adlon Kempinski Berlin</t>
  </si>
  <si>
    <t xml:space="preserve">Adlon Kempinski </t>
  </si>
  <si>
    <t>Unter den Linden 77, Berlin - Mitte, 10117, Germany</t>
  </si>
  <si>
    <t>940.00</t>
  </si>
  <si>
    <t>Flottwell Berlin Hotel &amp; Residenz am Park</t>
  </si>
  <si>
    <t>Flottwellstr. 18, Berlin - Tiergarten, 10785, Germany</t>
  </si>
  <si>
    <t xml:space="preserve">H`Otello K80 </t>
  </si>
  <si>
    <t>Knesebeckstr. 80-81, 10623, Berlin - Charlottenburg</t>
  </si>
  <si>
    <t>Steigenberger Hotel am Kanzleramt</t>
  </si>
  <si>
    <t>Steigenberger Am Kanzleramt</t>
  </si>
  <si>
    <t>183.75</t>
  </si>
  <si>
    <t>Ella-Trebe-Str. 5, Berlin - Mitte, 10557, Germany</t>
  </si>
  <si>
    <t>215.25</t>
  </si>
  <si>
    <t>Estrel Hotel Berlin</t>
  </si>
  <si>
    <t>Sonnenallee  225, Berlin - Neukölln, 12057, Germany</t>
  </si>
  <si>
    <t xml:space="preserve">Lux 11 </t>
  </si>
  <si>
    <t>675.70</t>
  </si>
  <si>
    <t>Rosa-Luxemburg-Str.9-13, Berlin - Mitte, 10178, Germany</t>
  </si>
  <si>
    <t>Novum City B Centrum</t>
  </si>
  <si>
    <t>82.45</t>
  </si>
  <si>
    <t>Potsdamer Str. 129, Berlin - Schöneberg, 10783, Germany</t>
  </si>
  <si>
    <t xml:space="preserve">Hotel Gendarm Nouveau </t>
  </si>
  <si>
    <t>140.80</t>
  </si>
  <si>
    <t>Charlottenstr. 61, Berlin - Mitte, 10117, Germany</t>
  </si>
  <si>
    <t>Business room: Basic tariff Business Room</t>
  </si>
  <si>
    <t>159.70</t>
  </si>
  <si>
    <t>Suite: Basic tariff Dom Suite</t>
  </si>
  <si>
    <t>254.20</t>
  </si>
  <si>
    <t>Leonardo Hotel Berlin Mitte</t>
  </si>
  <si>
    <t>Leonardo Berlin Mitte</t>
  </si>
  <si>
    <t>Bertolt-Brecht-Platz 4, Berlin - Mitte, 10117, Germany</t>
  </si>
  <si>
    <t>Hilton Berlin</t>
  </si>
  <si>
    <t>Standard room: Basic tariff KING GUEST ROOM...26SQM, STYLISH, VIEW TO STREETS OR COURTYARD...SAFE,BATHROBE,SLIPPER,IRON,FLAT TV,WLAN-FEE; One Bed</t>
  </si>
  <si>
    <t xml:space="preserve">Hilton Berlin </t>
  </si>
  <si>
    <t>Mohrenstrasse 30, Berlin - Berlin, 10117, Germany</t>
  </si>
  <si>
    <t>Standard room: Basic tariff TWIN GUEST ROOM...26SQM, STYLISH, VIEW TO STREETS OR COURTYARD...BATHROBE,SLIPPER,TEA/COFFEE TRAY,IRON,FLAT TV; Two Beds</t>
  </si>
  <si>
    <t>Superior room: Basic tariff KING EXECUTIVE ROOM WITH LOUNGE ACCESS...26SQM, STYLISH, VIEW TO STREETS OR COURTYARD...BATHROBE,SLIPPER,TEA/COFFEE...</t>
  </si>
  <si>
    <t>Superior room: Basic tariff TWIN EXECUTIVE ROOM WITH LOUNGE ACCESS...26SQM, STYLISH, VIEW TO STREET OR...</t>
  </si>
  <si>
    <t>282.45</t>
  </si>
  <si>
    <t>acama Kreuzberg Hotel+ Hostel</t>
  </si>
  <si>
    <t>Standard room: Basic tariff Double Room</t>
  </si>
  <si>
    <t>84.00</t>
  </si>
  <si>
    <t>Tempelhofer Ufer 8-9, Berlin - Mitte-Kreuzberg, 10963, Germany</t>
  </si>
  <si>
    <t>Family room: Basic tariff Family Room, Six Beds</t>
  </si>
  <si>
    <t>151.20</t>
  </si>
  <si>
    <t>Luetzow</t>
  </si>
  <si>
    <t xml:space="preserve">LÃ¼tzow </t>
  </si>
  <si>
    <t>95.33</t>
  </si>
  <si>
    <t>KeithstraÃe 38, 10787, Berlin - Tiergarten</t>
  </si>
  <si>
    <t xml:space="preserve">Akademie-Hotel </t>
  </si>
  <si>
    <t>Budget room: Flex tariff Budget rooms differ from standard rooms in terms of location, facilities and size.</t>
  </si>
  <si>
    <t>Heinrich-Mann-Str. 29, 13156, Berlin - Pankow</t>
  </si>
  <si>
    <t>Pestana Berlin Tiergarten</t>
  </si>
  <si>
    <t>Superior room: Basic tariff Deluxe Double or Twin Room</t>
  </si>
  <si>
    <t>172.20</t>
  </si>
  <si>
    <t>Stülerstr. 6, Berlin - Tiergarten, 10787, Germany</t>
  </si>
  <si>
    <t>217.56</t>
  </si>
  <si>
    <t>Business room: Basic tariff Executive Double or Twin Room</t>
  </si>
  <si>
    <t>262.50</t>
  </si>
  <si>
    <t>267.17</t>
  </si>
  <si>
    <t>312.38</t>
  </si>
  <si>
    <t>340.20</t>
  </si>
  <si>
    <t>393.96</t>
  </si>
  <si>
    <t>Europa City</t>
  </si>
  <si>
    <t xml:space="preserve">Europa City </t>
  </si>
  <si>
    <t>Konstanzer Str. 60, Berlin - Charlottenburg, 10707, Germany</t>
  </si>
  <si>
    <t>Frederics Berlin City Hackescher Markt</t>
  </si>
  <si>
    <t>Apartment: Hot tariff Executive Apartment, Non Smoking</t>
  </si>
  <si>
    <t>frederics BERLIN CITY Hackescher Markt Apartmenthaus</t>
  </si>
  <si>
    <t>178.50</t>
  </si>
  <si>
    <t>GroÃe Hamburger StraÃe 23, 10115, Berlin - Mitte</t>
  </si>
  <si>
    <t>Apartment: Basic tariff Executive Apartment, Non Smoking</t>
  </si>
  <si>
    <t xml:space="preserve">Dietrich - Bonhoeffer </t>
  </si>
  <si>
    <t>Ziegelstr. 30, 10117, Berlin - Mitte</t>
  </si>
  <si>
    <t>Azimut Hotel City South Berlin</t>
  </si>
  <si>
    <t xml:space="preserve">AZIMUT Hotel City South Berlin </t>
  </si>
  <si>
    <t>Rudower Str. 90-94, Berlin - Neukölln, 12351, Germany</t>
  </si>
  <si>
    <t>86.00</t>
  </si>
  <si>
    <t xml:space="preserve">25hours Berlin Bikini </t>
  </si>
  <si>
    <t>Standard room: Basic tariff Twin Room (Urban M-Twin Room)</t>
  </si>
  <si>
    <t>230.00</t>
  </si>
  <si>
    <t>Budapester Str. 40, Berlin - Charlottenburg, 10787, Germany</t>
  </si>
  <si>
    <t>Standard room: Basic tariff Urban M-Room</t>
  </si>
  <si>
    <t>Standard room: Basic tariff Jungle M-Room</t>
  </si>
  <si>
    <t>250.00</t>
  </si>
  <si>
    <t>264.00</t>
  </si>
  <si>
    <t>Standard room: Basic tariff Urban L-Room</t>
  </si>
  <si>
    <t>270.00</t>
  </si>
  <si>
    <t>284.00</t>
  </si>
  <si>
    <t>304.00</t>
  </si>
  <si>
    <t>Intercityhotel Berlin Brandenburg Airport</t>
  </si>
  <si>
    <t>IntercityHotel Berlin-Brandenburg Airport</t>
  </si>
  <si>
    <t>Am Seegraben 2, 12529, SchÃ¶nefeld - SchÃ¶nefeld</t>
  </si>
  <si>
    <t>Adina Checkpoint Charlie</t>
  </si>
  <si>
    <t>Adina Apartment Checkpoint Charlie</t>
  </si>
  <si>
    <t>150.26</t>
  </si>
  <si>
    <t>Krausenstr. 35-36, Berlin - Mitte, 10117, Germany</t>
  </si>
  <si>
    <t>196.95</t>
  </si>
  <si>
    <t xml:space="preserve">EuropÃ¤ische Akademie </t>
  </si>
  <si>
    <t>Bismarckallee 46/48, 14193, Berlin</t>
  </si>
  <si>
    <t>casa camper berlin</t>
  </si>
  <si>
    <t>Business room: Basic tariff Double Room, Business Lounge Access</t>
  </si>
  <si>
    <t xml:space="preserve">casa camper </t>
  </si>
  <si>
    <t>305.00</t>
  </si>
  <si>
    <t>Weinmeisterstrasse 1, Berlin - Mitte, 10178, Germany</t>
  </si>
  <si>
    <t xml:space="preserve">Ocak Apartment &amp; Hotel </t>
  </si>
  <si>
    <t>Jülicher Straße 15, Berlin - Berlin, 13357, Germany</t>
  </si>
  <si>
    <t>Novum Lichtburg am KurfÃ¼rstendamm</t>
  </si>
  <si>
    <t>77.35</t>
  </si>
  <si>
    <t>Paderborner Str. 10, 10709, Berlin - Wilmersdorf</t>
  </si>
  <si>
    <t>Hotel Berlin Mitte managed by Meli</t>
  </si>
  <si>
    <t>Standard room: Hot tariff STANDARD ROOM; 21 mÂ², double/twin beds, WiFi, shower, Safe; A/C, Minibar, Sat-TV, Hairdryer</t>
  </si>
  <si>
    <t xml:space="preserve">Hotel Berlin Mitte managed by MeliÃ¡ </t>
  </si>
  <si>
    <t>Chausseestr. 33, 10115, Berlin - Mitte</t>
  </si>
  <si>
    <t>Standard room: Basic tariff STANDARD ROOM; 21 mÂ², double/twin beds, WiFi, shower, Safe; A/C, Minibar, Sat-TV, Hairdryer</t>
  </si>
  <si>
    <t>Superior room: Basic tariff SUPERIOR ROOM; 21 mÂ², double-twin, high speed Wifi, shower; courtyard view, water, Safe, Minibar, Sat-TV</t>
  </si>
  <si>
    <t>Superior room: Basic tariff PREMIUM ROOM; 25 mÂ², king/twin, high speed Wifi, iron; coffee/tea, free Minibar, bathrobe, slippers</t>
  </si>
  <si>
    <t>203.00</t>
  </si>
  <si>
    <t>213.00</t>
  </si>
  <si>
    <t>215.00</t>
  </si>
  <si>
    <t>221.00</t>
  </si>
  <si>
    <t>231.00</t>
  </si>
  <si>
    <t>233.00</t>
  </si>
  <si>
    <t>251.00</t>
  </si>
  <si>
    <t>Novum Style Centrum</t>
  </si>
  <si>
    <t>80.75</t>
  </si>
  <si>
    <t>Franklinstr. 23, Berlin - Charlottenburg, 10587, Germany</t>
  </si>
  <si>
    <t>Max Brown Ku&amp;apos;damm</t>
  </si>
  <si>
    <t xml:space="preserve">Max Brown Kuâdamm </t>
  </si>
  <si>
    <t>143.00</t>
  </si>
  <si>
    <t>Uhlandstr. 49, 10719, Berlin - Wilmersdorf</t>
  </si>
  <si>
    <t>Indigo Berlin Ku&amp;apos;damm</t>
  </si>
  <si>
    <t>Standard room: Hot tariff STANDARD ROOM; WHEN YOU ARRIVE AT THE HOTEL WE WILL DO OUR BEST TO MEET YOUR ROOM BED TYPE PREFERENCE. THIS IS...</t>
  </si>
  <si>
    <t xml:space="preserve">Hotel Indigo BERLIN - KU`DAMM </t>
  </si>
  <si>
    <t>Hardenbergstrasse 15, 10623, Berlin - Charlottenburg</t>
  </si>
  <si>
    <t>Standard room: Basic tariff STANDARD ROOM; WHEN YOU ARRIVE AT THE HOTEL WE WILL DO OUR BEST TO MEET YOUR ROOM BED TYPE PREFERENCE. THIS IS...</t>
  </si>
  <si>
    <t>148.05</t>
  </si>
  <si>
    <t>Superior room: Basic tariff DELUXE ROOM; WHEN YOU ARRIVE AT THE HOTEL WE WILL DO OUR BEST TO MEET YOUR ROOM BED TYPE PREFERENCE. THIS IS SUBJECT...</t>
  </si>
  <si>
    <t>169.05</t>
  </si>
  <si>
    <t xml:space="preserve">Hackescher Markt </t>
  </si>
  <si>
    <t>Große Präsidentenstr. 8, Berlin - Mitte, 10178, Germany</t>
  </si>
  <si>
    <t xml:space="preserve">Henri Hotel Berlin KurfÃ¼rstendamm </t>
  </si>
  <si>
    <t>Standard room: Hot tariff Cabinet Double Room</t>
  </si>
  <si>
    <t>Meinekestr. 9, 10719, Berlin - Charlottenburg</t>
  </si>
  <si>
    <t>135.00</t>
  </si>
  <si>
    <t>Standard room: Basic tariff Cabinet Double Room</t>
  </si>
  <si>
    <t>141.30</t>
  </si>
  <si>
    <t>145.00</t>
  </si>
  <si>
    <t>City Inn Zimmer Appartments</t>
  </si>
  <si>
    <t>Apartment: Hot tariff Standard Apartment, Kitchen</t>
  </si>
  <si>
    <t>94.05</t>
  </si>
  <si>
    <t>Hauptstrasse 113-115, 2.Etage, Berlin - Schöneberg, 10827, Germany</t>
  </si>
  <si>
    <t xml:space="preserve">Hotel Carmer16 </t>
  </si>
  <si>
    <t>Carmerstr. 16, Berlin - Charlottenburg, 10623, Germany</t>
  </si>
  <si>
    <t xml:space="preserve">City Partner Hotel am Gendarmenmarkt </t>
  </si>
  <si>
    <t>Leipziger Straße 65, Berlin - Berlin, 10117, Germany</t>
  </si>
  <si>
    <t>Savoy Hotel Berlin</t>
  </si>
  <si>
    <t xml:space="preserve">Savoy Berlin </t>
  </si>
  <si>
    <t>Fasanenstr. 9-10, Berlin - Charlottenburg, 10623, Germany</t>
  </si>
  <si>
    <t>Nu Hotel Berlin</t>
  </si>
  <si>
    <t xml:space="preserve">nu hotel </t>
  </si>
  <si>
    <t>113.85</t>
  </si>
  <si>
    <t>Gubener Str. 46, Berlin - Friedrichshain, 10243, Germany</t>
  </si>
  <si>
    <t xml:space="preserve">Novalis </t>
  </si>
  <si>
    <t>Novalisstr. 5, Berlin - Mitte, 10115, Germany</t>
  </si>
  <si>
    <t>Catalonia Berlin Mitte</t>
  </si>
  <si>
    <t xml:space="preserve">Catalonia Berlin Mitte </t>
  </si>
  <si>
    <t>Köpenicker Str. 80-82, Berlin - Mitte, 10179, Germany</t>
  </si>
  <si>
    <t>148.99</t>
  </si>
  <si>
    <t>184.52</t>
  </si>
  <si>
    <t>204.53</t>
  </si>
  <si>
    <t>Marriott Hotel Berlin</t>
  </si>
  <si>
    <t>Standard room: Basic tariff Deluxe Room, 1 King or 2 Double, 32sqm/344sqft, Living/sitting area, Wireless internet, complimentary, Wired...</t>
  </si>
  <si>
    <t xml:space="preserve">Berlin Marriott Hotel </t>
  </si>
  <si>
    <t>Inge-Beisheim-Platz 1, Berlin - Berlin, 10785, Germany</t>
  </si>
  <si>
    <t>Superior room: Basic tariff Superior Room, 1 King, 35sqm/377sqft, Living/sitting area, Wireless internet, complimentary, Wired internet...</t>
  </si>
  <si>
    <t>Business room: Basic tariff Executive Room with lounge access, 1 King or 2 Double, 32sqm/344sqft, Living/sitting area, Wireless internet...</t>
  </si>
  <si>
    <t>Suite: Basic tariff Capital Suite, 1 King, Bathrooms: 2, Whirlpool fits 1, 170sqm/1829sqft, Living/sitting area, Dining area, Separate...</t>
  </si>
  <si>
    <t>733.95</t>
  </si>
  <si>
    <t xml:space="preserve">Ludwig van Beethoven </t>
  </si>
  <si>
    <t>Hasenheide 14, Berlin - Kreuzberg, 10967, Germany</t>
  </si>
  <si>
    <t>160.01</t>
  </si>
  <si>
    <t>Quentin am KurfÃ¼rstendamm</t>
  </si>
  <si>
    <t>Superior room: Hot tariff Luxury Twin Room</t>
  </si>
  <si>
    <t>Xantener Str. 4, 10707, Berlin - Wilmersdorf</t>
  </si>
  <si>
    <t>Superior room: Basic tariff Luxury Twin Room</t>
  </si>
  <si>
    <t>Carolinenhof</t>
  </si>
  <si>
    <t xml:space="preserve">Carolinenhof </t>
  </si>
  <si>
    <t>111.70</t>
  </si>
  <si>
    <t>Landhausstrasse 10, Berlin - Wilmersdorf, 10717, Germany</t>
  </si>
  <si>
    <t>Superior room: Basic tariff Comfort Double Room, Balcony</t>
  </si>
  <si>
    <t>Hotel Victor's Residenz Hotel Berlin Tegel</t>
  </si>
  <si>
    <t>Victors Residenz Berlin Tegel</t>
  </si>
  <si>
    <t>Holländerstr 31, Berlin - Reinickendorf, 13407, Germany</t>
  </si>
  <si>
    <t>Seminaris CampusHotel Berlin</t>
  </si>
  <si>
    <t>Seminaris CampusHotel</t>
  </si>
  <si>
    <t>Takustr. 39, Berlin - Dahlem, 14195, Germany</t>
  </si>
  <si>
    <t xml:space="preserve">Arcotel Velvet </t>
  </si>
  <si>
    <t>Oranienburger Str. 52, Berlin - Mitte, 10117, Germany</t>
  </si>
  <si>
    <t>CityHotel am Kurfurstendamm</t>
  </si>
  <si>
    <t>City-Hotel am KurfÃ¼rstendamm</t>
  </si>
  <si>
    <t>82.30</t>
  </si>
  <si>
    <t>KurfÃ¼rstendamm 173-174, 10707, Berlin - Wilmersdorf</t>
  </si>
  <si>
    <t xml:space="preserve">Pension Peters - das andere Hotel </t>
  </si>
  <si>
    <t>KantstraÃe 146, 10623, Berlin - Charlottenburg</t>
  </si>
  <si>
    <t>Standard room: Hot tariff Standard Double or Twin Room (private bathroom on floor)</t>
  </si>
  <si>
    <t>83.00</t>
  </si>
  <si>
    <t xml:space="preserve">Select Hotel Berlin Spiegelturm </t>
  </si>
  <si>
    <t>122.82</t>
  </si>
  <si>
    <t>Freiheit 5, Berlin - Spandau, 13597, Germany</t>
  </si>
  <si>
    <t>144.50</t>
  </si>
  <si>
    <t xml:space="preserve">Atlas </t>
  </si>
  <si>
    <t>Bernhardstr. 9, Berlin - Wilmersdorf, 10715, Germany</t>
  </si>
  <si>
    <t>EntrÃ©eHotel Karlshorst</t>
  </si>
  <si>
    <t>Budget room: Hot tariff Economy Double or Twin Room</t>
  </si>
  <si>
    <t>53.00</t>
  </si>
  <si>
    <t>Treskowallee 89, 10318, Berlin - Lichtenberg</t>
  </si>
  <si>
    <t>54.99</t>
  </si>
  <si>
    <t>Provocateur Hotel</t>
  </si>
  <si>
    <t xml:space="preserve">Provocateur </t>
  </si>
  <si>
    <t>Brandenburgische Str. 21, Berlin - Berlin, 10707, Germany</t>
  </si>
  <si>
    <t xml:space="preserve">Metropolitan </t>
  </si>
  <si>
    <t>93.28</t>
  </si>
  <si>
    <t>Schaperstraße 36, Berlin - Charlottenburg, 10719, Germany</t>
  </si>
  <si>
    <t>Adapt Apartments Berlin Berlin-Adlershof</t>
  </si>
  <si>
    <t>Apartment: Hot tariff Junior Apartment, 1 Bedroom, Accessible, Park View</t>
  </si>
  <si>
    <t>Apartment: Flex tariff Junior Apartment, 1 Bedroom, Accessible, Park View</t>
  </si>
  <si>
    <t xml:space="preserve">Parkhotel Marzahn </t>
  </si>
  <si>
    <t>85.41</t>
  </si>
  <si>
    <t>Blumberger Damm 156 (Navi: Blumberger Damm 158), Berlin - Marzahn, 12685, Germany</t>
  </si>
  <si>
    <t>Nhow Berlin</t>
  </si>
  <si>
    <t xml:space="preserve">nhow Berlin </t>
  </si>
  <si>
    <t>Stralauer Allee 3, Berlin - Berlin, 10245, Germany</t>
  </si>
  <si>
    <t>178.80</t>
  </si>
  <si>
    <t>Junior suite: Basic tariff Junior Suite, River View</t>
  </si>
  <si>
    <t>228.80</t>
  </si>
  <si>
    <t>Hotel Bristol Berlin</t>
  </si>
  <si>
    <t xml:space="preserve">Hotel Bristol Berlin </t>
  </si>
  <si>
    <t>Kurfürstendamm  27, Berlin - Charlottenburg, 10719, Germany</t>
  </si>
  <si>
    <t>Aparion Berlin Apartments</t>
  </si>
  <si>
    <t>Theklastraße 20, Berlin - Berlin, 12205, Germany</t>
  </si>
  <si>
    <t>Hotel am Steinplatz, Autograph Collection</t>
  </si>
  <si>
    <t>Standard room: Basic tariff Deluxe Room, 1 King or 2 Twin/Single Bed(s), 22sqm/237sqft-30sqm/323sqft, Wireless internet, complimentary, Wired...</t>
  </si>
  <si>
    <t xml:space="preserve">Hotel am Steinplatz Autograph Collection </t>
  </si>
  <si>
    <t>225.75</t>
  </si>
  <si>
    <t>Steinplatz 4, Berlin - Berlin, 10623, Germany</t>
  </si>
  <si>
    <t>257.25</t>
  </si>
  <si>
    <t>Superior room: Basic tariff Superior Room, 1 King or 2 Twin/Single Bed(s), 31sqm/334sqft-34sqm/366sqft, Wireless internet, complimentary, Wired...</t>
  </si>
  <si>
    <t>273.00</t>
  </si>
  <si>
    <t>304.50</t>
  </si>
  <si>
    <t>Junior suite: Basic tariff Suite, 1 King, 56sqm/603sqft-77sqm/829sqft, Living/sitting area, Wireless internet, complimentary, Wired internet...</t>
  </si>
  <si>
    <t>514.50</t>
  </si>
  <si>
    <t>546.00</t>
  </si>
  <si>
    <t xml:space="preserve">Alt-Tegel </t>
  </si>
  <si>
    <t>Treskowstr. 3-4, 13507, Berlin - Reinickendorf</t>
  </si>
  <si>
    <t xml:space="preserve">Centro Park Hotel Berlin-NeukÃ¶lln </t>
  </si>
  <si>
    <t>55.20</t>
  </si>
  <si>
    <t>Buschkrugallee 60-62, 12359, Berlin - NeukÃ¶lln</t>
  </si>
  <si>
    <t>63.20</t>
  </si>
  <si>
    <t xml:space="preserve">Garden Boutique Hotel </t>
  </si>
  <si>
    <t>153.90</t>
  </si>
  <si>
    <t>Invalidenstr. 122, Berlin - Mitte, 10115, Germany</t>
  </si>
  <si>
    <t>TITANIC Chaussee Berlin</t>
  </si>
  <si>
    <t>Suite: Basic tariff Titanic Suite</t>
  </si>
  <si>
    <t xml:space="preserve">Titanic Chaussee Berlin </t>
  </si>
  <si>
    <t>Chausseestr. 30, Berlin - Mitte, 10115, Germany</t>
  </si>
  <si>
    <t>300.00</t>
  </si>
  <si>
    <t>314.00</t>
  </si>
  <si>
    <t>330.00</t>
  </si>
  <si>
    <t>332.60</t>
  </si>
  <si>
    <t>Park Hotel Moabit</t>
  </si>
  <si>
    <t xml:space="preserve">Park Hotel Moabit </t>
  </si>
  <si>
    <t>142.40</t>
  </si>
  <si>
    <t>Alt-Moabit 86 a, Berlin - Tiergarten, 10555, Germany</t>
  </si>
  <si>
    <t>enjoy hotel Berlin City Messe</t>
  </si>
  <si>
    <t xml:space="preserve">enjoy Berlin City Messe </t>
  </si>
  <si>
    <t>103.70</t>
  </si>
  <si>
    <t>Rudolstädter Str. 42, Berlin - Wilmersdorf, 10713, Germany</t>
  </si>
  <si>
    <t>123.25</t>
  </si>
  <si>
    <t>Superior room: Flex tariff Superior Room</t>
  </si>
  <si>
    <t>H10 Berlin Ku&amp;apos;damm</t>
  </si>
  <si>
    <t>Superior room: Hot tariff Basic Deluxe Room</t>
  </si>
  <si>
    <t xml:space="preserve">Hotel H10 Berlin Ku`damm </t>
  </si>
  <si>
    <t>Superior room: Basic tariff Basic Deluxe Room</t>
  </si>
  <si>
    <t>Apartment: Basic tariff Junior Superior Loft</t>
  </si>
  <si>
    <t>204.00</t>
  </si>
  <si>
    <t xml:space="preserve">Larat </t>
  </si>
  <si>
    <t>66.50</t>
  </si>
  <si>
    <t>Ollenhauerstr. 111, Berlin - Reinickendorf, 13403, Germany</t>
  </si>
  <si>
    <t>68.60</t>
  </si>
  <si>
    <t xml:space="preserve">Panorama am KurfÃ¼rstendamm </t>
  </si>
  <si>
    <t>Lewishamstr. 1, 10629, Berlin - Charlottenburg</t>
  </si>
  <si>
    <t>Standard room: Basic tariff Quadruple Room</t>
  </si>
  <si>
    <t xml:space="preserve">Seehotel Grunewald </t>
  </si>
  <si>
    <t>Straße am Schildhorn 5, Berlin - Wilmersdorf, 14193, Germany</t>
  </si>
  <si>
    <t>Abba Berlin hotel</t>
  </si>
  <si>
    <t xml:space="preserve">Abba Berlin Hotel </t>
  </si>
  <si>
    <t>112.50</t>
  </si>
  <si>
    <t>Lietzenburger Str. 89, Berlin - Wilmersdorf, 10719, Germany</t>
  </si>
  <si>
    <t xml:space="preserve">MÃ¼ggelsee Berlin </t>
  </si>
  <si>
    <t>62.47</t>
  </si>
  <si>
    <t>MÃ¼ggelheimer Damm 145, 12559, Berlin - KÃ¶penick</t>
  </si>
  <si>
    <t>80.32</t>
  </si>
  <si>
    <t>94.50</t>
  </si>
  <si>
    <t>98.17</t>
  </si>
  <si>
    <t>114.50</t>
  </si>
  <si>
    <t>133.87</t>
  </si>
  <si>
    <t>177.50</t>
  </si>
  <si>
    <t>Best Western Hotel am Spittelmarkt</t>
  </si>
  <si>
    <t>Superior room: Basic tariff Comfort Room, 2 Single Beds</t>
  </si>
  <si>
    <t>Best Western am Spittelmarkt</t>
  </si>
  <si>
    <t>Neue Grünstrasse 28, Berlin - Mitte, 10179, Germany</t>
  </si>
  <si>
    <t>Standard room: Basic tariff Standard Room, 2 Twin Beds (Quiet Location)</t>
  </si>
  <si>
    <t>Superior room: Basic tariff Superior Room, 1 Double Bed</t>
  </si>
  <si>
    <t>Almodovar Hotel Biohotel</t>
  </si>
  <si>
    <t>AlmodÃ³var Biohotel</t>
  </si>
  <si>
    <t>134.10</t>
  </si>
  <si>
    <t>Boxhagener Str. 83, 10245, Berlin - Friedrichshain</t>
  </si>
  <si>
    <t>Sofitel Berlin Gendarmenmarkt</t>
  </si>
  <si>
    <t>Superior room: Flex tariff SUPERIOR ROOM, 1 Double Size Bed</t>
  </si>
  <si>
    <t xml:space="preserve">Sofitel Berlin Gendarmenmarkt </t>
  </si>
  <si>
    <t>Charlottenstrasse 50-52, Berlin - Mitte, 10117, Germany</t>
  </si>
  <si>
    <t>Standard room: Flex tariff LUXURY ROOM, 1 Double Size Bed, upper floors, seating area</t>
  </si>
  <si>
    <t>283.00</t>
  </si>
  <si>
    <t>308.00</t>
  </si>
  <si>
    <t>Standard room: Flex tariff JUNIOR SUITE, 1 Double Size Bed, separate seating area, view of courtyard or Gendarmenmarkt</t>
  </si>
  <si>
    <t>358.00</t>
  </si>
  <si>
    <t>Movenpick Hotel Berlin</t>
  </si>
  <si>
    <t xml:space="preserve">Moevenpick </t>
  </si>
  <si>
    <t>Schöneberger Str. 3, Berlin - Mitte, 10963, Germany</t>
  </si>
  <si>
    <t>Superior room: Basic tariff Superior Twin Room</t>
  </si>
  <si>
    <t>Superior room: Basic tariff Superior Room, 1 King Bed</t>
  </si>
  <si>
    <t>Family room: Basic tariff Family Room, City View</t>
  </si>
  <si>
    <t>261.00</t>
  </si>
  <si>
    <t>Suite: Basic tariff Suite, 1 Bedroom</t>
  </si>
  <si>
    <t>265.00</t>
  </si>
  <si>
    <t>301.00</t>
  </si>
  <si>
    <t xml:space="preserve">Calma Berlin Mitte </t>
  </si>
  <si>
    <t>131.54</t>
  </si>
  <si>
    <t>Linienstr. 139-140, Berlin - Mitte, 10115, Germany</t>
  </si>
  <si>
    <t>Family room: Basic tariff Family Triple Room</t>
  </si>
  <si>
    <t>165.56</t>
  </si>
  <si>
    <t>207.26</t>
  </si>
  <si>
    <t>Maritim Hotel Berlin</t>
  </si>
  <si>
    <t xml:space="preserve">Maritim Berlin </t>
  </si>
  <si>
    <t>Stauffenbergstraße 26, Berlin - Berlin, 10785, Germany</t>
  </si>
  <si>
    <t>MEININGER Airport</t>
  </si>
  <si>
    <t>68.00</t>
  </si>
  <si>
    <t>Alexander-Meißner-Str. 1, Berlin - Schönefeld, 12526, Germany</t>
  </si>
  <si>
    <t>Radisson Blu Hotel Berlin</t>
  </si>
  <si>
    <t>Standard room: Hot tariff STANDARD ROOM-1 QUEEN-NONSMOKING;-FULL PREPAYMENT-NON-REFUNDABLE</t>
  </si>
  <si>
    <t xml:space="preserve">RADISSON BLU BERLIN </t>
  </si>
  <si>
    <t>301.46</t>
  </si>
  <si>
    <t>KARL LIEBKNECHT  STRASSE 3, Berlin - Mitte, 10178, Germany</t>
  </si>
  <si>
    <t>Superior room: Flex tariff SUPERIOR ROOM-1 KING-NONSMOKING;-DOUBLE POINTS AND DOUBLE ELITE QUALIFY</t>
  </si>
  <si>
    <t>357.00</t>
  </si>
  <si>
    <t>Standard room: Basic tariff STANDARD ROOM-2TWINS-ACCESSIBLE;-FULL PREPAYMENT-NON-REFUNDABLE</t>
  </si>
  <si>
    <t>Standard room: Basic tariff STANDARD ROOM-1 QUEEN-NONSMOKING;-FULL PREPAYMENT-NON-REFUNDABLE</t>
  </si>
  <si>
    <t>329.29</t>
  </si>
  <si>
    <t>Superior room: Basic tariff SUPERIOR ROOM-1 QUEEN-NONSMOKING;-FULL PREPAYMENT-NON-REFUNDABLE</t>
  </si>
  <si>
    <t>349.14</t>
  </si>
  <si>
    <t>Superior room: Basic tariff SUPERIOR ROOM-1 KING-NONSMOKING;-FULL PREPAYMENT-NON-REFUNDABLE</t>
  </si>
  <si>
    <t>Superior room: Flex tariff SUPERIOR ROOM-1 QUEEN-NONSMOKING;-DOUBLE POINTS AND DOUBLE ELITE QUALIFY</t>
  </si>
  <si>
    <t>Superior room: Basic tariff PREMIUM-AQUARIUM VIEW- 2TWINS - NONSMOKING;-FULL PREPAYMENT-NON-REFUNDABLE</t>
  </si>
  <si>
    <t>372.33</t>
  </si>
  <si>
    <t>Superior room: Basic tariff PREMIUM-CATHEDRAL VIEW-2TWINS-NONSMOKING;-FULL PREPAYMENT-NON-REFUNDABLE</t>
  </si>
  <si>
    <t>Superior room: Basic tariff PREMIUM- CATHEDRAL VIEW-1 QUEEN-NONSMOKING;-FULL PREPAYMENT-NON-REFUNDABLE</t>
  </si>
  <si>
    <t>Superior room: Basic tariff PREMIUM-CATHEDRAL VIEW-1 KING-NONSMOKING;-FULL PREPAYMENT-NON-REFUNDABLE</t>
  </si>
  <si>
    <t>400.17</t>
  </si>
  <si>
    <t>Superior room: Basic tariff PREMIUM-CATHEDRALANDBALCONY-1 KING-NONSMOKING;-FULL PREPAYMENT-NON-REFUNDABLE</t>
  </si>
  <si>
    <t>402.57</t>
  </si>
  <si>
    <t>Superior room: Basic tariff PREMIUM-CATHEDRALANDBALCONY-2TWINS-NONSMOKING;-FULL PREPAYMENT-NON-REFUNDABLE</t>
  </si>
  <si>
    <t>Superior room: Flex tariff PREMIUM-AQUARIUM VIEW- 2TWINS - NONSMOKING;-DOUBLE POINTS AND DOUBLE ELITE QUALIFY</t>
  </si>
  <si>
    <t>413.70</t>
  </si>
  <si>
    <t>Superior room: Flex tariff PREMIUM- CATHEDRAL VIEW-1 QUEEN-NONSMOKING;-DOUBLE POINTS AND DOUBLE ELITE QUALIFY</t>
  </si>
  <si>
    <t>Hotel Domicil Berlin by Golden Tulip (ex Nordic)</t>
  </si>
  <si>
    <t xml:space="preserve">Hotel Domicil Berlin by Golden Tulip </t>
  </si>
  <si>
    <t>81.00</t>
  </si>
  <si>
    <t>Kantstr. 111a, Berlin - Charlottenburg, 10627, Germany</t>
  </si>
  <si>
    <t>Mondrian Suites Hotel</t>
  </si>
  <si>
    <t>Apartment: Basic tariff Premium Studio (Balcony or Terrace)</t>
  </si>
  <si>
    <t xml:space="preserve">Mondrian Suites Berlin </t>
  </si>
  <si>
    <t>Markgrafenstr. 16-16a, Berlin - Mitte / Kreuzberg, 10969, Germany</t>
  </si>
  <si>
    <t>Derag Livinghotel Grosser Kurfuerst</t>
  </si>
  <si>
    <t>Business room: Hot tariff Business Double Room, Allergy Friendly, Courtyard View</t>
  </si>
  <si>
    <t>Living Hotel GroÃer KurfÃ¼rst</t>
  </si>
  <si>
    <t>Business room: Basic tariff Business Double Room, Allergy Friendly, Courtyard View</t>
  </si>
  <si>
    <t>Business room: Flex tariff Business Double Room, Allergy Friendly, Courtyard View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</si>
</sst>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03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76867</v>
      </c>
      <c r="G2" t="s">
        <v>74</v>
      </c>
      <c r="H2" t="s">
        <v>75</v>
      </c>
      <c r="I2" t="s"/>
      <c r="J2" t="s">
        <v>74</v>
      </c>
      <c r="K2" t="n">
        <v>109</v>
      </c>
      <c r="L2" t="s">
        <v>76</v>
      </c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HYPERLINK("https://hotelmonitor-cachepage.eclerx.com/savepage/tk_15435846304012573_sr_2117.html","info")</f>
        <v/>
      </c>
      <c r="AA2" t="n">
        <v>17195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/>
      <c r="AP2" t="n">
        <v>44</v>
      </c>
      <c r="AQ2" t="s">
        <v>89</v>
      </c>
      <c r="AR2" t="s"/>
      <c r="AS2" t="s"/>
      <c r="AT2" t="s">
        <v>90</v>
      </c>
      <c r="AU2" t="s"/>
      <c r="AV2" t="s"/>
      <c r="AW2" t="s"/>
      <c r="AX2" t="s"/>
      <c r="AY2" t="n">
        <v>1282972</v>
      </c>
      <c r="AZ2" t="s">
        <v>91</v>
      </c>
      <c r="BA2" t="s"/>
      <c r="BB2" t="n">
        <v>145948</v>
      </c>
      <c r="BC2" t="n">
        <v>13.466351</v>
      </c>
      <c r="BD2" t="n">
        <v>52.512922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73</v>
      </c>
      <c r="F3" t="n">
        <v>76867</v>
      </c>
      <c r="G3" t="s">
        <v>74</v>
      </c>
      <c r="H3" t="s">
        <v>75</v>
      </c>
      <c r="I3" t="s"/>
      <c r="J3" t="s">
        <v>74</v>
      </c>
      <c r="K3" t="n">
        <v>124</v>
      </c>
      <c r="L3" t="s">
        <v>76</v>
      </c>
      <c r="M3" t="s"/>
      <c r="N3" t="s">
        <v>93</v>
      </c>
      <c r="O3" t="s">
        <v>78</v>
      </c>
      <c r="P3" t="s">
        <v>79</v>
      </c>
      <c r="Q3" t="s"/>
      <c r="R3" t="s">
        <v>80</v>
      </c>
      <c r="S3" t="s">
        <v>94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HYPERLINK("https://hotelmonitor-cachepage.eclerx.com/savepage/tk_15435846304012573_sr_2117.html","info")</f>
        <v/>
      </c>
      <c r="AA3" t="n">
        <v>17195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/>
      <c r="AP3" t="n">
        <v>44</v>
      </c>
      <c r="AQ3" t="s">
        <v>89</v>
      </c>
      <c r="AR3" t="s"/>
      <c r="AS3" t="s"/>
      <c r="AT3" t="s">
        <v>90</v>
      </c>
      <c r="AU3" t="s"/>
      <c r="AV3" t="s"/>
      <c r="AW3" t="s"/>
      <c r="AX3" t="s"/>
      <c r="AY3" t="n">
        <v>1282972</v>
      </c>
      <c r="AZ3" t="s">
        <v>91</v>
      </c>
      <c r="BA3" t="s"/>
      <c r="BB3" t="n">
        <v>145948</v>
      </c>
      <c r="BC3" t="n">
        <v>13.466351</v>
      </c>
      <c r="BD3" t="n">
        <v>52.512922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95</v>
      </c>
      <c r="F4" t="n">
        <v>76848</v>
      </c>
      <c r="G4" t="s">
        <v>74</v>
      </c>
      <c r="H4" t="s">
        <v>75</v>
      </c>
      <c r="I4" t="s"/>
      <c r="J4" t="s">
        <v>74</v>
      </c>
      <c r="K4" t="n">
        <v>77.62</v>
      </c>
      <c r="L4" t="s">
        <v>76</v>
      </c>
      <c r="M4" t="s"/>
      <c r="N4" t="s">
        <v>96</v>
      </c>
      <c r="O4" t="s">
        <v>78</v>
      </c>
      <c r="P4" t="s">
        <v>97</v>
      </c>
      <c r="Q4" t="s"/>
      <c r="R4" t="s">
        <v>80</v>
      </c>
      <c r="S4" t="s">
        <v>98</v>
      </c>
      <c r="T4" t="s">
        <v>82</v>
      </c>
      <c r="U4" t="s"/>
      <c r="V4" t="s">
        <v>83</v>
      </c>
      <c r="W4" t="s">
        <v>99</v>
      </c>
      <c r="X4" t="s"/>
      <c r="Y4" t="s">
        <v>85</v>
      </c>
      <c r="Z4">
        <f>HYPERLINK("https://hotelmonitor-cachepage.eclerx.com/savepage/tk_15435850485679052_sr_2117.html","info")</f>
        <v/>
      </c>
      <c r="AA4" t="n">
        <v>17193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/>
      <c r="AP4" t="n">
        <v>280</v>
      </c>
      <c r="AQ4" t="s">
        <v>89</v>
      </c>
      <c r="AR4" t="s"/>
      <c r="AS4" t="s"/>
      <c r="AT4" t="s">
        <v>90</v>
      </c>
      <c r="AU4" t="s"/>
      <c r="AV4" t="s"/>
      <c r="AW4" t="s"/>
      <c r="AX4" t="s"/>
      <c r="AY4" t="n">
        <v>2517386</v>
      </c>
      <c r="AZ4" t="s">
        <v>100</v>
      </c>
      <c r="BA4" t="s"/>
      <c r="BB4" t="n">
        <v>145261</v>
      </c>
      <c r="BC4" t="n">
        <v>13.312244</v>
      </c>
      <c r="BD4" t="n">
        <v>52.500094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92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95</v>
      </c>
      <c r="F5" t="n">
        <v>76848</v>
      </c>
      <c r="G5" t="s">
        <v>74</v>
      </c>
      <c r="H5" t="s">
        <v>75</v>
      </c>
      <c r="I5" t="s"/>
      <c r="J5" t="s">
        <v>74</v>
      </c>
      <c r="K5" t="n">
        <v>89.63</v>
      </c>
      <c r="L5" t="s">
        <v>76</v>
      </c>
      <c r="M5" t="s"/>
      <c r="N5" t="s">
        <v>101</v>
      </c>
      <c r="O5" t="s">
        <v>78</v>
      </c>
      <c r="P5" t="s">
        <v>97</v>
      </c>
      <c r="Q5" t="s"/>
      <c r="R5" t="s">
        <v>80</v>
      </c>
      <c r="S5" t="s">
        <v>102</v>
      </c>
      <c r="T5" t="s">
        <v>82</v>
      </c>
      <c r="U5" t="s"/>
      <c r="V5" t="s">
        <v>83</v>
      </c>
      <c r="W5" t="s">
        <v>99</v>
      </c>
      <c r="X5" t="s"/>
      <c r="Y5" t="s">
        <v>85</v>
      </c>
      <c r="Z5">
        <f>HYPERLINK("https://hotelmonitor-cachepage.eclerx.com/savepage/tk_15435850485679052_sr_2117.html","info")</f>
        <v/>
      </c>
      <c r="AA5" t="n">
        <v>17193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/>
      <c r="AP5" t="n">
        <v>280</v>
      </c>
      <c r="AQ5" t="s">
        <v>89</v>
      </c>
      <c r="AR5" t="s"/>
      <c r="AS5" t="s"/>
      <c r="AT5" t="s">
        <v>90</v>
      </c>
      <c r="AU5" t="s"/>
      <c r="AV5" t="s"/>
      <c r="AW5" t="s"/>
      <c r="AX5" t="s"/>
      <c r="AY5" t="n">
        <v>2517386</v>
      </c>
      <c r="AZ5" t="s">
        <v>100</v>
      </c>
      <c r="BA5" t="s"/>
      <c r="BB5" t="n">
        <v>145261</v>
      </c>
      <c r="BC5" t="n">
        <v>13.312244</v>
      </c>
      <c r="BD5" t="n">
        <v>52.500094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92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95</v>
      </c>
      <c r="F6" t="n">
        <v>76848</v>
      </c>
      <c r="G6" t="s">
        <v>74</v>
      </c>
      <c r="H6" t="s">
        <v>75</v>
      </c>
      <c r="I6" t="s"/>
      <c r="J6" t="s">
        <v>74</v>
      </c>
      <c r="K6" t="n">
        <v>96.25</v>
      </c>
      <c r="L6" t="s">
        <v>76</v>
      </c>
      <c r="M6" t="s"/>
      <c r="N6" t="s">
        <v>101</v>
      </c>
      <c r="O6" t="s">
        <v>78</v>
      </c>
      <c r="P6" t="s">
        <v>97</v>
      </c>
      <c r="Q6" t="s"/>
      <c r="R6" t="s">
        <v>80</v>
      </c>
      <c r="S6" t="s">
        <v>103</v>
      </c>
      <c r="T6" t="s">
        <v>82</v>
      </c>
      <c r="U6" t="s"/>
      <c r="V6" t="s">
        <v>83</v>
      </c>
      <c r="W6" t="s">
        <v>99</v>
      </c>
      <c r="X6" t="s"/>
      <c r="Y6" t="s">
        <v>85</v>
      </c>
      <c r="Z6">
        <f>HYPERLINK("https://hotelmonitor-cachepage.eclerx.com/savepage/tk_15435850485679052_sr_2117.html","info")</f>
        <v/>
      </c>
      <c r="AA6" t="n">
        <v>17193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/>
      <c r="AP6" t="n">
        <v>280</v>
      </c>
      <c r="AQ6" t="s">
        <v>89</v>
      </c>
      <c r="AR6" t="s"/>
      <c r="AS6" t="s"/>
      <c r="AT6" t="s">
        <v>90</v>
      </c>
      <c r="AU6" t="s"/>
      <c r="AV6" t="s"/>
      <c r="AW6" t="s"/>
      <c r="AX6" t="s"/>
      <c r="AY6" t="n">
        <v>2517386</v>
      </c>
      <c r="AZ6" t="s">
        <v>100</v>
      </c>
      <c r="BA6" t="s"/>
      <c r="BB6" t="n">
        <v>145261</v>
      </c>
      <c r="BC6" t="n">
        <v>13.312244</v>
      </c>
      <c r="BD6" t="n">
        <v>52.500094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92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95</v>
      </c>
      <c r="F7" t="n">
        <v>76848</v>
      </c>
      <c r="G7" t="s">
        <v>74</v>
      </c>
      <c r="H7" t="s">
        <v>75</v>
      </c>
      <c r="I7" t="s"/>
      <c r="J7" t="s">
        <v>74</v>
      </c>
      <c r="K7" t="n">
        <v>98.33</v>
      </c>
      <c r="L7" t="s">
        <v>76</v>
      </c>
      <c r="M7" t="s"/>
      <c r="N7" t="s">
        <v>104</v>
      </c>
      <c r="O7" t="s">
        <v>78</v>
      </c>
      <c r="P7" t="s">
        <v>97</v>
      </c>
      <c r="Q7" t="s"/>
      <c r="R7" t="s">
        <v>80</v>
      </c>
      <c r="S7" t="s">
        <v>105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HYPERLINK("https://hotelmonitor-cachepage.eclerx.com/savepage/tk_15435850485679052_sr_2117.html","info")</f>
        <v/>
      </c>
      <c r="AA7" t="n">
        <v>17193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/>
      <c r="AP7" t="n">
        <v>280</v>
      </c>
      <c r="AQ7" t="s">
        <v>89</v>
      </c>
      <c r="AR7" t="s"/>
      <c r="AS7" t="s"/>
      <c r="AT7" t="s">
        <v>90</v>
      </c>
      <c r="AU7" t="s"/>
      <c r="AV7" t="s"/>
      <c r="AW7" t="s"/>
      <c r="AX7" t="s"/>
      <c r="AY7" t="n">
        <v>2517386</v>
      </c>
      <c r="AZ7" t="s">
        <v>100</v>
      </c>
      <c r="BA7" t="s"/>
      <c r="BB7" t="n">
        <v>145261</v>
      </c>
      <c r="BC7" t="n">
        <v>13.312244</v>
      </c>
      <c r="BD7" t="n">
        <v>52.500094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95</v>
      </c>
      <c r="F8" t="n">
        <v>76848</v>
      </c>
      <c r="G8" t="s">
        <v>74</v>
      </c>
      <c r="H8" t="s">
        <v>75</v>
      </c>
      <c r="I8" t="s"/>
      <c r="J8" t="s">
        <v>74</v>
      </c>
      <c r="K8" t="n">
        <v>109.25</v>
      </c>
      <c r="L8" t="s">
        <v>76</v>
      </c>
      <c r="M8" t="s"/>
      <c r="N8" t="s">
        <v>104</v>
      </c>
      <c r="O8" t="s">
        <v>78</v>
      </c>
      <c r="P8" t="s">
        <v>97</v>
      </c>
      <c r="Q8" t="s"/>
      <c r="R8" t="s">
        <v>80</v>
      </c>
      <c r="S8" t="s">
        <v>106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HYPERLINK("https://hotelmonitor-cachepage.eclerx.com/savepage/tk_15435850485679052_sr_2117.html","info")</f>
        <v/>
      </c>
      <c r="AA8" t="n">
        <v>17193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/>
      <c r="AP8" t="n">
        <v>280</v>
      </c>
      <c r="AQ8" t="s">
        <v>89</v>
      </c>
      <c r="AR8" t="s"/>
      <c r="AS8" t="s"/>
      <c r="AT8" t="s">
        <v>90</v>
      </c>
      <c r="AU8" t="s"/>
      <c r="AV8" t="s"/>
      <c r="AW8" t="s"/>
      <c r="AX8" t="s"/>
      <c r="AY8" t="n">
        <v>2517386</v>
      </c>
      <c r="AZ8" t="s">
        <v>100</v>
      </c>
      <c r="BA8" t="s"/>
      <c r="BB8" t="n">
        <v>145261</v>
      </c>
      <c r="BC8" t="n">
        <v>13.312244</v>
      </c>
      <c r="BD8" t="n">
        <v>52.500094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95</v>
      </c>
      <c r="F9" t="n">
        <v>76848</v>
      </c>
      <c r="G9" t="s">
        <v>74</v>
      </c>
      <c r="H9" t="s">
        <v>75</v>
      </c>
      <c r="I9" t="s"/>
      <c r="J9" t="s">
        <v>74</v>
      </c>
      <c r="K9" t="n">
        <v>110.33</v>
      </c>
      <c r="L9" t="s">
        <v>76</v>
      </c>
      <c r="M9" t="s"/>
      <c r="N9" t="s">
        <v>104</v>
      </c>
      <c r="O9" t="s">
        <v>78</v>
      </c>
      <c r="P9" t="s">
        <v>97</v>
      </c>
      <c r="Q9" t="s"/>
      <c r="R9" t="s">
        <v>80</v>
      </c>
      <c r="S9" t="s">
        <v>107</v>
      </c>
      <c r="T9" t="s">
        <v>82</v>
      </c>
      <c r="U9" t="s"/>
      <c r="V9" t="s">
        <v>83</v>
      </c>
      <c r="W9" t="s">
        <v>99</v>
      </c>
      <c r="X9" t="s"/>
      <c r="Y9" t="s">
        <v>85</v>
      </c>
      <c r="Z9">
        <f>HYPERLINK("https://hotelmonitor-cachepage.eclerx.com/savepage/tk_15435850485679052_sr_2117.html","info")</f>
        <v/>
      </c>
      <c r="AA9" t="n">
        <v>17193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/>
      <c r="AP9" t="n">
        <v>280</v>
      </c>
      <c r="AQ9" t="s">
        <v>89</v>
      </c>
      <c r="AR9" t="s"/>
      <c r="AS9" t="s"/>
      <c r="AT9" t="s">
        <v>90</v>
      </c>
      <c r="AU9" t="s"/>
      <c r="AV9" t="s"/>
      <c r="AW9" t="s"/>
      <c r="AX9" t="s"/>
      <c r="AY9" t="n">
        <v>2517386</v>
      </c>
      <c r="AZ9" t="s">
        <v>100</v>
      </c>
      <c r="BA9" t="s"/>
      <c r="BB9" t="n">
        <v>145261</v>
      </c>
      <c r="BC9" t="n">
        <v>13.312244</v>
      </c>
      <c r="BD9" t="n">
        <v>52.500094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95</v>
      </c>
      <c r="F10" t="n">
        <v>76848</v>
      </c>
      <c r="G10" t="s">
        <v>74</v>
      </c>
      <c r="H10" t="s">
        <v>75</v>
      </c>
      <c r="I10" t="s"/>
      <c r="J10" t="s">
        <v>74</v>
      </c>
      <c r="K10" t="n">
        <v>119.25</v>
      </c>
      <c r="L10" t="s">
        <v>76</v>
      </c>
      <c r="M10" t="s"/>
      <c r="N10" t="s">
        <v>104</v>
      </c>
      <c r="O10" t="s">
        <v>78</v>
      </c>
      <c r="P10" t="s">
        <v>97</v>
      </c>
      <c r="Q10" t="s"/>
      <c r="R10" t="s">
        <v>80</v>
      </c>
      <c r="S10" t="s">
        <v>108</v>
      </c>
      <c r="T10" t="s">
        <v>82</v>
      </c>
      <c r="U10" t="s"/>
      <c r="V10" t="s">
        <v>83</v>
      </c>
      <c r="W10" t="s">
        <v>99</v>
      </c>
      <c r="X10" t="s"/>
      <c r="Y10" t="s">
        <v>85</v>
      </c>
      <c r="Z10">
        <f>HYPERLINK("https://hotelmonitor-cachepage.eclerx.com/savepage/tk_15435850485679052_sr_2117.html","info")</f>
        <v/>
      </c>
      <c r="AA10" t="n">
        <v>17193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/>
      <c r="AP10" t="n">
        <v>280</v>
      </c>
      <c r="AQ10" t="s">
        <v>89</v>
      </c>
      <c r="AR10" t="s"/>
      <c r="AS10" t="s"/>
      <c r="AT10" t="s">
        <v>90</v>
      </c>
      <c r="AU10" t="s"/>
      <c r="AV10" t="s"/>
      <c r="AW10" t="s"/>
      <c r="AX10" t="s"/>
      <c r="AY10" t="n">
        <v>2517386</v>
      </c>
      <c r="AZ10" t="s">
        <v>100</v>
      </c>
      <c r="BA10" t="s"/>
      <c r="BB10" t="n">
        <v>145261</v>
      </c>
      <c r="BC10" t="n">
        <v>13.312244</v>
      </c>
      <c r="BD10" t="n">
        <v>52.500094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95</v>
      </c>
      <c r="F11" t="n">
        <v>76848</v>
      </c>
      <c r="G11" t="s">
        <v>74</v>
      </c>
      <c r="H11" t="s">
        <v>75</v>
      </c>
      <c r="I11" t="s"/>
      <c r="J11" t="s">
        <v>74</v>
      </c>
      <c r="K11" t="n">
        <v>139.73</v>
      </c>
      <c r="L11" t="s">
        <v>76</v>
      </c>
      <c r="M11" t="s"/>
      <c r="N11" t="s">
        <v>109</v>
      </c>
      <c r="O11" t="s">
        <v>78</v>
      </c>
      <c r="P11" t="s">
        <v>97</v>
      </c>
      <c r="Q11" t="s"/>
      <c r="R11" t="s">
        <v>80</v>
      </c>
      <c r="S11" t="s">
        <v>110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HYPERLINK("https://hotelmonitor-cachepage.eclerx.com/savepage/tk_15435850485679052_sr_2117.html","info")</f>
        <v/>
      </c>
      <c r="AA11" t="n">
        <v>17193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/>
      <c r="AP11" t="n">
        <v>280</v>
      </c>
      <c r="AQ11" t="s">
        <v>89</v>
      </c>
      <c r="AR11" t="s"/>
      <c r="AS11" t="s"/>
      <c r="AT11" t="s">
        <v>90</v>
      </c>
      <c r="AU11" t="s"/>
      <c r="AV11" t="s"/>
      <c r="AW11" t="s"/>
      <c r="AX11" t="s"/>
      <c r="AY11" t="n">
        <v>2517386</v>
      </c>
      <c r="AZ11" t="s">
        <v>100</v>
      </c>
      <c r="BA11" t="s"/>
      <c r="BB11" t="n">
        <v>145261</v>
      </c>
      <c r="BC11" t="n">
        <v>13.312244</v>
      </c>
      <c r="BD11" t="n">
        <v>52.500094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95</v>
      </c>
      <c r="F12" t="n">
        <v>76848</v>
      </c>
      <c r="G12" t="s">
        <v>74</v>
      </c>
      <c r="H12" t="s">
        <v>75</v>
      </c>
      <c r="I12" t="s"/>
      <c r="J12" t="s">
        <v>74</v>
      </c>
      <c r="K12" t="n">
        <v>151.73</v>
      </c>
      <c r="L12" t="s">
        <v>76</v>
      </c>
      <c r="M12" t="s"/>
      <c r="N12" t="s">
        <v>109</v>
      </c>
      <c r="O12" t="s">
        <v>78</v>
      </c>
      <c r="P12" t="s">
        <v>97</v>
      </c>
      <c r="Q12" t="s"/>
      <c r="R12" t="s">
        <v>80</v>
      </c>
      <c r="S12" t="s">
        <v>111</v>
      </c>
      <c r="T12" t="s">
        <v>82</v>
      </c>
      <c r="U12" t="s"/>
      <c r="V12" t="s">
        <v>83</v>
      </c>
      <c r="W12" t="s">
        <v>99</v>
      </c>
      <c r="X12" t="s"/>
      <c r="Y12" t="s">
        <v>85</v>
      </c>
      <c r="Z12">
        <f>HYPERLINK("https://hotelmonitor-cachepage.eclerx.com/savepage/tk_15435850485679052_sr_2117.html","info")</f>
        <v/>
      </c>
      <c r="AA12" t="n">
        <v>17193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/>
      <c r="AP12" t="n">
        <v>280</v>
      </c>
      <c r="AQ12" t="s">
        <v>89</v>
      </c>
      <c r="AR12" t="s"/>
      <c r="AS12" t="s"/>
      <c r="AT12" t="s">
        <v>90</v>
      </c>
      <c r="AU12" t="s"/>
      <c r="AV12" t="s"/>
      <c r="AW12" t="s"/>
      <c r="AX12" t="s"/>
      <c r="AY12" t="n">
        <v>2517386</v>
      </c>
      <c r="AZ12" t="s">
        <v>100</v>
      </c>
      <c r="BA12" t="s"/>
      <c r="BB12" t="n">
        <v>145261</v>
      </c>
      <c r="BC12" t="n">
        <v>13.312244</v>
      </c>
      <c r="BD12" t="n">
        <v>52.500094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112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69</v>
      </c>
      <c r="L13" t="s">
        <v>76</v>
      </c>
      <c r="M13" t="s"/>
      <c r="N13" t="s">
        <v>113</v>
      </c>
      <c r="O13" t="s">
        <v>78</v>
      </c>
      <c r="P13" t="s">
        <v>112</v>
      </c>
      <c r="Q13" t="s"/>
      <c r="R13" t="s">
        <v>114</v>
      </c>
      <c r="S13" t="s">
        <v>115</v>
      </c>
      <c r="T13" t="s">
        <v>82</v>
      </c>
      <c r="U13" t="s"/>
      <c r="V13" t="s">
        <v>83</v>
      </c>
      <c r="W13" t="s">
        <v>99</v>
      </c>
      <c r="X13" t="s"/>
      <c r="Y13" t="s">
        <v>85</v>
      </c>
      <c r="Z13">
        <f>HYPERLINK("https://hotelmonitor-cachepage.eclerx.com/savepage/tk_15435851112563384_sr_2117.html","info")</f>
        <v/>
      </c>
      <c r="AA13" t="n">
        <v>-6542268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/>
      <c r="AP13" t="n">
        <v>315</v>
      </c>
      <c r="AQ13" t="s">
        <v>89</v>
      </c>
      <c r="AR13" t="s"/>
      <c r="AS13" t="s"/>
      <c r="AT13" t="s">
        <v>90</v>
      </c>
      <c r="AU13" t="s"/>
      <c r="AV13" t="s"/>
      <c r="AW13" t="s"/>
      <c r="AX13" t="s"/>
      <c r="AY13" t="n">
        <v>6542268</v>
      </c>
      <c r="AZ13" t="s">
        <v>116</v>
      </c>
      <c r="BA13" t="s"/>
      <c r="BB13" t="n">
        <v>578661</v>
      </c>
      <c r="BC13" t="n">
        <v>13.477663</v>
      </c>
      <c r="BD13" t="n">
        <v>52.430053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117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100.8</v>
      </c>
      <c r="L14" t="s">
        <v>76</v>
      </c>
      <c r="M14" t="s"/>
      <c r="N14" t="s">
        <v>96</v>
      </c>
      <c r="O14" t="s">
        <v>78</v>
      </c>
      <c r="P14" t="s">
        <v>117</v>
      </c>
      <c r="Q14" t="s"/>
      <c r="R14" t="s">
        <v>118</v>
      </c>
      <c r="S14" t="s">
        <v>119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HYPERLINK("https://hotelmonitor-cachepage.eclerx.com/savepage/tk_1543584705948801_sr_2117.html","info")</f>
        <v/>
      </c>
      <c r="AA14" t="n">
        <v>-2071622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/>
      <c r="AP14" t="n">
        <v>86</v>
      </c>
      <c r="AQ14" t="s">
        <v>89</v>
      </c>
      <c r="AR14" t="s"/>
      <c r="AS14" t="s"/>
      <c r="AT14" t="s">
        <v>90</v>
      </c>
      <c r="AU14" t="s"/>
      <c r="AV14" t="s"/>
      <c r="AW14" t="s"/>
      <c r="AX14" t="s"/>
      <c r="AY14" t="n">
        <v>2071622</v>
      </c>
      <c r="AZ14" t="s">
        <v>120</v>
      </c>
      <c r="BA14" t="s"/>
      <c r="BB14" t="n">
        <v>2261</v>
      </c>
      <c r="BC14" t="n">
        <v>13.34869</v>
      </c>
      <c r="BD14" t="n">
        <v>52.60258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92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121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99</v>
      </c>
      <c r="L15" t="s">
        <v>76</v>
      </c>
      <c r="M15" t="s"/>
      <c r="N15" t="s">
        <v>122</v>
      </c>
      <c r="O15" t="s">
        <v>78</v>
      </c>
      <c r="P15" t="s">
        <v>121</v>
      </c>
      <c r="Q15" t="s"/>
      <c r="R15" t="s">
        <v>80</v>
      </c>
      <c r="S15" t="s">
        <v>123</v>
      </c>
      <c r="T15" t="s">
        <v>82</v>
      </c>
      <c r="U15" t="s"/>
      <c r="V15" t="s">
        <v>83</v>
      </c>
      <c r="W15" t="s">
        <v>99</v>
      </c>
      <c r="X15" t="s"/>
      <c r="Y15" t="s">
        <v>85</v>
      </c>
      <c r="Z15">
        <f>HYPERLINK("https://hotelmonitor-cachepage.eclerx.com/savepage/tk_1543584797116322_sr_2117.html","info")</f>
        <v/>
      </c>
      <c r="AA15" t="n">
        <v>-5877005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/>
      <c r="AP15" t="n">
        <v>137</v>
      </c>
      <c r="AQ15" t="s">
        <v>89</v>
      </c>
      <c r="AR15" t="s"/>
      <c r="AS15" t="s"/>
      <c r="AT15" t="s">
        <v>90</v>
      </c>
      <c r="AU15" t="s"/>
      <c r="AV15" t="s"/>
      <c r="AW15" t="s"/>
      <c r="AX15" t="s"/>
      <c r="AY15" t="n">
        <v>5877005</v>
      </c>
      <c r="AZ15" t="s">
        <v>124</v>
      </c>
      <c r="BA15" t="s"/>
      <c r="BB15" t="n">
        <v>85132</v>
      </c>
      <c r="BC15" t="n">
        <v>13.534734</v>
      </c>
      <c r="BD15" t="n">
        <v>52.431669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92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121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119</v>
      </c>
      <c r="L16" t="s">
        <v>76</v>
      </c>
      <c r="M16" t="s"/>
      <c r="N16" t="s">
        <v>125</v>
      </c>
      <c r="O16" t="s">
        <v>78</v>
      </c>
      <c r="P16" t="s">
        <v>121</v>
      </c>
      <c r="Q16" t="s"/>
      <c r="R16" t="s">
        <v>80</v>
      </c>
      <c r="S16" t="s">
        <v>126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HYPERLINK("https://hotelmonitor-cachepage.eclerx.com/savepage/tk_1543584797116322_sr_2117.html","info")</f>
        <v/>
      </c>
      <c r="AA16" t="n">
        <v>-5877005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/>
      <c r="AP16" t="n">
        <v>137</v>
      </c>
      <c r="AQ16" t="s">
        <v>89</v>
      </c>
      <c r="AR16" t="s"/>
      <c r="AS16" t="s"/>
      <c r="AT16" t="s">
        <v>90</v>
      </c>
      <c r="AU16" t="s"/>
      <c r="AV16" t="s"/>
      <c r="AW16" t="s"/>
      <c r="AX16" t="s"/>
      <c r="AY16" t="n">
        <v>5877005</v>
      </c>
      <c r="AZ16" t="s">
        <v>124</v>
      </c>
      <c r="BA16" t="s"/>
      <c r="BB16" t="n">
        <v>85132</v>
      </c>
      <c r="BC16" t="n">
        <v>13.534734</v>
      </c>
      <c r="BD16" t="n">
        <v>52.431669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92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121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155</v>
      </c>
      <c r="L17" t="s">
        <v>76</v>
      </c>
      <c r="M17" t="s"/>
      <c r="N17" t="s">
        <v>127</v>
      </c>
      <c r="O17" t="s">
        <v>78</v>
      </c>
      <c r="P17" t="s">
        <v>121</v>
      </c>
      <c r="Q17" t="s"/>
      <c r="R17" t="s">
        <v>80</v>
      </c>
      <c r="S17" t="s">
        <v>128</v>
      </c>
      <c r="T17" t="s">
        <v>82</v>
      </c>
      <c r="U17" t="s"/>
      <c r="V17" t="s">
        <v>83</v>
      </c>
      <c r="W17" t="s">
        <v>99</v>
      </c>
      <c r="X17" t="s"/>
      <c r="Y17" t="s">
        <v>85</v>
      </c>
      <c r="Z17">
        <f>HYPERLINK("https://hotelmonitor-cachepage.eclerx.com/savepage/tk_1543584797116322_sr_2117.html","info")</f>
        <v/>
      </c>
      <c r="AA17" t="n">
        <v>-5877005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/>
      <c r="AP17" t="n">
        <v>137</v>
      </c>
      <c r="AQ17" t="s">
        <v>89</v>
      </c>
      <c r="AR17" t="s"/>
      <c r="AS17" t="s"/>
      <c r="AT17" t="s">
        <v>90</v>
      </c>
      <c r="AU17" t="s"/>
      <c r="AV17" t="s"/>
      <c r="AW17" t="s"/>
      <c r="AX17" t="s"/>
      <c r="AY17" t="n">
        <v>5877005</v>
      </c>
      <c r="AZ17" t="s">
        <v>124</v>
      </c>
      <c r="BA17" t="s"/>
      <c r="BB17" t="n">
        <v>85132</v>
      </c>
      <c r="BC17" t="n">
        <v>13.534734</v>
      </c>
      <c r="BD17" t="n">
        <v>52.431669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92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129</v>
      </c>
      <c r="F18" t="n">
        <v>1765647</v>
      </c>
      <c r="G18" t="s">
        <v>74</v>
      </c>
      <c r="H18" t="s">
        <v>75</v>
      </c>
      <c r="I18" t="s"/>
      <c r="J18" t="s">
        <v>74</v>
      </c>
      <c r="K18" t="n">
        <v>92</v>
      </c>
      <c r="L18" t="s">
        <v>76</v>
      </c>
      <c r="M18" t="s"/>
      <c r="N18" t="s">
        <v>130</v>
      </c>
      <c r="O18" t="s">
        <v>78</v>
      </c>
      <c r="P18" t="s">
        <v>131</v>
      </c>
      <c r="Q18" t="s"/>
      <c r="R18" t="s">
        <v>114</v>
      </c>
      <c r="S18" t="s">
        <v>132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HYPERLINK("https://hotelmonitor-cachepage.eclerx.com/savepage/tk_15435846010087283_sr_2117.html","info")</f>
        <v/>
      </c>
      <c r="AA18" t="n">
        <v>228051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/>
      <c r="AP18" t="n">
        <v>29</v>
      </c>
      <c r="AQ18" t="s">
        <v>89</v>
      </c>
      <c r="AR18" t="s"/>
      <c r="AS18" t="s"/>
      <c r="AT18" t="s">
        <v>90</v>
      </c>
      <c r="AU18" t="s"/>
      <c r="AV18" t="s"/>
      <c r="AW18" t="s"/>
      <c r="AX18" t="s"/>
      <c r="AY18" t="n">
        <v>1626213</v>
      </c>
      <c r="AZ18" t="s">
        <v>133</v>
      </c>
      <c r="BA18" t="s"/>
      <c r="BB18" t="n">
        <v>4</v>
      </c>
      <c r="BC18" t="n">
        <v>13.280307</v>
      </c>
      <c r="BD18" t="n">
        <v>52.506748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92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129</v>
      </c>
      <c r="F19" t="n">
        <v>1765647</v>
      </c>
      <c r="G19" t="s">
        <v>74</v>
      </c>
      <c r="H19" t="s">
        <v>75</v>
      </c>
      <c r="I19" t="s"/>
      <c r="J19" t="s">
        <v>74</v>
      </c>
      <c r="K19" t="n">
        <v>92</v>
      </c>
      <c r="L19" t="s">
        <v>76</v>
      </c>
      <c r="M19" t="s"/>
      <c r="N19" t="s">
        <v>134</v>
      </c>
      <c r="O19" t="s">
        <v>78</v>
      </c>
      <c r="P19" t="s">
        <v>131</v>
      </c>
      <c r="Q19" t="s"/>
      <c r="R19" t="s">
        <v>114</v>
      </c>
      <c r="S19" t="s">
        <v>132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HYPERLINK("https://hotelmonitor-cachepage.eclerx.com/savepage/tk_15435846010087283_sr_2117.html","info")</f>
        <v/>
      </c>
      <c r="AA19" t="n">
        <v>228051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/>
      <c r="AP19" t="n">
        <v>29</v>
      </c>
      <c r="AQ19" t="s">
        <v>89</v>
      </c>
      <c r="AR19" t="s"/>
      <c r="AS19" t="s"/>
      <c r="AT19" t="s">
        <v>90</v>
      </c>
      <c r="AU19" t="s"/>
      <c r="AV19" t="s"/>
      <c r="AW19" t="s"/>
      <c r="AX19" t="s"/>
      <c r="AY19" t="n">
        <v>1626213</v>
      </c>
      <c r="AZ19" t="s">
        <v>133</v>
      </c>
      <c r="BA19" t="s"/>
      <c r="BB19" t="n">
        <v>4</v>
      </c>
      <c r="BC19" t="n">
        <v>13.280307</v>
      </c>
      <c r="BD19" t="n">
        <v>52.506748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92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129</v>
      </c>
      <c r="F20" t="n">
        <v>1765647</v>
      </c>
      <c r="G20" t="s">
        <v>74</v>
      </c>
      <c r="H20" t="s">
        <v>75</v>
      </c>
      <c r="I20" t="s"/>
      <c r="J20" t="s">
        <v>74</v>
      </c>
      <c r="K20" t="n">
        <v>92</v>
      </c>
      <c r="L20" t="s">
        <v>76</v>
      </c>
      <c r="M20" t="s"/>
      <c r="N20" t="s">
        <v>135</v>
      </c>
      <c r="O20" t="s">
        <v>78</v>
      </c>
      <c r="P20" t="s">
        <v>131</v>
      </c>
      <c r="Q20" t="s"/>
      <c r="R20" t="s">
        <v>114</v>
      </c>
      <c r="S20" t="s">
        <v>132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HYPERLINK("https://hotelmonitor-cachepage.eclerx.com/savepage/tk_15435846010087283_sr_2117.html","info")</f>
        <v/>
      </c>
      <c r="AA20" t="n">
        <v>228051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/>
      <c r="AP20" t="n">
        <v>29</v>
      </c>
      <c r="AQ20" t="s">
        <v>89</v>
      </c>
      <c r="AR20" t="s"/>
      <c r="AS20" t="s"/>
      <c r="AT20" t="s">
        <v>90</v>
      </c>
      <c r="AU20" t="s"/>
      <c r="AV20" t="s"/>
      <c r="AW20" t="s"/>
      <c r="AX20" t="s"/>
      <c r="AY20" t="n">
        <v>1626213</v>
      </c>
      <c r="AZ20" t="s">
        <v>133</v>
      </c>
      <c r="BA20" t="s"/>
      <c r="BB20" t="n">
        <v>4</v>
      </c>
      <c r="BC20" t="n">
        <v>13.280307</v>
      </c>
      <c r="BD20" t="n">
        <v>52.506748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92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129</v>
      </c>
      <c r="F21" t="n">
        <v>1765647</v>
      </c>
      <c r="G21" t="s">
        <v>74</v>
      </c>
      <c r="H21" t="s">
        <v>75</v>
      </c>
      <c r="I21" t="s"/>
      <c r="J21" t="s">
        <v>74</v>
      </c>
      <c r="K21" t="n">
        <v>114</v>
      </c>
      <c r="L21" t="s">
        <v>76</v>
      </c>
      <c r="M21" t="s"/>
      <c r="N21" t="s">
        <v>130</v>
      </c>
      <c r="O21" t="s">
        <v>78</v>
      </c>
      <c r="P21" t="s">
        <v>131</v>
      </c>
      <c r="Q21" t="s"/>
      <c r="R21" t="s">
        <v>114</v>
      </c>
      <c r="S21" t="s">
        <v>136</v>
      </c>
      <c r="T21" t="s">
        <v>82</v>
      </c>
      <c r="U21" t="s"/>
      <c r="V21" t="s">
        <v>83</v>
      </c>
      <c r="W21" t="s">
        <v>99</v>
      </c>
      <c r="X21" t="s"/>
      <c r="Y21" t="s">
        <v>85</v>
      </c>
      <c r="Z21">
        <f>HYPERLINK("https://hotelmonitor-cachepage.eclerx.com/savepage/tk_15435846010087283_sr_2117.html","info")</f>
        <v/>
      </c>
      <c r="AA21" t="n">
        <v>228051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/>
      <c r="AP21" t="n">
        <v>29</v>
      </c>
      <c r="AQ21" t="s">
        <v>89</v>
      </c>
      <c r="AR21" t="s"/>
      <c r="AS21" t="s"/>
      <c r="AT21" t="s">
        <v>90</v>
      </c>
      <c r="AU21" t="s"/>
      <c r="AV21" t="s"/>
      <c r="AW21" t="s"/>
      <c r="AX21" t="s"/>
      <c r="AY21" t="n">
        <v>1626213</v>
      </c>
      <c r="AZ21" t="s">
        <v>133</v>
      </c>
      <c r="BA21" t="s"/>
      <c r="BB21" t="n">
        <v>4</v>
      </c>
      <c r="BC21" t="n">
        <v>13.280307</v>
      </c>
      <c r="BD21" t="n">
        <v>52.506748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92</v>
      </c>
    </row>
    <row r="22" spans="1:70">
      <c r="A22" t="s">
        <v>70</v>
      </c>
      <c r="B22" t="s">
        <v>71</v>
      </c>
      <c r="C22" t="s">
        <v>72</v>
      </c>
      <c r="D22" t="n">
        <v>1</v>
      </c>
      <c r="E22" t="s">
        <v>129</v>
      </c>
      <c r="F22" t="n">
        <v>1765647</v>
      </c>
      <c r="G22" t="s">
        <v>74</v>
      </c>
      <c r="H22" t="s">
        <v>75</v>
      </c>
      <c r="I22" t="s"/>
      <c r="J22" t="s">
        <v>74</v>
      </c>
      <c r="K22" t="n">
        <v>114</v>
      </c>
      <c r="L22" t="s">
        <v>76</v>
      </c>
      <c r="M22" t="s"/>
      <c r="N22" t="s">
        <v>134</v>
      </c>
      <c r="O22" t="s">
        <v>78</v>
      </c>
      <c r="P22" t="s">
        <v>131</v>
      </c>
      <c r="Q22" t="s"/>
      <c r="R22" t="s">
        <v>114</v>
      </c>
      <c r="S22" t="s">
        <v>136</v>
      </c>
      <c r="T22" t="s">
        <v>82</v>
      </c>
      <c r="U22" t="s"/>
      <c r="V22" t="s">
        <v>83</v>
      </c>
      <c r="W22" t="s">
        <v>99</v>
      </c>
      <c r="X22" t="s"/>
      <c r="Y22" t="s">
        <v>85</v>
      </c>
      <c r="Z22">
        <f>HYPERLINK("https://hotelmonitor-cachepage.eclerx.com/savepage/tk_15435846010087283_sr_2117.html","info")</f>
        <v/>
      </c>
      <c r="AA22" t="n">
        <v>228051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/>
      <c r="AP22" t="n">
        <v>29</v>
      </c>
      <c r="AQ22" t="s">
        <v>89</v>
      </c>
      <c r="AR22" t="s"/>
      <c r="AS22" t="s"/>
      <c r="AT22" t="s">
        <v>90</v>
      </c>
      <c r="AU22" t="s"/>
      <c r="AV22" t="s"/>
      <c r="AW22" t="s"/>
      <c r="AX22" t="s"/>
      <c r="AY22" t="n">
        <v>1626213</v>
      </c>
      <c r="AZ22" t="s">
        <v>133</v>
      </c>
      <c r="BA22" t="s"/>
      <c r="BB22" t="n">
        <v>4</v>
      </c>
      <c r="BC22" t="n">
        <v>13.280307</v>
      </c>
      <c r="BD22" t="n">
        <v>52.506748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92</v>
      </c>
    </row>
    <row r="23" spans="1:70">
      <c r="A23" t="s">
        <v>70</v>
      </c>
      <c r="B23" t="s">
        <v>71</v>
      </c>
      <c r="C23" t="s">
        <v>72</v>
      </c>
      <c r="D23" t="n">
        <v>1</v>
      </c>
      <c r="E23" t="s">
        <v>129</v>
      </c>
      <c r="F23" t="n">
        <v>1765647</v>
      </c>
      <c r="G23" t="s">
        <v>74</v>
      </c>
      <c r="H23" t="s">
        <v>75</v>
      </c>
      <c r="I23" t="s"/>
      <c r="J23" t="s">
        <v>74</v>
      </c>
      <c r="K23" t="n">
        <v>114</v>
      </c>
      <c r="L23" t="s">
        <v>76</v>
      </c>
      <c r="M23" t="s"/>
      <c r="N23" t="s">
        <v>135</v>
      </c>
      <c r="O23" t="s">
        <v>78</v>
      </c>
      <c r="P23" t="s">
        <v>131</v>
      </c>
      <c r="Q23" t="s"/>
      <c r="R23" t="s">
        <v>114</v>
      </c>
      <c r="S23" t="s">
        <v>136</v>
      </c>
      <c r="T23" t="s">
        <v>82</v>
      </c>
      <c r="U23" t="s"/>
      <c r="V23" t="s">
        <v>83</v>
      </c>
      <c r="W23" t="s">
        <v>99</v>
      </c>
      <c r="X23" t="s"/>
      <c r="Y23" t="s">
        <v>85</v>
      </c>
      <c r="Z23">
        <f>HYPERLINK("https://hotelmonitor-cachepage.eclerx.com/savepage/tk_15435846010087283_sr_2117.html","info")</f>
        <v/>
      </c>
      <c r="AA23" t="n">
        <v>228051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/>
      <c r="AP23" t="n">
        <v>29</v>
      </c>
      <c r="AQ23" t="s">
        <v>89</v>
      </c>
      <c r="AR23" t="s"/>
      <c r="AS23" t="s"/>
      <c r="AT23" t="s">
        <v>90</v>
      </c>
      <c r="AU23" t="s"/>
      <c r="AV23" t="s"/>
      <c r="AW23" t="s"/>
      <c r="AX23" t="s"/>
      <c r="AY23" t="n">
        <v>1626213</v>
      </c>
      <c r="AZ23" t="s">
        <v>133</v>
      </c>
      <c r="BA23" t="s"/>
      <c r="BB23" t="n">
        <v>4</v>
      </c>
      <c r="BC23" t="n">
        <v>13.280307</v>
      </c>
      <c r="BD23" t="n">
        <v>52.506748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92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129</v>
      </c>
      <c r="F24" t="n">
        <v>1765647</v>
      </c>
      <c r="G24" t="s">
        <v>74</v>
      </c>
      <c r="H24" t="s">
        <v>75</v>
      </c>
      <c r="I24" t="s"/>
      <c r="J24" t="s">
        <v>74</v>
      </c>
      <c r="K24" t="n">
        <v>122</v>
      </c>
      <c r="L24" t="s">
        <v>76</v>
      </c>
      <c r="M24" t="s"/>
      <c r="N24" t="s">
        <v>137</v>
      </c>
      <c r="O24" t="s">
        <v>78</v>
      </c>
      <c r="P24" t="s">
        <v>131</v>
      </c>
      <c r="Q24" t="s"/>
      <c r="R24" t="s">
        <v>114</v>
      </c>
      <c r="S24" t="s">
        <v>138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HYPERLINK("https://hotelmonitor-cachepage.eclerx.com/savepage/tk_15435846010087283_sr_2117.html","info")</f>
        <v/>
      </c>
      <c r="AA24" t="n">
        <v>228051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/>
      <c r="AP24" t="n">
        <v>29</v>
      </c>
      <c r="AQ24" t="s">
        <v>89</v>
      </c>
      <c r="AR24" t="s"/>
      <c r="AS24" t="s"/>
      <c r="AT24" t="s">
        <v>90</v>
      </c>
      <c r="AU24" t="s"/>
      <c r="AV24" t="s"/>
      <c r="AW24" t="s"/>
      <c r="AX24" t="s"/>
      <c r="AY24" t="n">
        <v>1626213</v>
      </c>
      <c r="AZ24" t="s">
        <v>133</v>
      </c>
      <c r="BA24" t="s"/>
      <c r="BB24" t="n">
        <v>4</v>
      </c>
      <c r="BC24" t="n">
        <v>13.280307</v>
      </c>
      <c r="BD24" t="n">
        <v>52.506748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92</v>
      </c>
    </row>
    <row r="25" spans="1:70">
      <c r="A25" t="s">
        <v>70</v>
      </c>
      <c r="B25" t="s">
        <v>71</v>
      </c>
      <c r="C25" t="s">
        <v>72</v>
      </c>
      <c r="D25" t="n">
        <v>1</v>
      </c>
      <c r="E25" t="s">
        <v>129</v>
      </c>
      <c r="F25" t="n">
        <v>1765647</v>
      </c>
      <c r="G25" t="s">
        <v>74</v>
      </c>
      <c r="H25" t="s">
        <v>75</v>
      </c>
      <c r="I25" t="s"/>
      <c r="J25" t="s">
        <v>74</v>
      </c>
      <c r="K25" t="n">
        <v>144</v>
      </c>
      <c r="L25" t="s">
        <v>76</v>
      </c>
      <c r="M25" t="s"/>
      <c r="N25" t="s">
        <v>137</v>
      </c>
      <c r="O25" t="s">
        <v>78</v>
      </c>
      <c r="P25" t="s">
        <v>131</v>
      </c>
      <c r="Q25" t="s"/>
      <c r="R25" t="s">
        <v>114</v>
      </c>
      <c r="S25" t="s">
        <v>139</v>
      </c>
      <c r="T25" t="s">
        <v>82</v>
      </c>
      <c r="U25" t="s"/>
      <c r="V25" t="s">
        <v>83</v>
      </c>
      <c r="W25" t="s">
        <v>99</v>
      </c>
      <c r="X25" t="s"/>
      <c r="Y25" t="s">
        <v>85</v>
      </c>
      <c r="Z25">
        <f>HYPERLINK("https://hotelmonitor-cachepage.eclerx.com/savepage/tk_15435846010087283_sr_2117.html","info")</f>
        <v/>
      </c>
      <c r="AA25" t="n">
        <v>228051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/>
      <c r="AP25" t="n">
        <v>29</v>
      </c>
      <c r="AQ25" t="s">
        <v>89</v>
      </c>
      <c r="AR25" t="s"/>
      <c r="AS25" t="s"/>
      <c r="AT25" t="s">
        <v>90</v>
      </c>
      <c r="AU25" t="s"/>
      <c r="AV25" t="s"/>
      <c r="AW25" t="s"/>
      <c r="AX25" t="s"/>
      <c r="AY25" t="n">
        <v>1626213</v>
      </c>
      <c r="AZ25" t="s">
        <v>133</v>
      </c>
      <c r="BA25" t="s"/>
      <c r="BB25" t="n">
        <v>4</v>
      </c>
      <c r="BC25" t="n">
        <v>13.280307</v>
      </c>
      <c r="BD25" t="n">
        <v>52.506748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92</v>
      </c>
    </row>
    <row r="26" spans="1:70">
      <c r="A26" t="s">
        <v>70</v>
      </c>
      <c r="B26" t="s">
        <v>71</v>
      </c>
      <c r="C26" t="s">
        <v>72</v>
      </c>
      <c r="D26" t="n">
        <v>1</v>
      </c>
      <c r="E26" t="s">
        <v>140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125</v>
      </c>
      <c r="L26" t="s">
        <v>76</v>
      </c>
      <c r="M26" t="s"/>
      <c r="N26" t="s">
        <v>141</v>
      </c>
      <c r="O26" t="s">
        <v>78</v>
      </c>
      <c r="P26" t="s">
        <v>140</v>
      </c>
      <c r="Q26" t="s"/>
      <c r="R26" t="s">
        <v>118</v>
      </c>
      <c r="S26" t="s">
        <v>142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HYPERLINK("https://hotelmonitor-cachepage.eclerx.com/savepage/tk_15435847192060184_sr_2117.html","info")</f>
        <v/>
      </c>
      <c r="AA26" t="n">
        <v>-2667994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/>
      <c r="AP26" t="n">
        <v>94</v>
      </c>
      <c r="AQ26" t="s">
        <v>89</v>
      </c>
      <c r="AR26" t="s"/>
      <c r="AS26" t="s"/>
      <c r="AT26" t="s">
        <v>90</v>
      </c>
      <c r="AU26" t="s"/>
      <c r="AV26" t="s"/>
      <c r="AW26" t="s"/>
      <c r="AX26" t="s"/>
      <c r="AY26" t="n">
        <v>2667994</v>
      </c>
      <c r="AZ26" t="s">
        <v>143</v>
      </c>
      <c r="BA26" t="s"/>
      <c r="BB26" t="n">
        <v>152990</v>
      </c>
      <c r="BC26" t="n">
        <v>13.391186</v>
      </c>
      <c r="BD26" t="n">
        <v>52.504872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92</v>
      </c>
    </row>
    <row r="27" spans="1:70">
      <c r="A27" t="s">
        <v>70</v>
      </c>
      <c r="B27" t="s">
        <v>71</v>
      </c>
      <c r="C27" t="s">
        <v>72</v>
      </c>
      <c r="D27" t="n">
        <v>1</v>
      </c>
      <c r="E27" t="s">
        <v>140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160</v>
      </c>
      <c r="L27" t="s">
        <v>76</v>
      </c>
      <c r="M27" t="s"/>
      <c r="N27" t="s">
        <v>144</v>
      </c>
      <c r="O27" t="s">
        <v>78</v>
      </c>
      <c r="P27" t="s">
        <v>140</v>
      </c>
      <c r="Q27" t="s"/>
      <c r="R27" t="s">
        <v>118</v>
      </c>
      <c r="S27" t="s">
        <v>145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HYPERLINK("https://hotelmonitor-cachepage.eclerx.com/savepage/tk_15435847192060184_sr_2117.html","info")</f>
        <v/>
      </c>
      <c r="AA27" t="n">
        <v>-2667994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/>
      <c r="AP27" t="n">
        <v>94</v>
      </c>
      <c r="AQ27" t="s">
        <v>89</v>
      </c>
      <c r="AR27" t="s"/>
      <c r="AS27" t="s"/>
      <c r="AT27" t="s">
        <v>90</v>
      </c>
      <c r="AU27" t="s"/>
      <c r="AV27" t="s"/>
      <c r="AW27" t="s"/>
      <c r="AX27" t="s"/>
      <c r="AY27" t="n">
        <v>2667994</v>
      </c>
      <c r="AZ27" t="s">
        <v>143</v>
      </c>
      <c r="BA27" t="s"/>
      <c r="BB27" t="n">
        <v>152990</v>
      </c>
      <c r="BC27" t="n">
        <v>13.391186</v>
      </c>
      <c r="BD27" t="n">
        <v>52.504872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92</v>
      </c>
    </row>
    <row r="28" spans="1:70">
      <c r="A28" t="s">
        <v>70</v>
      </c>
      <c r="B28" t="s">
        <v>71</v>
      </c>
      <c r="C28" t="s">
        <v>72</v>
      </c>
      <c r="D28" t="n">
        <v>1</v>
      </c>
      <c r="E28" t="s">
        <v>146</v>
      </c>
      <c r="F28" t="n">
        <v>2748555</v>
      </c>
      <c r="G28" t="s">
        <v>74</v>
      </c>
      <c r="H28" t="s">
        <v>75</v>
      </c>
      <c r="I28" t="s"/>
      <c r="J28" t="s">
        <v>74</v>
      </c>
      <c r="K28" t="n">
        <v>95</v>
      </c>
      <c r="L28" t="s">
        <v>76</v>
      </c>
      <c r="M28" t="s"/>
      <c r="N28" t="s">
        <v>96</v>
      </c>
      <c r="O28" t="s">
        <v>78</v>
      </c>
      <c r="P28" t="s">
        <v>146</v>
      </c>
      <c r="Q28" t="s"/>
      <c r="R28" t="s">
        <v>80</v>
      </c>
      <c r="S28" t="s">
        <v>147</v>
      </c>
      <c r="T28" t="s">
        <v>82</v>
      </c>
      <c r="U28" t="s"/>
      <c r="V28" t="s">
        <v>83</v>
      </c>
      <c r="W28" t="s">
        <v>84</v>
      </c>
      <c r="X28" t="s"/>
      <c r="Y28" t="s">
        <v>85</v>
      </c>
      <c r="Z28">
        <f>HYPERLINK("https://hotelmonitor-cachepage.eclerx.com/savepage/tk_15435850219270015_sr_2117.html","info")</f>
        <v/>
      </c>
      <c r="AA28" t="n">
        <v>272630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/>
      <c r="AP28" t="n">
        <v>264</v>
      </c>
      <c r="AQ28" t="s">
        <v>89</v>
      </c>
      <c r="AR28" t="s"/>
      <c r="AS28" t="s"/>
      <c r="AT28" t="s">
        <v>90</v>
      </c>
      <c r="AU28" t="s"/>
      <c r="AV28" t="s"/>
      <c r="AW28" t="s"/>
      <c r="AX28" t="s"/>
      <c r="AY28" t="n">
        <v>2071506</v>
      </c>
      <c r="AZ28" t="s">
        <v>148</v>
      </c>
      <c r="BA28" t="s"/>
      <c r="BB28" t="n">
        <v>3185</v>
      </c>
      <c r="BC28" t="n">
        <v>13.27766</v>
      </c>
      <c r="BD28" t="n">
        <v>52.50955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92</v>
      </c>
    </row>
    <row r="29" spans="1:70">
      <c r="A29" t="s">
        <v>70</v>
      </c>
      <c r="B29" t="s">
        <v>71</v>
      </c>
      <c r="C29" t="s">
        <v>72</v>
      </c>
      <c r="D29" t="n">
        <v>1</v>
      </c>
      <c r="E29" t="s">
        <v>146</v>
      </c>
      <c r="F29" t="n">
        <v>2748555</v>
      </c>
      <c r="G29" t="s">
        <v>74</v>
      </c>
      <c r="H29" t="s">
        <v>75</v>
      </c>
      <c r="I29" t="s"/>
      <c r="J29" t="s">
        <v>74</v>
      </c>
      <c r="K29" t="n">
        <v>119</v>
      </c>
      <c r="L29" t="s">
        <v>76</v>
      </c>
      <c r="M29" t="s"/>
      <c r="N29" t="s">
        <v>141</v>
      </c>
      <c r="O29" t="s">
        <v>78</v>
      </c>
      <c r="P29" t="s">
        <v>146</v>
      </c>
      <c r="Q29" t="s"/>
      <c r="R29" t="s">
        <v>80</v>
      </c>
      <c r="S29" t="s">
        <v>126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HYPERLINK("https://hotelmonitor-cachepage.eclerx.com/savepage/tk_15435850219270015_sr_2117.html","info")</f>
        <v/>
      </c>
      <c r="AA29" t="n">
        <v>272630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/>
      <c r="AP29" t="n">
        <v>264</v>
      </c>
      <c r="AQ29" t="s">
        <v>89</v>
      </c>
      <c r="AR29" t="s"/>
      <c r="AS29" t="s"/>
      <c r="AT29" t="s">
        <v>90</v>
      </c>
      <c r="AU29" t="s"/>
      <c r="AV29" t="s"/>
      <c r="AW29" t="s"/>
      <c r="AX29" t="s"/>
      <c r="AY29" t="n">
        <v>2071506</v>
      </c>
      <c r="AZ29" t="s">
        <v>148</v>
      </c>
      <c r="BA29" t="s"/>
      <c r="BB29" t="n">
        <v>3185</v>
      </c>
      <c r="BC29" t="n">
        <v>13.27766</v>
      </c>
      <c r="BD29" t="n">
        <v>52.50955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92</v>
      </c>
    </row>
    <row r="30" spans="1:70">
      <c r="A30" t="s">
        <v>70</v>
      </c>
      <c r="B30" t="s">
        <v>71</v>
      </c>
      <c r="C30" t="s">
        <v>72</v>
      </c>
      <c r="D30" t="n">
        <v>1</v>
      </c>
      <c r="E30" t="s">
        <v>149</v>
      </c>
      <c r="F30" t="n">
        <v>-1</v>
      </c>
      <c r="G30" t="s">
        <v>74</v>
      </c>
      <c r="H30" t="s">
        <v>75</v>
      </c>
      <c r="I30" t="s"/>
      <c r="J30" t="s">
        <v>74</v>
      </c>
      <c r="K30" t="n">
        <v>70</v>
      </c>
      <c r="L30" t="s">
        <v>76</v>
      </c>
      <c r="M30" t="s"/>
      <c r="N30" t="s">
        <v>96</v>
      </c>
      <c r="O30" t="s">
        <v>78</v>
      </c>
      <c r="P30" t="s">
        <v>149</v>
      </c>
      <c r="Q30" t="s"/>
      <c r="R30" t="s">
        <v>80</v>
      </c>
      <c r="S30" t="s">
        <v>150</v>
      </c>
      <c r="T30" t="s">
        <v>82</v>
      </c>
      <c r="U30" t="s"/>
      <c r="V30" t="s">
        <v>83</v>
      </c>
      <c r="W30" t="s">
        <v>99</v>
      </c>
      <c r="X30" t="s"/>
      <c r="Y30" t="s">
        <v>85</v>
      </c>
      <c r="Z30">
        <f>HYPERLINK("https://hotelmonitor-cachepage.eclerx.com/savepage/tk_1543584770446602_sr_2117.html","info")</f>
        <v/>
      </c>
      <c r="AA30" t="n">
        <v>-2071563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/>
      <c r="AP30" t="n">
        <v>121</v>
      </c>
      <c r="AQ30" t="s">
        <v>89</v>
      </c>
      <c r="AR30" t="s"/>
      <c r="AS30" t="s"/>
      <c r="AT30" t="s">
        <v>90</v>
      </c>
      <c r="AU30" t="s"/>
      <c r="AV30" t="s"/>
      <c r="AW30" t="s"/>
      <c r="AX30" t="s"/>
      <c r="AY30" t="n">
        <v>2071563</v>
      </c>
      <c r="AZ30" t="s">
        <v>151</v>
      </c>
      <c r="BA30" t="s"/>
      <c r="BB30" t="n">
        <v>697547</v>
      </c>
      <c r="BC30" t="n">
        <v>13.28085</v>
      </c>
      <c r="BD30" t="n">
        <v>52.514683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92</v>
      </c>
    </row>
    <row r="31" spans="1:70">
      <c r="A31" t="s">
        <v>70</v>
      </c>
      <c r="B31" t="s">
        <v>71</v>
      </c>
      <c r="C31" t="s">
        <v>72</v>
      </c>
      <c r="D31" t="n">
        <v>1</v>
      </c>
      <c r="E31" t="s">
        <v>152</v>
      </c>
      <c r="F31" t="n">
        <v>764838</v>
      </c>
      <c r="G31" t="s">
        <v>74</v>
      </c>
      <c r="H31" t="s">
        <v>75</v>
      </c>
      <c r="I31" t="s"/>
      <c r="J31" t="s">
        <v>74</v>
      </c>
      <c r="K31" t="n">
        <v>155</v>
      </c>
      <c r="L31" t="s">
        <v>76</v>
      </c>
      <c r="M31" t="s"/>
      <c r="N31" t="s">
        <v>141</v>
      </c>
      <c r="O31" t="s">
        <v>78</v>
      </c>
      <c r="P31" t="s">
        <v>152</v>
      </c>
      <c r="Q31" t="s"/>
      <c r="R31" t="s">
        <v>153</v>
      </c>
      <c r="S31" t="s">
        <v>128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HYPERLINK("https://hotelmonitor-cachepage.eclerx.com/savepage/tk_15435846925298781_sr_2117.html","info")</f>
        <v/>
      </c>
      <c r="AA31" t="n">
        <v>144099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/>
      <c r="AP31" t="n">
        <v>78</v>
      </c>
      <c r="AQ31" t="s">
        <v>89</v>
      </c>
      <c r="AR31" t="s"/>
      <c r="AS31" t="s"/>
      <c r="AT31" t="s">
        <v>90</v>
      </c>
      <c r="AU31" t="s"/>
      <c r="AV31" t="s"/>
      <c r="AW31" t="s"/>
      <c r="AX31" t="s"/>
      <c r="AY31" t="n">
        <v>2258049</v>
      </c>
      <c r="AZ31" t="s">
        <v>154</v>
      </c>
      <c r="BA31" t="s"/>
      <c r="BB31" t="n">
        <v>524435</v>
      </c>
      <c r="BC31" t="n">
        <v>13.38949</v>
      </c>
      <c r="BD31" t="n">
        <v>52.5205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92</v>
      </c>
    </row>
    <row r="32" spans="1:70">
      <c r="A32" t="s">
        <v>70</v>
      </c>
      <c r="B32" t="s">
        <v>71</v>
      </c>
      <c r="C32" t="s">
        <v>72</v>
      </c>
      <c r="D32" t="n">
        <v>1</v>
      </c>
      <c r="E32" t="s">
        <v>155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149</v>
      </c>
      <c r="L32" t="s">
        <v>76</v>
      </c>
      <c r="M32" t="s"/>
      <c r="N32" t="s">
        <v>141</v>
      </c>
      <c r="O32" t="s">
        <v>78</v>
      </c>
      <c r="P32" t="s">
        <v>155</v>
      </c>
      <c r="Q32" t="s"/>
      <c r="R32" t="s">
        <v>118</v>
      </c>
      <c r="S32" t="s">
        <v>156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HYPERLINK("https://hotelmonitor-cachepage.eclerx.com/savepage/tk_1543584811988564_sr_2117.html","info")</f>
        <v/>
      </c>
      <c r="AA32" t="n">
        <v>-2071688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/>
      <c r="AP32" t="n">
        <v>145</v>
      </c>
      <c r="AQ32" t="s">
        <v>89</v>
      </c>
      <c r="AR32" t="s"/>
      <c r="AS32" t="s"/>
      <c r="AT32" t="s">
        <v>90</v>
      </c>
      <c r="AU32" t="s"/>
      <c r="AV32" t="s"/>
      <c r="AW32" t="s"/>
      <c r="AX32" t="s"/>
      <c r="AY32" t="n">
        <v>2071688</v>
      </c>
      <c r="AZ32" t="s">
        <v>157</v>
      </c>
      <c r="BA32" t="s"/>
      <c r="BB32" t="n">
        <v>421941</v>
      </c>
      <c r="BC32" t="n">
        <v>13.423254</v>
      </c>
      <c r="BD32" t="n">
        <v>52.527514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92</v>
      </c>
    </row>
    <row r="33" spans="1:70">
      <c r="A33" t="s">
        <v>70</v>
      </c>
      <c r="B33" t="s">
        <v>71</v>
      </c>
      <c r="C33" t="s">
        <v>72</v>
      </c>
      <c r="D33" t="n">
        <v>1</v>
      </c>
      <c r="E33" t="s">
        <v>155</v>
      </c>
      <c r="F33" t="n">
        <v>-1</v>
      </c>
      <c r="G33" t="s">
        <v>74</v>
      </c>
      <c r="H33" t="s">
        <v>75</v>
      </c>
      <c r="I33" t="s"/>
      <c r="J33" t="s">
        <v>74</v>
      </c>
      <c r="K33" t="n">
        <v>159</v>
      </c>
      <c r="L33" t="s">
        <v>76</v>
      </c>
      <c r="M33" t="s"/>
      <c r="N33" t="s">
        <v>125</v>
      </c>
      <c r="O33" t="s">
        <v>78</v>
      </c>
      <c r="P33" t="s">
        <v>155</v>
      </c>
      <c r="Q33" t="s"/>
      <c r="R33" t="s">
        <v>118</v>
      </c>
      <c r="S33" t="s">
        <v>158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HYPERLINK("https://hotelmonitor-cachepage.eclerx.com/savepage/tk_1543584811988564_sr_2117.html","info")</f>
        <v/>
      </c>
      <c r="AA33" t="n">
        <v>-2071688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/>
      <c r="AP33" t="n">
        <v>145</v>
      </c>
      <c r="AQ33" t="s">
        <v>89</v>
      </c>
      <c r="AR33" t="s"/>
      <c r="AS33" t="s"/>
      <c r="AT33" t="s">
        <v>90</v>
      </c>
      <c r="AU33" t="s"/>
      <c r="AV33" t="s"/>
      <c r="AW33" t="s"/>
      <c r="AX33" t="s"/>
      <c r="AY33" t="n">
        <v>2071688</v>
      </c>
      <c r="AZ33" t="s">
        <v>157</v>
      </c>
      <c r="BA33" t="s"/>
      <c r="BB33" t="n">
        <v>421941</v>
      </c>
      <c r="BC33" t="n">
        <v>13.423254</v>
      </c>
      <c r="BD33" t="n">
        <v>52.527514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92</v>
      </c>
    </row>
    <row r="34" spans="1:70">
      <c r="A34" t="s">
        <v>70</v>
      </c>
      <c r="B34" t="s">
        <v>71</v>
      </c>
      <c r="C34" t="s">
        <v>72</v>
      </c>
      <c r="D34" t="n">
        <v>1</v>
      </c>
      <c r="E34" t="s">
        <v>155</v>
      </c>
      <c r="F34" t="n">
        <v>-1</v>
      </c>
      <c r="G34" t="s">
        <v>74</v>
      </c>
      <c r="H34" t="s">
        <v>75</v>
      </c>
      <c r="I34" t="s"/>
      <c r="J34" t="s">
        <v>74</v>
      </c>
      <c r="K34" t="n">
        <v>185</v>
      </c>
      <c r="L34" t="s">
        <v>76</v>
      </c>
      <c r="M34" t="s"/>
      <c r="N34" t="s">
        <v>159</v>
      </c>
      <c r="O34" t="s">
        <v>78</v>
      </c>
      <c r="P34" t="s">
        <v>155</v>
      </c>
      <c r="Q34" t="s"/>
      <c r="R34" t="s">
        <v>118</v>
      </c>
      <c r="S34" t="s">
        <v>160</v>
      </c>
      <c r="T34" t="s">
        <v>82</v>
      </c>
      <c r="U34" t="s"/>
      <c r="V34" t="s">
        <v>83</v>
      </c>
      <c r="W34" t="s">
        <v>99</v>
      </c>
      <c r="X34" t="s"/>
      <c r="Y34" t="s">
        <v>85</v>
      </c>
      <c r="Z34">
        <f>HYPERLINK("https://hotelmonitor-cachepage.eclerx.com/savepage/tk_1543584811988564_sr_2117.html","info")</f>
        <v/>
      </c>
      <c r="AA34" t="n">
        <v>-2071688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/>
      <c r="AP34" t="n">
        <v>145</v>
      </c>
      <c r="AQ34" t="s">
        <v>89</v>
      </c>
      <c r="AR34" t="s"/>
      <c r="AS34" t="s"/>
      <c r="AT34" t="s">
        <v>90</v>
      </c>
      <c r="AU34" t="s"/>
      <c r="AV34" t="s"/>
      <c r="AW34" t="s"/>
      <c r="AX34" t="s"/>
      <c r="AY34" t="n">
        <v>2071688</v>
      </c>
      <c r="AZ34" t="s">
        <v>157</v>
      </c>
      <c r="BA34" t="s"/>
      <c r="BB34" t="n">
        <v>421941</v>
      </c>
      <c r="BC34" t="n">
        <v>13.423254</v>
      </c>
      <c r="BD34" t="n">
        <v>52.527514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92</v>
      </c>
    </row>
    <row r="35" spans="1:70">
      <c r="A35" t="s">
        <v>70</v>
      </c>
      <c r="B35" t="s">
        <v>71</v>
      </c>
      <c r="C35" t="s">
        <v>72</v>
      </c>
      <c r="D35" t="n">
        <v>1</v>
      </c>
      <c r="E35" t="s">
        <v>161</v>
      </c>
      <c r="F35" t="n">
        <v>3543102</v>
      </c>
      <c r="G35" t="s">
        <v>74</v>
      </c>
      <c r="H35" t="s">
        <v>75</v>
      </c>
      <c r="I35" t="s"/>
      <c r="J35" t="s">
        <v>74</v>
      </c>
      <c r="K35" t="n">
        <v>158</v>
      </c>
      <c r="L35" t="s">
        <v>76</v>
      </c>
      <c r="M35" t="s"/>
      <c r="N35" t="s">
        <v>141</v>
      </c>
      <c r="O35" t="s">
        <v>78</v>
      </c>
      <c r="P35" t="s">
        <v>162</v>
      </c>
      <c r="Q35" t="s"/>
      <c r="R35" t="s">
        <v>153</v>
      </c>
      <c r="S35" t="s">
        <v>163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HYPERLINK("https://hotelmonitor-cachepage.eclerx.com/savepage/tk_15435847382055619_sr_2117.html","info")</f>
        <v/>
      </c>
      <c r="AA35" t="n">
        <v>558761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/>
      <c r="AP35" t="n">
        <v>105</v>
      </c>
      <c r="AQ35" t="s">
        <v>89</v>
      </c>
      <c r="AR35" t="s"/>
      <c r="AS35" t="s"/>
      <c r="AT35" t="s">
        <v>90</v>
      </c>
      <c r="AU35" t="s"/>
      <c r="AV35" t="s"/>
      <c r="AW35" t="s"/>
      <c r="AX35" t="s"/>
      <c r="AY35" t="n">
        <v>2071458</v>
      </c>
      <c r="AZ35" t="s">
        <v>164</v>
      </c>
      <c r="BA35" t="s"/>
      <c r="BB35" t="n">
        <v>407711</v>
      </c>
      <c r="BC35" t="n">
        <v>13.346037</v>
      </c>
      <c r="BD35" t="n">
        <v>52.523242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92</v>
      </c>
    </row>
    <row r="36" spans="1:70">
      <c r="A36" t="s">
        <v>70</v>
      </c>
      <c r="B36" t="s">
        <v>71</v>
      </c>
      <c r="C36" t="s">
        <v>72</v>
      </c>
      <c r="D36" t="n">
        <v>1</v>
      </c>
      <c r="E36" t="s">
        <v>161</v>
      </c>
      <c r="F36" t="n">
        <v>3543102</v>
      </c>
      <c r="G36" t="s">
        <v>74</v>
      </c>
      <c r="H36" t="s">
        <v>75</v>
      </c>
      <c r="I36" t="s"/>
      <c r="J36" t="s">
        <v>74</v>
      </c>
      <c r="K36" t="n">
        <v>208</v>
      </c>
      <c r="L36" t="s">
        <v>76</v>
      </c>
      <c r="M36" t="s"/>
      <c r="N36" t="s">
        <v>165</v>
      </c>
      <c r="O36" t="s">
        <v>78</v>
      </c>
      <c r="P36" t="s">
        <v>162</v>
      </c>
      <c r="Q36" t="s"/>
      <c r="R36" t="s">
        <v>153</v>
      </c>
      <c r="S36" t="s">
        <v>166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HYPERLINK("https://hotelmonitor-cachepage.eclerx.com/savepage/tk_15435847382055619_sr_2117.html","info")</f>
        <v/>
      </c>
      <c r="AA36" t="n">
        <v>558761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/>
      <c r="AP36" t="n">
        <v>105</v>
      </c>
      <c r="AQ36" t="s">
        <v>89</v>
      </c>
      <c r="AR36" t="s"/>
      <c r="AS36" t="s"/>
      <c r="AT36" t="s">
        <v>90</v>
      </c>
      <c r="AU36" t="s"/>
      <c r="AV36" t="s"/>
      <c r="AW36" t="s"/>
      <c r="AX36" t="s"/>
      <c r="AY36" t="n">
        <v>2071458</v>
      </c>
      <c r="AZ36" t="s">
        <v>164</v>
      </c>
      <c r="BA36" t="s"/>
      <c r="BB36" t="n">
        <v>407711</v>
      </c>
      <c r="BC36" t="n">
        <v>13.346037</v>
      </c>
      <c r="BD36" t="n">
        <v>52.523242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92</v>
      </c>
    </row>
    <row r="37" spans="1:70">
      <c r="A37" t="s">
        <v>70</v>
      </c>
      <c r="B37" t="s">
        <v>71</v>
      </c>
      <c r="C37" t="s">
        <v>72</v>
      </c>
      <c r="D37" t="n">
        <v>1</v>
      </c>
      <c r="E37" t="s">
        <v>167</v>
      </c>
      <c r="F37" t="n">
        <v>3631619</v>
      </c>
      <c r="G37" t="s">
        <v>74</v>
      </c>
      <c r="H37" t="s">
        <v>75</v>
      </c>
      <c r="I37" t="s"/>
      <c r="J37" t="s">
        <v>74</v>
      </c>
      <c r="K37" t="n">
        <v>85</v>
      </c>
      <c r="L37" t="s">
        <v>76</v>
      </c>
      <c r="M37" t="s"/>
      <c r="N37" t="s">
        <v>96</v>
      </c>
      <c r="O37" t="s">
        <v>78</v>
      </c>
      <c r="P37" t="s">
        <v>168</v>
      </c>
      <c r="Q37" t="s"/>
      <c r="R37" t="s">
        <v>80</v>
      </c>
      <c r="S37" t="s">
        <v>169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HYPERLINK("https://hotelmonitor-cachepage.eclerx.com/savepage/tk_15435847909341984_sr_2117.html","info")</f>
        <v/>
      </c>
      <c r="AA37" t="n">
        <v>275313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/>
      <c r="AP37" t="n">
        <v>133</v>
      </c>
      <c r="AQ37" t="s">
        <v>89</v>
      </c>
      <c r="AR37" t="s"/>
      <c r="AS37" t="s"/>
      <c r="AT37" t="s">
        <v>90</v>
      </c>
      <c r="AU37" t="s"/>
      <c r="AV37" t="s"/>
      <c r="AW37" t="s"/>
      <c r="AX37" t="s"/>
      <c r="AY37" t="n">
        <v>2071487</v>
      </c>
      <c r="AZ37" t="s">
        <v>170</v>
      </c>
      <c r="BA37" t="s"/>
      <c r="BB37" t="n">
        <v>36727</v>
      </c>
      <c r="BC37" t="n">
        <v>13.57841</v>
      </c>
      <c r="BD37" t="n">
        <v>52.44746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92</v>
      </c>
    </row>
    <row r="38" spans="1:70">
      <c r="A38" t="s">
        <v>70</v>
      </c>
      <c r="B38" t="s">
        <v>71</v>
      </c>
      <c r="C38" t="s">
        <v>72</v>
      </c>
      <c r="D38" t="n">
        <v>1</v>
      </c>
      <c r="E38" t="s">
        <v>171</v>
      </c>
      <c r="F38" t="n">
        <v>3581178</v>
      </c>
      <c r="G38" t="s">
        <v>74</v>
      </c>
      <c r="H38" t="s">
        <v>75</v>
      </c>
      <c r="I38" t="s"/>
      <c r="J38" t="s">
        <v>74</v>
      </c>
      <c r="K38" t="n">
        <v>186.5</v>
      </c>
      <c r="L38" t="s">
        <v>76</v>
      </c>
      <c r="M38" t="s"/>
      <c r="N38" t="s">
        <v>141</v>
      </c>
      <c r="O38" t="s">
        <v>78</v>
      </c>
      <c r="P38" t="s">
        <v>172</v>
      </c>
      <c r="Q38" t="s"/>
      <c r="R38" t="s">
        <v>80</v>
      </c>
      <c r="S38" t="s">
        <v>173</v>
      </c>
      <c r="T38" t="s">
        <v>82</v>
      </c>
      <c r="U38" t="s"/>
      <c r="V38" t="s">
        <v>83</v>
      </c>
      <c r="W38" t="s">
        <v>99</v>
      </c>
      <c r="X38" t="s"/>
      <c r="Y38" t="s">
        <v>85</v>
      </c>
      <c r="Z38">
        <f>HYPERLINK("https://hotelmonitor-cachepage.eclerx.com/savepage/tk_15435850073868456_sr_2117.html","info")</f>
        <v/>
      </c>
      <c r="AA38" t="n">
        <v>272998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/>
      <c r="AP38" t="n">
        <v>256</v>
      </c>
      <c r="AQ38" t="s">
        <v>89</v>
      </c>
      <c r="AR38" t="s"/>
      <c r="AS38" t="s"/>
      <c r="AT38" t="s">
        <v>90</v>
      </c>
      <c r="AU38" t="s"/>
      <c r="AV38" t="s"/>
      <c r="AW38" t="s"/>
      <c r="AX38" t="s"/>
      <c r="AY38" t="n">
        <v>2071493</v>
      </c>
      <c r="AZ38" t="s">
        <v>174</v>
      </c>
      <c r="BA38" t="s"/>
      <c r="BB38" t="n">
        <v>67917</v>
      </c>
      <c r="BC38" t="n">
        <v>13.382057</v>
      </c>
      <c r="BD38" t="n">
        <v>52.522748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92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175</v>
      </c>
      <c r="F39" t="n">
        <v>-1</v>
      </c>
      <c r="G39" t="s">
        <v>74</v>
      </c>
      <c r="H39" t="s">
        <v>75</v>
      </c>
      <c r="I39" t="s"/>
      <c r="J39" t="s">
        <v>74</v>
      </c>
      <c r="K39" t="n">
        <v>296.09</v>
      </c>
      <c r="L39" t="s">
        <v>76</v>
      </c>
      <c r="M39" t="s"/>
      <c r="N39" t="s">
        <v>113</v>
      </c>
      <c r="O39" t="s">
        <v>78</v>
      </c>
      <c r="P39" t="s">
        <v>175</v>
      </c>
      <c r="Q39" t="s"/>
      <c r="R39" t="s">
        <v>153</v>
      </c>
      <c r="S39" t="s">
        <v>176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HYPERLINK("https://hotelmonitor-cachepage.eclerx.com/savepage/tk_15435850958982682_sr_2117.html","info")</f>
        <v/>
      </c>
      <c r="AA39" t="n">
        <v>-4506001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/>
      <c r="AP39" t="n">
        <v>307</v>
      </c>
      <c r="AQ39" t="s">
        <v>89</v>
      </c>
      <c r="AR39" t="s"/>
      <c r="AS39" t="s"/>
      <c r="AT39" t="s">
        <v>90</v>
      </c>
      <c r="AU39" t="s"/>
      <c r="AV39" t="s"/>
      <c r="AW39" t="s"/>
      <c r="AX39" t="s"/>
      <c r="AY39" t="n">
        <v>4506001</v>
      </c>
      <c r="AZ39" t="s">
        <v>177</v>
      </c>
      <c r="BA39" t="s"/>
      <c r="BB39" t="n">
        <v>883152</v>
      </c>
      <c r="BC39" t="n">
        <v>13.416867</v>
      </c>
      <c r="BD39" t="n">
        <v>52.502217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92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178</v>
      </c>
      <c r="F40" t="n">
        <v>1746935</v>
      </c>
      <c r="G40" t="s">
        <v>74</v>
      </c>
      <c r="H40" t="s">
        <v>75</v>
      </c>
      <c r="I40" t="s"/>
      <c r="J40" t="s">
        <v>74</v>
      </c>
      <c r="K40" t="n">
        <v>97</v>
      </c>
      <c r="L40" t="s">
        <v>76</v>
      </c>
      <c r="M40" t="s"/>
      <c r="N40" t="s">
        <v>179</v>
      </c>
      <c r="O40" t="s">
        <v>78</v>
      </c>
      <c r="P40" t="s">
        <v>180</v>
      </c>
      <c r="Q40" t="s"/>
      <c r="R40" t="s">
        <v>80</v>
      </c>
      <c r="S40" t="s">
        <v>181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HYPERLINK("https://hotelmonitor-cachepage.eclerx.com/savepage/tk_15435849468451672_sr_2117.html","info")</f>
        <v/>
      </c>
      <c r="AA40" t="n">
        <v>214764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/>
      <c r="AP40" t="n">
        <v>221</v>
      </c>
      <c r="AQ40" t="s">
        <v>89</v>
      </c>
      <c r="AR40" t="s"/>
      <c r="AS40" t="s"/>
      <c r="AT40" t="s">
        <v>90</v>
      </c>
      <c r="AU40" t="s"/>
      <c r="AV40" t="s"/>
      <c r="AW40" t="s"/>
      <c r="AX40" t="s"/>
      <c r="AY40" t="n">
        <v>163154</v>
      </c>
      <c r="AZ40" t="s">
        <v>182</v>
      </c>
      <c r="BA40" t="s"/>
      <c r="BB40" t="n">
        <v>26953</v>
      </c>
      <c r="BC40" t="n">
        <v>13.342586</v>
      </c>
      <c r="BD40" t="n">
        <v>52.504174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92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178</v>
      </c>
      <c r="F41" t="n">
        <v>1746935</v>
      </c>
      <c r="G41" t="s">
        <v>74</v>
      </c>
      <c r="H41" t="s">
        <v>75</v>
      </c>
      <c r="I41" t="s"/>
      <c r="J41" t="s">
        <v>74</v>
      </c>
      <c r="K41" t="n">
        <v>113</v>
      </c>
      <c r="L41" t="s">
        <v>76</v>
      </c>
      <c r="M41" t="s"/>
      <c r="N41" t="s">
        <v>183</v>
      </c>
      <c r="O41" t="s">
        <v>78</v>
      </c>
      <c r="P41" t="s">
        <v>180</v>
      </c>
      <c r="Q41" t="s"/>
      <c r="R41" t="s">
        <v>80</v>
      </c>
      <c r="S41" t="s">
        <v>184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HYPERLINK("https://hotelmonitor-cachepage.eclerx.com/savepage/tk_15435849468451672_sr_2117.html","info")</f>
        <v/>
      </c>
      <c r="AA41" t="n">
        <v>214764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/>
      <c r="AP41" t="n">
        <v>221</v>
      </c>
      <c r="AQ41" t="s">
        <v>89</v>
      </c>
      <c r="AR41" t="s"/>
      <c r="AS41" t="s"/>
      <c r="AT41" t="s">
        <v>90</v>
      </c>
      <c r="AU41" t="s"/>
      <c r="AV41" t="s"/>
      <c r="AW41" t="s"/>
      <c r="AX41" t="s"/>
      <c r="AY41" t="n">
        <v>163154</v>
      </c>
      <c r="AZ41" t="s">
        <v>182</v>
      </c>
      <c r="BA41" t="s"/>
      <c r="BB41" t="n">
        <v>26953</v>
      </c>
      <c r="BC41" t="n">
        <v>13.342586</v>
      </c>
      <c r="BD41" t="n">
        <v>52.504174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92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185</v>
      </c>
      <c r="F42" t="n">
        <v>1728051</v>
      </c>
      <c r="G42" t="s">
        <v>74</v>
      </c>
      <c r="H42" t="s">
        <v>75</v>
      </c>
      <c r="I42" t="s"/>
      <c r="J42" t="s">
        <v>74</v>
      </c>
      <c r="K42" t="n">
        <v>115.5</v>
      </c>
      <c r="L42" t="s">
        <v>76</v>
      </c>
      <c r="M42" t="s"/>
      <c r="N42" t="s">
        <v>141</v>
      </c>
      <c r="O42" t="s">
        <v>78</v>
      </c>
      <c r="P42" t="s">
        <v>186</v>
      </c>
      <c r="Q42" t="s"/>
      <c r="R42" t="s">
        <v>80</v>
      </c>
      <c r="S42" t="s">
        <v>187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HYPERLINK("https://hotelmonitor-cachepage.eclerx.com/savepage/tk_15435848656911824_sr_2117.html","info")</f>
        <v/>
      </c>
      <c r="AA42" t="n">
        <v>170492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/>
      <c r="AP42" t="n">
        <v>177</v>
      </c>
      <c r="AQ42" t="s">
        <v>89</v>
      </c>
      <c r="AR42" t="s"/>
      <c r="AS42" t="s"/>
      <c r="AT42" t="s">
        <v>90</v>
      </c>
      <c r="AU42" t="s"/>
      <c r="AV42" t="s"/>
      <c r="AW42" t="s"/>
      <c r="AX42" t="s"/>
      <c r="AY42" t="n">
        <v>2204315</v>
      </c>
      <c r="AZ42" t="s">
        <v>188</v>
      </c>
      <c r="BA42" t="s"/>
      <c r="BB42" t="n">
        <v>543813</v>
      </c>
      <c r="BC42" t="n">
        <v>13.329892</v>
      </c>
      <c r="BD42" t="n">
        <v>52.506331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92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185</v>
      </c>
      <c r="F43" t="n">
        <v>1728051</v>
      </c>
      <c r="G43" t="s">
        <v>74</v>
      </c>
      <c r="H43" t="s">
        <v>75</v>
      </c>
      <c r="I43" t="s"/>
      <c r="J43" t="s">
        <v>74</v>
      </c>
      <c r="K43" t="n">
        <v>135.5</v>
      </c>
      <c r="L43" t="s">
        <v>76</v>
      </c>
      <c r="M43" t="s"/>
      <c r="N43" t="s">
        <v>125</v>
      </c>
      <c r="O43" t="s">
        <v>78</v>
      </c>
      <c r="P43" t="s">
        <v>186</v>
      </c>
      <c r="Q43" t="s"/>
      <c r="R43" t="s">
        <v>80</v>
      </c>
      <c r="S43" t="s">
        <v>189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HYPERLINK("https://hotelmonitor-cachepage.eclerx.com/savepage/tk_15435848656911824_sr_2117.html","info")</f>
        <v/>
      </c>
      <c r="AA43" t="n">
        <v>170492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/>
      <c r="AP43" t="n">
        <v>177</v>
      </c>
      <c r="AQ43" t="s">
        <v>89</v>
      </c>
      <c r="AR43" t="s"/>
      <c r="AS43" t="s"/>
      <c r="AT43" t="s">
        <v>90</v>
      </c>
      <c r="AU43" t="s"/>
      <c r="AV43" t="s"/>
      <c r="AW43" t="s"/>
      <c r="AX43" t="s"/>
      <c r="AY43" t="n">
        <v>2204315</v>
      </c>
      <c r="AZ43" t="s">
        <v>188</v>
      </c>
      <c r="BA43" t="s"/>
      <c r="BB43" t="n">
        <v>543813</v>
      </c>
      <c r="BC43" t="n">
        <v>13.329892</v>
      </c>
      <c r="BD43" t="n">
        <v>52.506331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92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190</v>
      </c>
      <c r="F44" t="n">
        <v>-1</v>
      </c>
      <c r="G44" t="s">
        <v>74</v>
      </c>
      <c r="H44" t="s">
        <v>75</v>
      </c>
      <c r="I44" t="s"/>
      <c r="J44" t="s">
        <v>74</v>
      </c>
      <c r="K44" t="n">
        <v>62</v>
      </c>
      <c r="L44" t="s">
        <v>76</v>
      </c>
      <c r="M44" t="s"/>
      <c r="N44" t="s">
        <v>191</v>
      </c>
      <c r="O44" t="s">
        <v>78</v>
      </c>
      <c r="P44" t="s">
        <v>190</v>
      </c>
      <c r="Q44" t="s"/>
      <c r="R44" t="s">
        <v>192</v>
      </c>
      <c r="S44" t="s">
        <v>193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HYPERLINK("https://hotelmonitor-cachepage.eclerx.com/savepage/tk_15435850998596456_sr_2117.html","info")</f>
        <v/>
      </c>
      <c r="AA44" t="n">
        <v>-2071702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/>
      <c r="AP44" t="n">
        <v>309</v>
      </c>
      <c r="AQ44" t="s">
        <v>89</v>
      </c>
      <c r="AR44" t="s"/>
      <c r="AS44" t="s"/>
      <c r="AT44" t="s">
        <v>90</v>
      </c>
      <c r="AU44" t="s"/>
      <c r="AV44" t="s"/>
      <c r="AW44" t="s"/>
      <c r="AX44" t="s"/>
      <c r="AY44" t="n">
        <v>2071702</v>
      </c>
      <c r="AZ44" t="s">
        <v>194</v>
      </c>
      <c r="BA44" t="s"/>
      <c r="BB44" t="n">
        <v>461156</v>
      </c>
      <c r="BC44" t="n">
        <v>13.297235</v>
      </c>
      <c r="BD44" t="n">
        <v>52.486165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92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195</v>
      </c>
      <c r="F45" t="n">
        <v>341930</v>
      </c>
      <c r="G45" t="s">
        <v>74</v>
      </c>
      <c r="H45" t="s">
        <v>75</v>
      </c>
      <c r="I45" t="s"/>
      <c r="J45" t="s">
        <v>74</v>
      </c>
      <c r="K45" t="n">
        <v>71.40000000000001</v>
      </c>
      <c r="L45" t="s">
        <v>76</v>
      </c>
      <c r="M45" t="s"/>
      <c r="N45" t="s">
        <v>196</v>
      </c>
      <c r="O45" t="s">
        <v>78</v>
      </c>
      <c r="P45" t="s">
        <v>197</v>
      </c>
      <c r="Q45" t="s"/>
      <c r="R45" t="s">
        <v>118</v>
      </c>
      <c r="S45" t="s">
        <v>198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HYPERLINK("https://hotelmonitor-cachepage.eclerx.com/savepage/tk_15435847580183165_sr_2117.html","info")</f>
        <v/>
      </c>
      <c r="AA45" t="n">
        <v>97317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/>
      <c r="AP45" t="n">
        <v>113</v>
      </c>
      <c r="AQ45" t="s">
        <v>89</v>
      </c>
      <c r="AR45" t="s"/>
      <c r="AS45" t="s"/>
      <c r="AT45" t="s">
        <v>90</v>
      </c>
      <c r="AU45" t="s"/>
      <c r="AV45" t="s"/>
      <c r="AW45" t="s"/>
      <c r="AX45" t="s"/>
      <c r="AY45" t="n">
        <v>231456</v>
      </c>
      <c r="AZ45" t="s">
        <v>199</v>
      </c>
      <c r="BA45" t="s"/>
      <c r="BB45" t="n">
        <v>29954</v>
      </c>
      <c r="BC45" t="n">
        <v>13.26251</v>
      </c>
      <c r="BD45" t="n">
        <v>52.54005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92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195</v>
      </c>
      <c r="F46" t="n">
        <v>341930</v>
      </c>
      <c r="G46" t="s">
        <v>74</v>
      </c>
      <c r="H46" t="s">
        <v>75</v>
      </c>
      <c r="I46" t="s"/>
      <c r="J46" t="s">
        <v>74</v>
      </c>
      <c r="K46" t="n">
        <v>109.4</v>
      </c>
      <c r="L46" t="s">
        <v>76</v>
      </c>
      <c r="M46" t="s"/>
      <c r="N46" t="s">
        <v>196</v>
      </c>
      <c r="O46" t="s">
        <v>78</v>
      </c>
      <c r="P46" t="s">
        <v>197</v>
      </c>
      <c r="Q46" t="s"/>
      <c r="R46" t="s">
        <v>118</v>
      </c>
      <c r="S46" t="s">
        <v>200</v>
      </c>
      <c r="T46" t="s">
        <v>82</v>
      </c>
      <c r="U46" t="s"/>
      <c r="V46" t="s">
        <v>83</v>
      </c>
      <c r="W46" t="s">
        <v>99</v>
      </c>
      <c r="X46" t="s"/>
      <c r="Y46" t="s">
        <v>85</v>
      </c>
      <c r="Z46">
        <f>HYPERLINK("https://hotelmonitor-cachepage.eclerx.com/savepage/tk_15435847580183165_sr_2117.html","info")</f>
        <v/>
      </c>
      <c r="AA46" t="n">
        <v>97317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/>
      <c r="AP46" t="n">
        <v>113</v>
      </c>
      <c r="AQ46" t="s">
        <v>89</v>
      </c>
      <c r="AR46" t="s"/>
      <c r="AS46" t="s"/>
      <c r="AT46" t="s">
        <v>90</v>
      </c>
      <c r="AU46" t="s"/>
      <c r="AV46" t="s"/>
      <c r="AW46" t="s"/>
      <c r="AX46" t="s"/>
      <c r="AY46" t="n">
        <v>231456</v>
      </c>
      <c r="AZ46" t="s">
        <v>199</v>
      </c>
      <c r="BA46" t="s"/>
      <c r="BB46" t="n">
        <v>29954</v>
      </c>
      <c r="BC46" t="n">
        <v>13.26251</v>
      </c>
      <c r="BD46" t="n">
        <v>52.54005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92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195</v>
      </c>
      <c r="F47" t="n">
        <v>341930</v>
      </c>
      <c r="G47" t="s">
        <v>74</v>
      </c>
      <c r="H47" t="s">
        <v>75</v>
      </c>
      <c r="I47" t="s"/>
      <c r="J47" t="s">
        <v>74</v>
      </c>
      <c r="K47" t="n">
        <v>134.4</v>
      </c>
      <c r="L47" t="s">
        <v>76</v>
      </c>
      <c r="M47" t="s"/>
      <c r="N47" t="s">
        <v>201</v>
      </c>
      <c r="O47" t="s">
        <v>78</v>
      </c>
      <c r="P47" t="s">
        <v>197</v>
      </c>
      <c r="Q47" t="s"/>
      <c r="R47" t="s">
        <v>118</v>
      </c>
      <c r="S47" t="s">
        <v>202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HYPERLINK("https://hotelmonitor-cachepage.eclerx.com/savepage/tk_15435847580183165_sr_2117.html","info")</f>
        <v/>
      </c>
      <c r="AA47" t="n">
        <v>97317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/>
      <c r="AP47" t="n">
        <v>113</v>
      </c>
      <c r="AQ47" t="s">
        <v>89</v>
      </c>
      <c r="AR47" t="s"/>
      <c r="AS47" t="s"/>
      <c r="AT47" t="s">
        <v>90</v>
      </c>
      <c r="AU47" t="s"/>
      <c r="AV47" t="s"/>
      <c r="AW47" t="s"/>
      <c r="AX47" t="s"/>
      <c r="AY47" t="n">
        <v>231456</v>
      </c>
      <c r="AZ47" t="s">
        <v>199</v>
      </c>
      <c r="BA47" t="s"/>
      <c r="BB47" t="n">
        <v>29954</v>
      </c>
      <c r="BC47" t="n">
        <v>13.26251</v>
      </c>
      <c r="BD47" t="n">
        <v>52.54005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92</v>
      </c>
    </row>
    <row r="48" spans="1:70">
      <c r="A48" t="s">
        <v>70</v>
      </c>
      <c r="B48" t="s">
        <v>71</v>
      </c>
      <c r="C48" t="s">
        <v>72</v>
      </c>
      <c r="D48" t="n">
        <v>1</v>
      </c>
      <c r="E48" t="s">
        <v>195</v>
      </c>
      <c r="F48" t="n">
        <v>341930</v>
      </c>
      <c r="G48" t="s">
        <v>74</v>
      </c>
      <c r="H48" t="s">
        <v>75</v>
      </c>
      <c r="I48" t="s"/>
      <c r="J48" t="s">
        <v>74</v>
      </c>
      <c r="K48" t="n">
        <v>172.4</v>
      </c>
      <c r="L48" t="s">
        <v>76</v>
      </c>
      <c r="M48" t="s"/>
      <c r="N48" t="s">
        <v>201</v>
      </c>
      <c r="O48" t="s">
        <v>78</v>
      </c>
      <c r="P48" t="s">
        <v>197</v>
      </c>
      <c r="Q48" t="s"/>
      <c r="R48" t="s">
        <v>118</v>
      </c>
      <c r="S48" t="s">
        <v>203</v>
      </c>
      <c r="T48" t="s">
        <v>82</v>
      </c>
      <c r="U48" t="s"/>
      <c r="V48" t="s">
        <v>83</v>
      </c>
      <c r="W48" t="s">
        <v>99</v>
      </c>
      <c r="X48" t="s"/>
      <c r="Y48" t="s">
        <v>85</v>
      </c>
      <c r="Z48">
        <f>HYPERLINK("https://hotelmonitor-cachepage.eclerx.com/savepage/tk_15435847580183165_sr_2117.html","info")</f>
        <v/>
      </c>
      <c r="AA48" t="n">
        <v>97317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/>
      <c r="AP48" t="n">
        <v>113</v>
      </c>
      <c r="AQ48" t="s">
        <v>89</v>
      </c>
      <c r="AR48" t="s"/>
      <c r="AS48" t="s"/>
      <c r="AT48" t="s">
        <v>90</v>
      </c>
      <c r="AU48" t="s"/>
      <c r="AV48" t="s"/>
      <c r="AW48" t="s"/>
      <c r="AX48" t="s"/>
      <c r="AY48" t="n">
        <v>231456</v>
      </c>
      <c r="AZ48" t="s">
        <v>199</v>
      </c>
      <c r="BA48" t="s"/>
      <c r="BB48" t="n">
        <v>29954</v>
      </c>
      <c r="BC48" t="n">
        <v>13.26251</v>
      </c>
      <c r="BD48" t="n">
        <v>52.54005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92</v>
      </c>
    </row>
    <row r="49" spans="1:70">
      <c r="A49" t="s">
        <v>70</v>
      </c>
      <c r="B49" t="s">
        <v>71</v>
      </c>
      <c r="C49" t="s">
        <v>72</v>
      </c>
      <c r="D49" t="n">
        <v>1</v>
      </c>
      <c r="E49" t="s">
        <v>195</v>
      </c>
      <c r="F49" t="n">
        <v>341930</v>
      </c>
      <c r="G49" t="s">
        <v>74</v>
      </c>
      <c r="H49" t="s">
        <v>75</v>
      </c>
      <c r="I49" t="s"/>
      <c r="J49" t="s">
        <v>74</v>
      </c>
      <c r="K49" t="n">
        <v>194.4</v>
      </c>
      <c r="L49" t="s">
        <v>76</v>
      </c>
      <c r="M49" t="s"/>
      <c r="N49" t="s">
        <v>196</v>
      </c>
      <c r="O49" t="s">
        <v>78</v>
      </c>
      <c r="P49" t="s">
        <v>197</v>
      </c>
      <c r="Q49" t="s"/>
      <c r="R49" t="s">
        <v>118</v>
      </c>
      <c r="S49" t="s">
        <v>204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HYPERLINK("https://hotelmonitor-cachepage.eclerx.com/savepage/tk_15435847580183165_sr_2117.html","info")</f>
        <v/>
      </c>
      <c r="AA49" t="n">
        <v>97317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/>
      <c r="AP49" t="n">
        <v>113</v>
      </c>
      <c r="AQ49" t="s">
        <v>89</v>
      </c>
      <c r="AR49" t="s"/>
      <c r="AS49" t="s"/>
      <c r="AT49" t="s">
        <v>90</v>
      </c>
      <c r="AU49" t="s"/>
      <c r="AV49" t="s"/>
      <c r="AW49" t="s"/>
      <c r="AX49" t="s"/>
      <c r="AY49" t="n">
        <v>231456</v>
      </c>
      <c r="AZ49" t="s">
        <v>199</v>
      </c>
      <c r="BA49" t="s"/>
      <c r="BB49" t="n">
        <v>29954</v>
      </c>
      <c r="BC49" t="n">
        <v>13.26251</v>
      </c>
      <c r="BD49" t="n">
        <v>52.54005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92</v>
      </c>
    </row>
    <row r="50" spans="1:70">
      <c r="A50" t="s">
        <v>70</v>
      </c>
      <c r="B50" t="s">
        <v>71</v>
      </c>
      <c r="C50" t="s">
        <v>72</v>
      </c>
      <c r="D50" t="n">
        <v>1</v>
      </c>
      <c r="E50" t="s">
        <v>195</v>
      </c>
      <c r="F50" t="n">
        <v>341930</v>
      </c>
      <c r="G50" t="s">
        <v>74</v>
      </c>
      <c r="H50" t="s">
        <v>75</v>
      </c>
      <c r="I50" t="s"/>
      <c r="J50" t="s">
        <v>74</v>
      </c>
      <c r="K50" t="n">
        <v>257.4</v>
      </c>
      <c r="L50" t="s">
        <v>76</v>
      </c>
      <c r="M50" t="s"/>
      <c r="N50" t="s">
        <v>201</v>
      </c>
      <c r="O50" t="s">
        <v>78</v>
      </c>
      <c r="P50" t="s">
        <v>197</v>
      </c>
      <c r="Q50" t="s"/>
      <c r="R50" t="s">
        <v>118</v>
      </c>
      <c r="S50" t="s">
        <v>205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HYPERLINK("https://hotelmonitor-cachepage.eclerx.com/savepage/tk_15435847580183165_sr_2117.html","info")</f>
        <v/>
      </c>
      <c r="AA50" t="n">
        <v>97317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/>
      <c r="AP50" t="n">
        <v>113</v>
      </c>
      <c r="AQ50" t="s">
        <v>89</v>
      </c>
      <c r="AR50" t="s"/>
      <c r="AS50" t="s"/>
      <c r="AT50" t="s">
        <v>90</v>
      </c>
      <c r="AU50" t="s"/>
      <c r="AV50" t="s"/>
      <c r="AW50" t="s"/>
      <c r="AX50" t="s"/>
      <c r="AY50" t="n">
        <v>231456</v>
      </c>
      <c r="AZ50" t="s">
        <v>199</v>
      </c>
      <c r="BA50" t="s"/>
      <c r="BB50" t="n">
        <v>29954</v>
      </c>
      <c r="BC50" t="n">
        <v>13.26251</v>
      </c>
      <c r="BD50" t="n">
        <v>52.54005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92</v>
      </c>
    </row>
    <row r="51" spans="1:70">
      <c r="A51" t="s">
        <v>70</v>
      </c>
      <c r="B51" t="s">
        <v>71</v>
      </c>
      <c r="C51" t="s">
        <v>72</v>
      </c>
      <c r="D51" t="n">
        <v>1</v>
      </c>
      <c r="E51" t="s">
        <v>206</v>
      </c>
      <c r="F51" t="n">
        <v>-1</v>
      </c>
      <c r="G51" t="s">
        <v>74</v>
      </c>
      <c r="H51" t="s">
        <v>75</v>
      </c>
      <c r="I51" t="s"/>
      <c r="J51" t="s">
        <v>74</v>
      </c>
      <c r="K51" t="n">
        <v>79</v>
      </c>
      <c r="L51" t="s">
        <v>76</v>
      </c>
      <c r="M51" t="s"/>
      <c r="N51" t="s">
        <v>96</v>
      </c>
      <c r="O51" t="s">
        <v>78</v>
      </c>
      <c r="P51" t="s">
        <v>206</v>
      </c>
      <c r="Q51" t="s"/>
      <c r="R51" t="s">
        <v>118</v>
      </c>
      <c r="S51" t="s">
        <v>207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HYPERLINK("https://hotelmonitor-cachepage.eclerx.com/savepage/tk_15435845762841938_sr_2117.html","info")</f>
        <v/>
      </c>
      <c r="AA51" t="n">
        <v>-2071537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/>
      <c r="AP51" t="n">
        <v>15</v>
      </c>
      <c r="AQ51" t="s">
        <v>89</v>
      </c>
      <c r="AR51" t="s"/>
      <c r="AS51" t="s"/>
      <c r="AT51" t="s">
        <v>90</v>
      </c>
      <c r="AU51" t="s"/>
      <c r="AV51" t="s"/>
      <c r="AW51" t="s"/>
      <c r="AX51" t="s"/>
      <c r="AY51" t="n">
        <v>2071537</v>
      </c>
      <c r="AZ51" t="s">
        <v>208</v>
      </c>
      <c r="BA51" t="s"/>
      <c r="BB51" t="n">
        <v>62867</v>
      </c>
      <c r="BC51" t="n">
        <v>13.286948</v>
      </c>
      <c r="BD51" t="n">
        <v>52.583701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92</v>
      </c>
    </row>
    <row r="52" spans="1:70">
      <c r="A52" t="s">
        <v>70</v>
      </c>
      <c r="B52" t="s">
        <v>71</v>
      </c>
      <c r="C52" t="s">
        <v>72</v>
      </c>
      <c r="D52" t="n">
        <v>1</v>
      </c>
      <c r="E52" t="s">
        <v>206</v>
      </c>
      <c r="F52" t="n">
        <v>-1</v>
      </c>
      <c r="G52" t="s">
        <v>74</v>
      </c>
      <c r="H52" t="s">
        <v>75</v>
      </c>
      <c r="I52" t="s"/>
      <c r="J52" t="s">
        <v>74</v>
      </c>
      <c r="K52" t="n">
        <v>99</v>
      </c>
      <c r="L52" t="s">
        <v>76</v>
      </c>
      <c r="M52" t="s"/>
      <c r="N52" t="s">
        <v>113</v>
      </c>
      <c r="O52" t="s">
        <v>78</v>
      </c>
      <c r="P52" t="s">
        <v>206</v>
      </c>
      <c r="Q52" t="s"/>
      <c r="R52" t="s">
        <v>118</v>
      </c>
      <c r="S52" t="s">
        <v>123</v>
      </c>
      <c r="T52" t="s">
        <v>82</v>
      </c>
      <c r="U52" t="s"/>
      <c r="V52" t="s">
        <v>83</v>
      </c>
      <c r="W52" t="s">
        <v>99</v>
      </c>
      <c r="X52" t="s"/>
      <c r="Y52" t="s">
        <v>85</v>
      </c>
      <c r="Z52">
        <f>HYPERLINK("https://hotelmonitor-cachepage.eclerx.com/savepage/tk_15435845762841938_sr_2117.html","info")</f>
        <v/>
      </c>
      <c r="AA52" t="n">
        <v>-2071537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/>
      <c r="AP52" t="n">
        <v>15</v>
      </c>
      <c r="AQ52" t="s">
        <v>89</v>
      </c>
      <c r="AR52" t="s"/>
      <c r="AS52" t="s"/>
      <c r="AT52" t="s">
        <v>90</v>
      </c>
      <c r="AU52" t="s"/>
      <c r="AV52" t="s"/>
      <c r="AW52" t="s"/>
      <c r="AX52" t="s"/>
      <c r="AY52" t="n">
        <v>2071537</v>
      </c>
      <c r="AZ52" t="s">
        <v>208</v>
      </c>
      <c r="BA52" t="s"/>
      <c r="BB52" t="n">
        <v>62867</v>
      </c>
      <c r="BC52" t="n">
        <v>13.286948</v>
      </c>
      <c r="BD52" t="n">
        <v>52.583701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92</v>
      </c>
    </row>
    <row r="53" spans="1:70">
      <c r="A53" t="s">
        <v>70</v>
      </c>
      <c r="B53" t="s">
        <v>71</v>
      </c>
      <c r="C53" t="s">
        <v>72</v>
      </c>
      <c r="D53" t="n">
        <v>1</v>
      </c>
      <c r="E53" t="s">
        <v>209</v>
      </c>
      <c r="F53" t="n">
        <v>974677</v>
      </c>
      <c r="G53" t="s">
        <v>74</v>
      </c>
      <c r="H53" t="s">
        <v>75</v>
      </c>
      <c r="I53" t="s"/>
      <c r="J53" t="s">
        <v>74</v>
      </c>
      <c r="K53" t="n">
        <v>129</v>
      </c>
      <c r="L53" t="s">
        <v>76</v>
      </c>
      <c r="M53" t="s"/>
      <c r="N53" t="s">
        <v>210</v>
      </c>
      <c r="O53" t="s">
        <v>78</v>
      </c>
      <c r="P53" t="s">
        <v>211</v>
      </c>
      <c r="Q53" t="s"/>
      <c r="R53" t="s">
        <v>192</v>
      </c>
      <c r="S53" t="s">
        <v>212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HYPERLINK("https://hotelmonitor-cachepage.eclerx.com/savepage/tk_15435850780895765_sr_2117.html","info")</f>
        <v/>
      </c>
      <c r="AA53" t="n">
        <v>169096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/>
      <c r="AP53" t="n">
        <v>296</v>
      </c>
      <c r="AQ53" t="s">
        <v>89</v>
      </c>
      <c r="AR53" t="s"/>
      <c r="AS53" t="s"/>
      <c r="AT53" t="s">
        <v>90</v>
      </c>
      <c r="AU53" t="s"/>
      <c r="AV53" t="s"/>
      <c r="AW53" t="s"/>
      <c r="AX53" t="s"/>
      <c r="AY53" t="n">
        <v>937989</v>
      </c>
      <c r="AZ53" t="s">
        <v>213</v>
      </c>
      <c r="BA53" t="s"/>
      <c r="BB53" t="n">
        <v>146337</v>
      </c>
      <c r="BC53" t="n">
        <v>13.348453</v>
      </c>
      <c r="BD53" t="n">
        <v>52.49826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92</v>
      </c>
    </row>
    <row r="54" spans="1:70">
      <c r="A54" t="s">
        <v>70</v>
      </c>
      <c r="B54" t="s">
        <v>71</v>
      </c>
      <c r="C54" t="s">
        <v>72</v>
      </c>
      <c r="D54" t="n">
        <v>1</v>
      </c>
      <c r="E54" t="s">
        <v>209</v>
      </c>
      <c r="F54" t="n">
        <v>974677</v>
      </c>
      <c r="G54" t="s">
        <v>74</v>
      </c>
      <c r="H54" t="s">
        <v>75</v>
      </c>
      <c r="I54" t="s"/>
      <c r="J54" t="s">
        <v>74</v>
      </c>
      <c r="K54" t="n">
        <v>129</v>
      </c>
      <c r="L54" t="s">
        <v>76</v>
      </c>
      <c r="M54" t="s"/>
      <c r="N54" t="s">
        <v>214</v>
      </c>
      <c r="O54" t="s">
        <v>78</v>
      </c>
      <c r="P54" t="s">
        <v>211</v>
      </c>
      <c r="Q54" t="s"/>
      <c r="R54" t="s">
        <v>192</v>
      </c>
      <c r="S54" t="s">
        <v>212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HYPERLINK("https://hotelmonitor-cachepage.eclerx.com/savepage/tk_15435850780895765_sr_2117.html","info")</f>
        <v/>
      </c>
      <c r="AA54" t="n">
        <v>169096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/>
      <c r="AP54" t="n">
        <v>296</v>
      </c>
      <c r="AQ54" t="s">
        <v>89</v>
      </c>
      <c r="AR54" t="s"/>
      <c r="AS54" t="s"/>
      <c r="AT54" t="s">
        <v>90</v>
      </c>
      <c r="AU54" t="s"/>
      <c r="AV54" t="s"/>
      <c r="AW54" t="s"/>
      <c r="AX54" t="s"/>
      <c r="AY54" t="n">
        <v>937989</v>
      </c>
      <c r="AZ54" t="s">
        <v>213</v>
      </c>
      <c r="BA54" t="s"/>
      <c r="BB54" t="n">
        <v>146337</v>
      </c>
      <c r="BC54" t="n">
        <v>13.348453</v>
      </c>
      <c r="BD54" t="n">
        <v>52.49826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92</v>
      </c>
    </row>
    <row r="55" spans="1:70">
      <c r="A55" t="s">
        <v>70</v>
      </c>
      <c r="B55" t="s">
        <v>71</v>
      </c>
      <c r="C55" t="s">
        <v>72</v>
      </c>
      <c r="D55" t="n">
        <v>1</v>
      </c>
      <c r="E55" t="s">
        <v>209</v>
      </c>
      <c r="F55" t="n">
        <v>974677</v>
      </c>
      <c r="G55" t="s">
        <v>74</v>
      </c>
      <c r="H55" t="s">
        <v>75</v>
      </c>
      <c r="I55" t="s"/>
      <c r="J55" t="s">
        <v>74</v>
      </c>
      <c r="K55" t="n">
        <v>153</v>
      </c>
      <c r="L55" t="s">
        <v>76</v>
      </c>
      <c r="M55" t="s"/>
      <c r="N55" t="s">
        <v>214</v>
      </c>
      <c r="O55" t="s">
        <v>78</v>
      </c>
      <c r="P55" t="s">
        <v>211</v>
      </c>
      <c r="Q55" t="s"/>
      <c r="R55" t="s">
        <v>192</v>
      </c>
      <c r="S55" t="s">
        <v>215</v>
      </c>
      <c r="T55" t="s">
        <v>82</v>
      </c>
      <c r="U55" t="s"/>
      <c r="V55" t="s">
        <v>83</v>
      </c>
      <c r="W55" t="s">
        <v>99</v>
      </c>
      <c r="X55" t="s"/>
      <c r="Y55" t="s">
        <v>85</v>
      </c>
      <c r="Z55">
        <f>HYPERLINK("https://hotelmonitor-cachepage.eclerx.com/savepage/tk_15435850780895765_sr_2117.html","info")</f>
        <v/>
      </c>
      <c r="AA55" t="n">
        <v>169096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/>
      <c r="AP55" t="n">
        <v>296</v>
      </c>
      <c r="AQ55" t="s">
        <v>89</v>
      </c>
      <c r="AR55" t="s"/>
      <c r="AS55" t="s"/>
      <c r="AT55" t="s">
        <v>90</v>
      </c>
      <c r="AU55" t="s"/>
      <c r="AV55" t="s"/>
      <c r="AW55" t="s"/>
      <c r="AX55" t="s"/>
      <c r="AY55" t="n">
        <v>937989</v>
      </c>
      <c r="AZ55" t="s">
        <v>213</v>
      </c>
      <c r="BA55" t="s"/>
      <c r="BB55" t="n">
        <v>146337</v>
      </c>
      <c r="BC55" t="n">
        <v>13.348453</v>
      </c>
      <c r="BD55" t="n">
        <v>52.49826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92</v>
      </c>
    </row>
    <row r="56" spans="1:70">
      <c r="A56" t="s">
        <v>70</v>
      </c>
      <c r="B56" t="s">
        <v>71</v>
      </c>
      <c r="C56" t="s">
        <v>72</v>
      </c>
      <c r="D56" t="n">
        <v>1</v>
      </c>
      <c r="E56" t="s">
        <v>209</v>
      </c>
      <c r="F56" t="n">
        <v>974677</v>
      </c>
      <c r="G56" t="s">
        <v>74</v>
      </c>
      <c r="H56" t="s">
        <v>75</v>
      </c>
      <c r="I56" t="s"/>
      <c r="J56" t="s">
        <v>74</v>
      </c>
      <c r="K56" t="n">
        <v>153</v>
      </c>
      <c r="L56" t="s">
        <v>76</v>
      </c>
      <c r="M56" t="s"/>
      <c r="N56" t="s">
        <v>214</v>
      </c>
      <c r="O56" t="s">
        <v>78</v>
      </c>
      <c r="P56" t="s">
        <v>211</v>
      </c>
      <c r="Q56" t="s"/>
      <c r="R56" t="s">
        <v>192</v>
      </c>
      <c r="S56" t="s">
        <v>215</v>
      </c>
      <c r="T56" t="s">
        <v>82</v>
      </c>
      <c r="U56" t="s"/>
      <c r="V56" t="s">
        <v>83</v>
      </c>
      <c r="W56" t="s">
        <v>99</v>
      </c>
      <c r="X56" t="s"/>
      <c r="Y56" t="s">
        <v>85</v>
      </c>
      <c r="Z56">
        <f>HYPERLINK("https://hotelmonitor-cachepage.eclerx.com/savepage/tk_15435850780895765_sr_2117.html","info")</f>
        <v/>
      </c>
      <c r="AA56" t="n">
        <v>169096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/>
      <c r="AP56" t="n">
        <v>296</v>
      </c>
      <c r="AQ56" t="s">
        <v>89</v>
      </c>
      <c r="AR56" t="s"/>
      <c r="AS56" t="s"/>
      <c r="AT56" t="s">
        <v>90</v>
      </c>
      <c r="AU56" t="s"/>
      <c r="AV56" t="s"/>
      <c r="AW56" t="s"/>
      <c r="AX56" t="s"/>
      <c r="AY56" t="n">
        <v>937989</v>
      </c>
      <c r="AZ56" t="s">
        <v>213</v>
      </c>
      <c r="BA56" t="s"/>
      <c r="BB56" t="n">
        <v>146337</v>
      </c>
      <c r="BC56" t="n">
        <v>13.348453</v>
      </c>
      <c r="BD56" t="n">
        <v>52.49826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92</v>
      </c>
    </row>
    <row r="57" spans="1:70">
      <c r="A57" t="s">
        <v>70</v>
      </c>
      <c r="B57" t="s">
        <v>71</v>
      </c>
      <c r="C57" t="s">
        <v>72</v>
      </c>
      <c r="D57" t="n">
        <v>1</v>
      </c>
      <c r="E57" t="s">
        <v>209</v>
      </c>
      <c r="F57" t="n">
        <v>974677</v>
      </c>
      <c r="G57" t="s">
        <v>74</v>
      </c>
      <c r="H57" t="s">
        <v>75</v>
      </c>
      <c r="I57" t="s"/>
      <c r="J57" t="s">
        <v>74</v>
      </c>
      <c r="K57" t="n">
        <v>139</v>
      </c>
      <c r="L57" t="s">
        <v>76</v>
      </c>
      <c r="M57" t="s"/>
      <c r="N57" t="s">
        <v>101</v>
      </c>
      <c r="O57" t="s">
        <v>78</v>
      </c>
      <c r="P57" t="s">
        <v>211</v>
      </c>
      <c r="Q57" t="s"/>
      <c r="R57" t="s">
        <v>192</v>
      </c>
      <c r="S57" t="s">
        <v>216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HYPERLINK("https://hotelmonitor-cachepage.eclerx.com/savepage/tk_15435850780895765_sr_2117.html","info")</f>
        <v/>
      </c>
      <c r="AA57" t="n">
        <v>169096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/>
      <c r="AP57" t="n">
        <v>296</v>
      </c>
      <c r="AQ57" t="s">
        <v>89</v>
      </c>
      <c r="AR57" t="s"/>
      <c r="AS57" t="s"/>
      <c r="AT57" t="s">
        <v>90</v>
      </c>
      <c r="AU57" t="s"/>
      <c r="AV57" t="s"/>
      <c r="AW57" t="s"/>
      <c r="AX57" t="s"/>
      <c r="AY57" t="n">
        <v>937989</v>
      </c>
      <c r="AZ57" t="s">
        <v>213</v>
      </c>
      <c r="BA57" t="s"/>
      <c r="BB57" t="n">
        <v>146337</v>
      </c>
      <c r="BC57" t="n">
        <v>13.348453</v>
      </c>
      <c r="BD57" t="n">
        <v>52.49826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92</v>
      </c>
    </row>
    <row r="58" spans="1:70">
      <c r="A58" t="s">
        <v>70</v>
      </c>
      <c r="B58" t="s">
        <v>71</v>
      </c>
      <c r="C58" t="s">
        <v>72</v>
      </c>
      <c r="D58" t="n">
        <v>1</v>
      </c>
      <c r="E58" t="s">
        <v>209</v>
      </c>
      <c r="F58" t="n">
        <v>974677</v>
      </c>
      <c r="G58" t="s">
        <v>74</v>
      </c>
      <c r="H58" t="s">
        <v>75</v>
      </c>
      <c r="I58" t="s"/>
      <c r="J58" t="s">
        <v>74</v>
      </c>
      <c r="K58" t="n">
        <v>139</v>
      </c>
      <c r="L58" t="s">
        <v>76</v>
      </c>
      <c r="M58" t="s"/>
      <c r="N58" t="s">
        <v>101</v>
      </c>
      <c r="O58" t="s">
        <v>78</v>
      </c>
      <c r="P58" t="s">
        <v>211</v>
      </c>
      <c r="Q58" t="s"/>
      <c r="R58" t="s">
        <v>192</v>
      </c>
      <c r="S58" t="s">
        <v>216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HYPERLINK("https://hotelmonitor-cachepage.eclerx.com/savepage/tk_15435850780895765_sr_2117.html","info")</f>
        <v/>
      </c>
      <c r="AA58" t="n">
        <v>169096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/>
      <c r="AP58" t="n">
        <v>296</v>
      </c>
      <c r="AQ58" t="s">
        <v>89</v>
      </c>
      <c r="AR58" t="s"/>
      <c r="AS58" t="s"/>
      <c r="AT58" t="s">
        <v>90</v>
      </c>
      <c r="AU58" t="s"/>
      <c r="AV58" t="s"/>
      <c r="AW58" t="s"/>
      <c r="AX58" t="s"/>
      <c r="AY58" t="n">
        <v>937989</v>
      </c>
      <c r="AZ58" t="s">
        <v>213</v>
      </c>
      <c r="BA58" t="s"/>
      <c r="BB58" t="n">
        <v>146337</v>
      </c>
      <c r="BC58" t="n">
        <v>13.348453</v>
      </c>
      <c r="BD58" t="n">
        <v>52.49826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92</v>
      </c>
    </row>
    <row r="59" spans="1:70">
      <c r="A59" t="s">
        <v>70</v>
      </c>
      <c r="B59" t="s">
        <v>71</v>
      </c>
      <c r="C59" t="s">
        <v>72</v>
      </c>
      <c r="D59" t="n">
        <v>1</v>
      </c>
      <c r="E59" t="s">
        <v>209</v>
      </c>
      <c r="F59" t="n">
        <v>974677</v>
      </c>
      <c r="G59" t="s">
        <v>74</v>
      </c>
      <c r="H59" t="s">
        <v>75</v>
      </c>
      <c r="I59" t="s"/>
      <c r="J59" t="s">
        <v>74</v>
      </c>
      <c r="K59" t="n">
        <v>159</v>
      </c>
      <c r="L59" t="s">
        <v>76</v>
      </c>
      <c r="M59" t="s"/>
      <c r="N59" t="s">
        <v>217</v>
      </c>
      <c r="O59" t="s">
        <v>78</v>
      </c>
      <c r="P59" t="s">
        <v>211</v>
      </c>
      <c r="Q59" t="s"/>
      <c r="R59" t="s">
        <v>192</v>
      </c>
      <c r="S59" t="s">
        <v>158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HYPERLINK("https://hotelmonitor-cachepage.eclerx.com/savepage/tk_15435850780895765_sr_2117.html","info")</f>
        <v/>
      </c>
      <c r="AA59" t="n">
        <v>169096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/>
      <c r="AP59" t="n">
        <v>296</v>
      </c>
      <c r="AQ59" t="s">
        <v>89</v>
      </c>
      <c r="AR59" t="s"/>
      <c r="AS59" t="s"/>
      <c r="AT59" t="s">
        <v>90</v>
      </c>
      <c r="AU59" t="s"/>
      <c r="AV59" t="s"/>
      <c r="AW59" t="s"/>
      <c r="AX59" t="s"/>
      <c r="AY59" t="n">
        <v>937989</v>
      </c>
      <c r="AZ59" t="s">
        <v>213</v>
      </c>
      <c r="BA59" t="s"/>
      <c r="BB59" t="n">
        <v>146337</v>
      </c>
      <c r="BC59" t="n">
        <v>13.348453</v>
      </c>
      <c r="BD59" t="n">
        <v>52.49826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92</v>
      </c>
    </row>
    <row r="60" spans="1:70">
      <c r="A60" t="s">
        <v>70</v>
      </c>
      <c r="B60" t="s">
        <v>71</v>
      </c>
      <c r="C60" t="s">
        <v>72</v>
      </c>
      <c r="D60" t="n">
        <v>1</v>
      </c>
      <c r="E60" t="s">
        <v>209</v>
      </c>
      <c r="F60" t="n">
        <v>974677</v>
      </c>
      <c r="G60" t="s">
        <v>74</v>
      </c>
      <c r="H60" t="s">
        <v>75</v>
      </c>
      <c r="I60" t="s"/>
      <c r="J60" t="s">
        <v>74</v>
      </c>
      <c r="K60" t="n">
        <v>159</v>
      </c>
      <c r="L60" t="s">
        <v>76</v>
      </c>
      <c r="M60" t="s"/>
      <c r="N60" t="s">
        <v>217</v>
      </c>
      <c r="O60" t="s">
        <v>78</v>
      </c>
      <c r="P60" t="s">
        <v>211</v>
      </c>
      <c r="Q60" t="s"/>
      <c r="R60" t="s">
        <v>192</v>
      </c>
      <c r="S60" t="s">
        <v>158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HYPERLINK("https://hotelmonitor-cachepage.eclerx.com/savepage/tk_15435850780895765_sr_2117.html","info")</f>
        <v/>
      </c>
      <c r="AA60" t="n">
        <v>169096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/>
      <c r="AP60" t="n">
        <v>296</v>
      </c>
      <c r="AQ60" t="s">
        <v>89</v>
      </c>
      <c r="AR60" t="s"/>
      <c r="AS60" t="s"/>
      <c r="AT60" t="s">
        <v>90</v>
      </c>
      <c r="AU60" t="s"/>
      <c r="AV60" t="s"/>
      <c r="AW60" t="s"/>
      <c r="AX60" t="s"/>
      <c r="AY60" t="n">
        <v>937989</v>
      </c>
      <c r="AZ60" t="s">
        <v>213</v>
      </c>
      <c r="BA60" t="s"/>
      <c r="BB60" t="n">
        <v>146337</v>
      </c>
      <c r="BC60" t="n">
        <v>13.348453</v>
      </c>
      <c r="BD60" t="n">
        <v>52.49826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92</v>
      </c>
    </row>
    <row r="61" spans="1:70">
      <c r="A61" t="s">
        <v>70</v>
      </c>
      <c r="B61" t="s">
        <v>71</v>
      </c>
      <c r="C61" t="s">
        <v>72</v>
      </c>
      <c r="D61" t="n">
        <v>1</v>
      </c>
      <c r="E61" t="s">
        <v>209</v>
      </c>
      <c r="F61" t="n">
        <v>974677</v>
      </c>
      <c r="G61" t="s">
        <v>74</v>
      </c>
      <c r="H61" t="s">
        <v>75</v>
      </c>
      <c r="I61" t="s"/>
      <c r="J61" t="s">
        <v>74</v>
      </c>
      <c r="K61" t="n">
        <v>163</v>
      </c>
      <c r="L61" t="s">
        <v>76</v>
      </c>
      <c r="M61" t="s"/>
      <c r="N61" t="s">
        <v>101</v>
      </c>
      <c r="O61" t="s">
        <v>78</v>
      </c>
      <c r="P61" t="s">
        <v>211</v>
      </c>
      <c r="Q61" t="s"/>
      <c r="R61" t="s">
        <v>192</v>
      </c>
      <c r="S61" t="s">
        <v>218</v>
      </c>
      <c r="T61" t="s">
        <v>82</v>
      </c>
      <c r="U61" t="s"/>
      <c r="V61" t="s">
        <v>83</v>
      </c>
      <c r="W61" t="s">
        <v>99</v>
      </c>
      <c r="X61" t="s"/>
      <c r="Y61" t="s">
        <v>85</v>
      </c>
      <c r="Z61">
        <f>HYPERLINK("https://hotelmonitor-cachepage.eclerx.com/savepage/tk_15435850780895765_sr_2117.html","info")</f>
        <v/>
      </c>
      <c r="AA61" t="n">
        <v>169096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/>
      <c r="AP61" t="n">
        <v>296</v>
      </c>
      <c r="AQ61" t="s">
        <v>89</v>
      </c>
      <c r="AR61" t="s"/>
      <c r="AS61" t="s"/>
      <c r="AT61" t="s">
        <v>90</v>
      </c>
      <c r="AU61" t="s"/>
      <c r="AV61" t="s"/>
      <c r="AW61" t="s"/>
      <c r="AX61" t="s"/>
      <c r="AY61" t="n">
        <v>937989</v>
      </c>
      <c r="AZ61" t="s">
        <v>213</v>
      </c>
      <c r="BA61" t="s"/>
      <c r="BB61" t="n">
        <v>146337</v>
      </c>
      <c r="BC61" t="n">
        <v>13.348453</v>
      </c>
      <c r="BD61" t="n">
        <v>52.49826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92</v>
      </c>
    </row>
    <row r="62" spans="1:70">
      <c r="A62" t="s">
        <v>70</v>
      </c>
      <c r="B62" t="s">
        <v>71</v>
      </c>
      <c r="C62" t="s">
        <v>72</v>
      </c>
      <c r="D62" t="n">
        <v>1</v>
      </c>
      <c r="E62" t="s">
        <v>209</v>
      </c>
      <c r="F62" t="n">
        <v>974677</v>
      </c>
      <c r="G62" t="s">
        <v>74</v>
      </c>
      <c r="H62" t="s">
        <v>75</v>
      </c>
      <c r="I62" t="s"/>
      <c r="J62" t="s">
        <v>74</v>
      </c>
      <c r="K62" t="n">
        <v>163</v>
      </c>
      <c r="L62" t="s">
        <v>76</v>
      </c>
      <c r="M62" t="s"/>
      <c r="N62" t="s">
        <v>101</v>
      </c>
      <c r="O62" t="s">
        <v>78</v>
      </c>
      <c r="P62" t="s">
        <v>211</v>
      </c>
      <c r="Q62" t="s"/>
      <c r="R62" t="s">
        <v>192</v>
      </c>
      <c r="S62" t="s">
        <v>218</v>
      </c>
      <c r="T62" t="s">
        <v>82</v>
      </c>
      <c r="U62" t="s"/>
      <c r="V62" t="s">
        <v>83</v>
      </c>
      <c r="W62" t="s">
        <v>99</v>
      </c>
      <c r="X62" t="s"/>
      <c r="Y62" t="s">
        <v>85</v>
      </c>
      <c r="Z62">
        <f>HYPERLINK("https://hotelmonitor-cachepage.eclerx.com/savepage/tk_15435850780895765_sr_2117.html","info")</f>
        <v/>
      </c>
      <c r="AA62" t="n">
        <v>169096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/>
      <c r="AP62" t="n">
        <v>296</v>
      </c>
      <c r="AQ62" t="s">
        <v>89</v>
      </c>
      <c r="AR62" t="s"/>
      <c r="AS62" t="s"/>
      <c r="AT62" t="s">
        <v>90</v>
      </c>
      <c r="AU62" t="s"/>
      <c r="AV62" t="s"/>
      <c r="AW62" t="s"/>
      <c r="AX62" t="s"/>
      <c r="AY62" t="n">
        <v>937989</v>
      </c>
      <c r="AZ62" t="s">
        <v>213</v>
      </c>
      <c r="BA62" t="s"/>
      <c r="BB62" t="n">
        <v>146337</v>
      </c>
      <c r="BC62" t="n">
        <v>13.348453</v>
      </c>
      <c r="BD62" t="n">
        <v>52.49826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92</v>
      </c>
    </row>
    <row r="63" spans="1:70">
      <c r="A63" t="s">
        <v>70</v>
      </c>
      <c r="B63" t="s">
        <v>71</v>
      </c>
      <c r="C63" t="s">
        <v>72</v>
      </c>
      <c r="D63" t="n">
        <v>1</v>
      </c>
      <c r="E63" t="s">
        <v>209</v>
      </c>
      <c r="F63" t="n">
        <v>974677</v>
      </c>
      <c r="G63" t="s">
        <v>74</v>
      </c>
      <c r="H63" t="s">
        <v>75</v>
      </c>
      <c r="I63" t="s"/>
      <c r="J63" t="s">
        <v>74</v>
      </c>
      <c r="K63" t="n">
        <v>183</v>
      </c>
      <c r="L63" t="s">
        <v>76</v>
      </c>
      <c r="M63" t="s"/>
      <c r="N63" t="s">
        <v>217</v>
      </c>
      <c r="O63" t="s">
        <v>78</v>
      </c>
      <c r="P63" t="s">
        <v>211</v>
      </c>
      <c r="Q63" t="s"/>
      <c r="R63" t="s">
        <v>192</v>
      </c>
      <c r="S63" t="s">
        <v>219</v>
      </c>
      <c r="T63" t="s">
        <v>82</v>
      </c>
      <c r="U63" t="s"/>
      <c r="V63" t="s">
        <v>83</v>
      </c>
      <c r="W63" t="s">
        <v>99</v>
      </c>
      <c r="X63" t="s"/>
      <c r="Y63" t="s">
        <v>85</v>
      </c>
      <c r="Z63">
        <f>HYPERLINK("https://hotelmonitor-cachepage.eclerx.com/savepage/tk_15435850780895765_sr_2117.html","info")</f>
        <v/>
      </c>
      <c r="AA63" t="n">
        <v>169096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/>
      <c r="AP63" t="n">
        <v>296</v>
      </c>
      <c r="AQ63" t="s">
        <v>89</v>
      </c>
      <c r="AR63" t="s"/>
      <c r="AS63" t="s"/>
      <c r="AT63" t="s">
        <v>90</v>
      </c>
      <c r="AU63" t="s"/>
      <c r="AV63" t="s"/>
      <c r="AW63" t="s"/>
      <c r="AX63" t="s"/>
      <c r="AY63" t="n">
        <v>937989</v>
      </c>
      <c r="AZ63" t="s">
        <v>213</v>
      </c>
      <c r="BA63" t="s"/>
      <c r="BB63" t="n">
        <v>146337</v>
      </c>
      <c r="BC63" t="n">
        <v>13.348453</v>
      </c>
      <c r="BD63" t="n">
        <v>52.49826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92</v>
      </c>
    </row>
    <row r="64" spans="1:70">
      <c r="A64" t="s">
        <v>70</v>
      </c>
      <c r="B64" t="s">
        <v>71</v>
      </c>
      <c r="C64" t="s">
        <v>72</v>
      </c>
      <c r="D64" t="n">
        <v>1</v>
      </c>
      <c r="E64" t="s">
        <v>209</v>
      </c>
      <c r="F64" t="n">
        <v>974677</v>
      </c>
      <c r="G64" t="s">
        <v>74</v>
      </c>
      <c r="H64" t="s">
        <v>75</v>
      </c>
      <c r="I64" t="s"/>
      <c r="J64" t="s">
        <v>74</v>
      </c>
      <c r="K64" t="n">
        <v>183</v>
      </c>
      <c r="L64" t="s">
        <v>76</v>
      </c>
      <c r="M64" t="s"/>
      <c r="N64" t="s">
        <v>217</v>
      </c>
      <c r="O64" t="s">
        <v>78</v>
      </c>
      <c r="P64" t="s">
        <v>211</v>
      </c>
      <c r="Q64" t="s"/>
      <c r="R64" t="s">
        <v>192</v>
      </c>
      <c r="S64" t="s">
        <v>219</v>
      </c>
      <c r="T64" t="s">
        <v>82</v>
      </c>
      <c r="U64" t="s"/>
      <c r="V64" t="s">
        <v>83</v>
      </c>
      <c r="W64" t="s">
        <v>99</v>
      </c>
      <c r="X64" t="s"/>
      <c r="Y64" t="s">
        <v>85</v>
      </c>
      <c r="Z64">
        <f>HYPERLINK("https://hotelmonitor-cachepage.eclerx.com/savepage/tk_15435850780895765_sr_2117.html","info")</f>
        <v/>
      </c>
      <c r="AA64" t="n">
        <v>169096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88</v>
      </c>
      <c r="AO64" t="s"/>
      <c r="AP64" t="n">
        <v>296</v>
      </c>
      <c r="AQ64" t="s">
        <v>89</v>
      </c>
      <c r="AR64" t="s"/>
      <c r="AS64" t="s"/>
      <c r="AT64" t="s">
        <v>90</v>
      </c>
      <c r="AU64" t="s"/>
      <c r="AV64" t="s"/>
      <c r="AW64" t="s"/>
      <c r="AX64" t="s"/>
      <c r="AY64" t="n">
        <v>937989</v>
      </c>
      <c r="AZ64" t="s">
        <v>213</v>
      </c>
      <c r="BA64" t="s"/>
      <c r="BB64" t="n">
        <v>146337</v>
      </c>
      <c r="BC64" t="n">
        <v>13.348453</v>
      </c>
      <c r="BD64" t="n">
        <v>52.49826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92</v>
      </c>
    </row>
    <row r="65" spans="1:70">
      <c r="A65" t="s">
        <v>70</v>
      </c>
      <c r="B65" t="s">
        <v>71</v>
      </c>
      <c r="C65" t="s">
        <v>72</v>
      </c>
      <c r="D65" t="n">
        <v>1</v>
      </c>
      <c r="E65" t="s">
        <v>220</v>
      </c>
      <c r="F65" t="n">
        <v>1590447</v>
      </c>
      <c r="G65" t="s">
        <v>74</v>
      </c>
      <c r="H65" t="s">
        <v>75</v>
      </c>
      <c r="I65" t="s"/>
      <c r="J65" t="s">
        <v>74</v>
      </c>
      <c r="K65" t="n">
        <v>460</v>
      </c>
      <c r="L65" t="s">
        <v>76</v>
      </c>
      <c r="M65" t="s"/>
      <c r="N65" t="s">
        <v>221</v>
      </c>
      <c r="O65" t="s">
        <v>78</v>
      </c>
      <c r="P65" t="s">
        <v>222</v>
      </c>
      <c r="Q65" t="s"/>
      <c r="R65" t="s">
        <v>153</v>
      </c>
      <c r="S65" t="s">
        <v>223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HYPERLINK("https://hotelmonitor-cachepage.eclerx.com/savepage/tk_15435847045038407_sr_2117.html","info")</f>
        <v/>
      </c>
      <c r="AA65" t="n">
        <v>253527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/>
      <c r="AP65" t="n">
        <v>85</v>
      </c>
      <c r="AQ65" t="s">
        <v>89</v>
      </c>
      <c r="AR65" t="s"/>
      <c r="AS65" t="s"/>
      <c r="AT65" t="s">
        <v>90</v>
      </c>
      <c r="AU65" t="s"/>
      <c r="AV65" t="s"/>
      <c r="AW65" t="s"/>
      <c r="AX65" t="s"/>
      <c r="AY65" t="n">
        <v>1585962</v>
      </c>
      <c r="AZ65" t="s">
        <v>224</v>
      </c>
      <c r="BA65" t="s"/>
      <c r="BB65" t="n">
        <v>215285</v>
      </c>
      <c r="BC65" t="n">
        <v>13.33191</v>
      </c>
      <c r="BD65" t="n">
        <v>52.50278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92</v>
      </c>
    </row>
    <row r="66" spans="1:70">
      <c r="A66" t="s">
        <v>70</v>
      </c>
      <c r="B66" t="s">
        <v>71</v>
      </c>
      <c r="C66" t="s">
        <v>72</v>
      </c>
      <c r="D66" t="n">
        <v>1</v>
      </c>
      <c r="E66" t="s">
        <v>220</v>
      </c>
      <c r="F66" t="n">
        <v>1590447</v>
      </c>
      <c r="G66" t="s">
        <v>74</v>
      </c>
      <c r="H66" t="s">
        <v>75</v>
      </c>
      <c r="I66" t="s"/>
      <c r="J66" t="s">
        <v>74</v>
      </c>
      <c r="K66" t="n">
        <v>510</v>
      </c>
      <c r="L66" t="s">
        <v>76</v>
      </c>
      <c r="M66" t="s"/>
      <c r="N66" t="s">
        <v>225</v>
      </c>
      <c r="O66" t="s">
        <v>78</v>
      </c>
      <c r="P66" t="s">
        <v>222</v>
      </c>
      <c r="Q66" t="s"/>
      <c r="R66" t="s">
        <v>153</v>
      </c>
      <c r="S66" t="s">
        <v>226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HYPERLINK("https://hotelmonitor-cachepage.eclerx.com/savepage/tk_15435847045038407_sr_2117.html","info")</f>
        <v/>
      </c>
      <c r="AA66" t="n">
        <v>253527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/>
      <c r="AP66" t="n">
        <v>85</v>
      </c>
      <c r="AQ66" t="s">
        <v>89</v>
      </c>
      <c r="AR66" t="s"/>
      <c r="AS66" t="s"/>
      <c r="AT66" t="s">
        <v>90</v>
      </c>
      <c r="AU66" t="s"/>
      <c r="AV66" t="s"/>
      <c r="AW66" t="s"/>
      <c r="AX66" t="s"/>
      <c r="AY66" t="n">
        <v>1585962</v>
      </c>
      <c r="AZ66" t="s">
        <v>224</v>
      </c>
      <c r="BA66" t="s"/>
      <c r="BB66" t="n">
        <v>215285</v>
      </c>
      <c r="BC66" t="n">
        <v>13.33191</v>
      </c>
      <c r="BD66" t="n">
        <v>52.50278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92</v>
      </c>
    </row>
    <row r="67" spans="1:70">
      <c r="A67" t="s">
        <v>70</v>
      </c>
      <c r="B67" t="s">
        <v>71</v>
      </c>
      <c r="C67" t="s">
        <v>72</v>
      </c>
      <c r="D67" t="n">
        <v>1</v>
      </c>
      <c r="E67" t="s">
        <v>220</v>
      </c>
      <c r="F67" t="n">
        <v>1590447</v>
      </c>
      <c r="G67" t="s">
        <v>74</v>
      </c>
      <c r="H67" t="s">
        <v>75</v>
      </c>
      <c r="I67" t="s"/>
      <c r="J67" t="s">
        <v>74</v>
      </c>
      <c r="K67" t="n">
        <v>460</v>
      </c>
      <c r="L67" t="s">
        <v>76</v>
      </c>
      <c r="M67" t="s"/>
      <c r="N67" t="s">
        <v>227</v>
      </c>
      <c r="O67" t="s">
        <v>78</v>
      </c>
      <c r="P67" t="s">
        <v>222</v>
      </c>
      <c r="Q67" t="s"/>
      <c r="R67" t="s">
        <v>153</v>
      </c>
      <c r="S67" t="s">
        <v>223</v>
      </c>
      <c r="T67" t="s">
        <v>82</v>
      </c>
      <c r="U67" t="s"/>
      <c r="V67" t="s">
        <v>83</v>
      </c>
      <c r="W67" t="s">
        <v>84</v>
      </c>
      <c r="X67" t="s"/>
      <c r="Y67" t="s">
        <v>85</v>
      </c>
      <c r="Z67">
        <f>HYPERLINK("https://hotelmonitor-cachepage.eclerx.com/savepage/tk_15435847045038407_sr_2117.html","info")</f>
        <v/>
      </c>
      <c r="AA67" t="n">
        <v>253527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88</v>
      </c>
      <c r="AO67" t="s"/>
      <c r="AP67" t="n">
        <v>85</v>
      </c>
      <c r="AQ67" t="s">
        <v>89</v>
      </c>
      <c r="AR67" t="s"/>
      <c r="AS67" t="s"/>
      <c r="AT67" t="s">
        <v>90</v>
      </c>
      <c r="AU67" t="s"/>
      <c r="AV67" t="s"/>
      <c r="AW67" t="s"/>
      <c r="AX67" t="s"/>
      <c r="AY67" t="n">
        <v>1585962</v>
      </c>
      <c r="AZ67" t="s">
        <v>224</v>
      </c>
      <c r="BA67" t="s"/>
      <c r="BB67" t="n">
        <v>215285</v>
      </c>
      <c r="BC67" t="n">
        <v>13.33191</v>
      </c>
      <c r="BD67" t="n">
        <v>52.50278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92</v>
      </c>
    </row>
    <row r="68" spans="1:70">
      <c r="A68" t="s">
        <v>70</v>
      </c>
      <c r="B68" t="s">
        <v>71</v>
      </c>
      <c r="C68" t="s">
        <v>72</v>
      </c>
      <c r="D68" t="n">
        <v>1</v>
      </c>
      <c r="E68" t="s">
        <v>220</v>
      </c>
      <c r="F68" t="n">
        <v>1590447</v>
      </c>
      <c r="G68" t="s">
        <v>74</v>
      </c>
      <c r="H68" t="s">
        <v>75</v>
      </c>
      <c r="I68" t="s"/>
      <c r="J68" t="s">
        <v>74</v>
      </c>
      <c r="K68" t="n">
        <v>470</v>
      </c>
      <c r="L68" t="s">
        <v>76</v>
      </c>
      <c r="M68" t="s"/>
      <c r="N68" t="s">
        <v>228</v>
      </c>
      <c r="O68" t="s">
        <v>78</v>
      </c>
      <c r="P68" t="s">
        <v>222</v>
      </c>
      <c r="Q68" t="s"/>
      <c r="R68" t="s">
        <v>153</v>
      </c>
      <c r="S68" t="s">
        <v>229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HYPERLINK("https://hotelmonitor-cachepage.eclerx.com/savepage/tk_15435847045038407_sr_2117.html","info")</f>
        <v/>
      </c>
      <c r="AA68" t="n">
        <v>253527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88</v>
      </c>
      <c r="AO68" t="s"/>
      <c r="AP68" t="n">
        <v>85</v>
      </c>
      <c r="AQ68" t="s">
        <v>89</v>
      </c>
      <c r="AR68" t="s"/>
      <c r="AS68" t="s"/>
      <c r="AT68" t="s">
        <v>90</v>
      </c>
      <c r="AU68" t="s"/>
      <c r="AV68" t="s"/>
      <c r="AW68" t="s"/>
      <c r="AX68" t="s"/>
      <c r="AY68" t="n">
        <v>1585962</v>
      </c>
      <c r="AZ68" t="s">
        <v>224</v>
      </c>
      <c r="BA68" t="s"/>
      <c r="BB68" t="n">
        <v>215285</v>
      </c>
      <c r="BC68" t="n">
        <v>13.33191</v>
      </c>
      <c r="BD68" t="n">
        <v>52.50278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92</v>
      </c>
    </row>
    <row r="69" spans="1:70">
      <c r="A69" t="s">
        <v>70</v>
      </c>
      <c r="B69" t="s">
        <v>71</v>
      </c>
      <c r="C69" t="s">
        <v>72</v>
      </c>
      <c r="D69" t="n">
        <v>1</v>
      </c>
      <c r="E69" t="s">
        <v>220</v>
      </c>
      <c r="F69" t="n">
        <v>1590447</v>
      </c>
      <c r="G69" t="s">
        <v>74</v>
      </c>
      <c r="H69" t="s">
        <v>75</v>
      </c>
      <c r="I69" t="s"/>
      <c r="J69" t="s">
        <v>74</v>
      </c>
      <c r="K69" t="n">
        <v>470</v>
      </c>
      <c r="L69" t="s">
        <v>76</v>
      </c>
      <c r="M69" t="s"/>
      <c r="N69" t="s">
        <v>228</v>
      </c>
      <c r="O69" t="s">
        <v>78</v>
      </c>
      <c r="P69" t="s">
        <v>222</v>
      </c>
      <c r="Q69" t="s"/>
      <c r="R69" t="s">
        <v>153</v>
      </c>
      <c r="S69" t="s">
        <v>229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HYPERLINK("https://hotelmonitor-cachepage.eclerx.com/savepage/tk_15435847045038407_sr_2117.html","info")</f>
        <v/>
      </c>
      <c r="AA69" t="n">
        <v>253527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88</v>
      </c>
      <c r="AO69" t="s"/>
      <c r="AP69" t="n">
        <v>85</v>
      </c>
      <c r="AQ69" t="s">
        <v>89</v>
      </c>
      <c r="AR69" t="s"/>
      <c r="AS69" t="s"/>
      <c r="AT69" t="s">
        <v>90</v>
      </c>
      <c r="AU69" t="s"/>
      <c r="AV69" t="s"/>
      <c r="AW69" t="s"/>
      <c r="AX69" t="s"/>
      <c r="AY69" t="n">
        <v>1585962</v>
      </c>
      <c r="AZ69" t="s">
        <v>224</v>
      </c>
      <c r="BA69" t="s"/>
      <c r="BB69" t="n">
        <v>215285</v>
      </c>
      <c r="BC69" t="n">
        <v>13.33191</v>
      </c>
      <c r="BD69" t="n">
        <v>52.50278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92</v>
      </c>
    </row>
    <row r="70" spans="1:70">
      <c r="A70" t="s">
        <v>70</v>
      </c>
      <c r="B70" t="s">
        <v>71</v>
      </c>
      <c r="C70" t="s">
        <v>72</v>
      </c>
      <c r="D70" t="n">
        <v>1</v>
      </c>
      <c r="E70" t="s">
        <v>220</v>
      </c>
      <c r="F70" t="n">
        <v>1590447</v>
      </c>
      <c r="G70" t="s">
        <v>74</v>
      </c>
      <c r="H70" t="s">
        <v>75</v>
      </c>
      <c r="I70" t="s"/>
      <c r="J70" t="s">
        <v>74</v>
      </c>
      <c r="K70" t="n">
        <v>490</v>
      </c>
      <c r="L70" t="s">
        <v>76</v>
      </c>
      <c r="M70" t="s"/>
      <c r="N70" t="s">
        <v>230</v>
      </c>
      <c r="O70" t="s">
        <v>78</v>
      </c>
      <c r="P70" t="s">
        <v>222</v>
      </c>
      <c r="Q70" t="s"/>
      <c r="R70" t="s">
        <v>153</v>
      </c>
      <c r="S70" t="s">
        <v>231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HYPERLINK("https://hotelmonitor-cachepage.eclerx.com/savepage/tk_15435847045038407_sr_2117.html","info")</f>
        <v/>
      </c>
      <c r="AA70" t="n">
        <v>253527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88</v>
      </c>
      <c r="AO70" t="s"/>
      <c r="AP70" t="n">
        <v>85</v>
      </c>
      <c r="AQ70" t="s">
        <v>89</v>
      </c>
      <c r="AR70" t="s"/>
      <c r="AS70" t="s"/>
      <c r="AT70" t="s">
        <v>90</v>
      </c>
      <c r="AU70" t="s"/>
      <c r="AV70" t="s"/>
      <c r="AW70" t="s"/>
      <c r="AX70" t="s"/>
      <c r="AY70" t="n">
        <v>1585962</v>
      </c>
      <c r="AZ70" t="s">
        <v>224</v>
      </c>
      <c r="BA70" t="s"/>
      <c r="BB70" t="n">
        <v>215285</v>
      </c>
      <c r="BC70" t="n">
        <v>13.33191</v>
      </c>
      <c r="BD70" t="n">
        <v>52.50278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92</v>
      </c>
    </row>
    <row r="71" spans="1:70">
      <c r="A71" t="s">
        <v>70</v>
      </c>
      <c r="B71" t="s">
        <v>71</v>
      </c>
      <c r="C71" t="s">
        <v>72</v>
      </c>
      <c r="D71" t="n">
        <v>1</v>
      </c>
      <c r="E71" t="s">
        <v>220</v>
      </c>
      <c r="F71" t="n">
        <v>1590447</v>
      </c>
      <c r="G71" t="s">
        <v>74</v>
      </c>
      <c r="H71" t="s">
        <v>75</v>
      </c>
      <c r="I71" t="s"/>
      <c r="J71" t="s">
        <v>74</v>
      </c>
      <c r="K71" t="n">
        <v>490</v>
      </c>
      <c r="L71" t="s">
        <v>76</v>
      </c>
      <c r="M71" t="s"/>
      <c r="N71" t="s">
        <v>230</v>
      </c>
      <c r="O71" t="s">
        <v>78</v>
      </c>
      <c r="P71" t="s">
        <v>222</v>
      </c>
      <c r="Q71" t="s"/>
      <c r="R71" t="s">
        <v>153</v>
      </c>
      <c r="S71" t="s">
        <v>231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HYPERLINK("https://hotelmonitor-cachepage.eclerx.com/savepage/tk_15435847045038407_sr_2117.html","info")</f>
        <v/>
      </c>
      <c r="AA71" t="n">
        <v>253527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88</v>
      </c>
      <c r="AO71" t="s"/>
      <c r="AP71" t="n">
        <v>85</v>
      </c>
      <c r="AQ71" t="s">
        <v>89</v>
      </c>
      <c r="AR71" t="s"/>
      <c r="AS71" t="s"/>
      <c r="AT71" t="s">
        <v>90</v>
      </c>
      <c r="AU71" t="s"/>
      <c r="AV71" t="s"/>
      <c r="AW71" t="s"/>
      <c r="AX71" t="s"/>
      <c r="AY71" t="n">
        <v>1585962</v>
      </c>
      <c r="AZ71" t="s">
        <v>224</v>
      </c>
      <c r="BA71" t="s"/>
      <c r="BB71" t="n">
        <v>215285</v>
      </c>
      <c r="BC71" t="n">
        <v>13.33191</v>
      </c>
      <c r="BD71" t="n">
        <v>52.50278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92</v>
      </c>
    </row>
    <row r="72" spans="1:70">
      <c r="A72" t="s">
        <v>70</v>
      </c>
      <c r="B72" t="s">
        <v>71</v>
      </c>
      <c r="C72" t="s">
        <v>72</v>
      </c>
      <c r="D72" t="n">
        <v>1</v>
      </c>
      <c r="E72" t="s">
        <v>220</v>
      </c>
      <c r="F72" t="n">
        <v>1590447</v>
      </c>
      <c r="G72" t="s">
        <v>74</v>
      </c>
      <c r="H72" t="s">
        <v>75</v>
      </c>
      <c r="I72" t="s"/>
      <c r="J72" t="s">
        <v>74</v>
      </c>
      <c r="K72" t="n">
        <v>500</v>
      </c>
      <c r="L72" t="s">
        <v>76</v>
      </c>
      <c r="M72" t="s"/>
      <c r="N72" t="s">
        <v>227</v>
      </c>
      <c r="O72" t="s">
        <v>78</v>
      </c>
      <c r="P72" t="s">
        <v>222</v>
      </c>
      <c r="Q72" t="s"/>
      <c r="R72" t="s">
        <v>153</v>
      </c>
      <c r="S72" t="s">
        <v>232</v>
      </c>
      <c r="T72" t="s">
        <v>82</v>
      </c>
      <c r="U72" t="s"/>
      <c r="V72" t="s">
        <v>83</v>
      </c>
      <c r="W72" t="s">
        <v>99</v>
      </c>
      <c r="X72" t="s"/>
      <c r="Y72" t="s">
        <v>85</v>
      </c>
      <c r="Z72">
        <f>HYPERLINK("https://hotelmonitor-cachepage.eclerx.com/savepage/tk_15435847045038407_sr_2117.html","info")</f>
        <v/>
      </c>
      <c r="AA72" t="n">
        <v>253527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88</v>
      </c>
      <c r="AO72" t="s"/>
      <c r="AP72" t="n">
        <v>85</v>
      </c>
      <c r="AQ72" t="s">
        <v>89</v>
      </c>
      <c r="AR72" t="s"/>
      <c r="AS72" t="s"/>
      <c r="AT72" t="s">
        <v>90</v>
      </c>
      <c r="AU72" t="s"/>
      <c r="AV72" t="s"/>
      <c r="AW72" t="s"/>
      <c r="AX72" t="s"/>
      <c r="AY72" t="n">
        <v>1585962</v>
      </c>
      <c r="AZ72" t="s">
        <v>224</v>
      </c>
      <c r="BA72" t="s"/>
      <c r="BB72" t="n">
        <v>215285</v>
      </c>
      <c r="BC72" t="n">
        <v>13.33191</v>
      </c>
      <c r="BD72" t="n">
        <v>52.50278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92</v>
      </c>
    </row>
    <row r="73" spans="1:70">
      <c r="A73" t="s">
        <v>70</v>
      </c>
      <c r="B73" t="s">
        <v>71</v>
      </c>
      <c r="C73" t="s">
        <v>72</v>
      </c>
      <c r="D73" t="n">
        <v>1</v>
      </c>
      <c r="E73" t="s">
        <v>220</v>
      </c>
      <c r="F73" t="n">
        <v>1590447</v>
      </c>
      <c r="G73" t="s">
        <v>74</v>
      </c>
      <c r="H73" t="s">
        <v>75</v>
      </c>
      <c r="I73" t="s"/>
      <c r="J73" t="s">
        <v>74</v>
      </c>
      <c r="K73" t="n">
        <v>510</v>
      </c>
      <c r="L73" t="s">
        <v>76</v>
      </c>
      <c r="M73" t="s"/>
      <c r="N73" t="s">
        <v>228</v>
      </c>
      <c r="O73" t="s">
        <v>78</v>
      </c>
      <c r="P73" t="s">
        <v>222</v>
      </c>
      <c r="Q73" t="s"/>
      <c r="R73" t="s">
        <v>153</v>
      </c>
      <c r="S73" t="s">
        <v>226</v>
      </c>
      <c r="T73" t="s">
        <v>82</v>
      </c>
      <c r="U73" t="s"/>
      <c r="V73" t="s">
        <v>83</v>
      </c>
      <c r="W73" t="s">
        <v>99</v>
      </c>
      <c r="X73" t="s"/>
      <c r="Y73" t="s">
        <v>85</v>
      </c>
      <c r="Z73">
        <f>HYPERLINK("https://hotelmonitor-cachepage.eclerx.com/savepage/tk_15435847045038407_sr_2117.html","info")</f>
        <v/>
      </c>
      <c r="AA73" t="n">
        <v>253527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88</v>
      </c>
      <c r="AO73" t="s"/>
      <c r="AP73" t="n">
        <v>85</v>
      </c>
      <c r="AQ73" t="s">
        <v>89</v>
      </c>
      <c r="AR73" t="s"/>
      <c r="AS73" t="s"/>
      <c r="AT73" t="s">
        <v>90</v>
      </c>
      <c r="AU73" t="s"/>
      <c r="AV73" t="s"/>
      <c r="AW73" t="s"/>
      <c r="AX73" t="s"/>
      <c r="AY73" t="n">
        <v>1585962</v>
      </c>
      <c r="AZ73" t="s">
        <v>224</v>
      </c>
      <c r="BA73" t="s"/>
      <c r="BB73" t="n">
        <v>215285</v>
      </c>
      <c r="BC73" t="n">
        <v>13.33191</v>
      </c>
      <c r="BD73" t="n">
        <v>52.50278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92</v>
      </c>
    </row>
    <row r="74" spans="1:70">
      <c r="A74" t="s">
        <v>70</v>
      </c>
      <c r="B74" t="s">
        <v>71</v>
      </c>
      <c r="C74" t="s">
        <v>72</v>
      </c>
      <c r="D74" t="n">
        <v>1</v>
      </c>
      <c r="E74" t="s">
        <v>220</v>
      </c>
      <c r="F74" t="n">
        <v>1590447</v>
      </c>
      <c r="G74" t="s">
        <v>74</v>
      </c>
      <c r="H74" t="s">
        <v>75</v>
      </c>
      <c r="I74" t="s"/>
      <c r="J74" t="s">
        <v>74</v>
      </c>
      <c r="K74" t="n">
        <v>520</v>
      </c>
      <c r="L74" t="s">
        <v>76</v>
      </c>
      <c r="M74" t="s"/>
      <c r="N74" t="s">
        <v>233</v>
      </c>
      <c r="O74" t="s">
        <v>78</v>
      </c>
      <c r="P74" t="s">
        <v>222</v>
      </c>
      <c r="Q74" t="s"/>
      <c r="R74" t="s">
        <v>153</v>
      </c>
      <c r="S74" t="s">
        <v>234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HYPERLINK("https://hotelmonitor-cachepage.eclerx.com/savepage/tk_15435847045038407_sr_2117.html","info")</f>
        <v/>
      </c>
      <c r="AA74" t="n">
        <v>253527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88</v>
      </c>
      <c r="AO74" t="s"/>
      <c r="AP74" t="n">
        <v>85</v>
      </c>
      <c r="AQ74" t="s">
        <v>89</v>
      </c>
      <c r="AR74" t="s"/>
      <c r="AS74" t="s"/>
      <c r="AT74" t="s">
        <v>90</v>
      </c>
      <c r="AU74" t="s"/>
      <c r="AV74" t="s"/>
      <c r="AW74" t="s"/>
      <c r="AX74" t="s"/>
      <c r="AY74" t="n">
        <v>1585962</v>
      </c>
      <c r="AZ74" t="s">
        <v>224</v>
      </c>
      <c r="BA74" t="s"/>
      <c r="BB74" t="n">
        <v>215285</v>
      </c>
      <c r="BC74" t="n">
        <v>13.33191</v>
      </c>
      <c r="BD74" t="n">
        <v>52.50278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92</v>
      </c>
    </row>
    <row r="75" spans="1:70">
      <c r="A75" t="s">
        <v>70</v>
      </c>
      <c r="B75" t="s">
        <v>71</v>
      </c>
      <c r="C75" t="s">
        <v>72</v>
      </c>
      <c r="D75" t="n">
        <v>1</v>
      </c>
      <c r="E75" t="s">
        <v>220</v>
      </c>
      <c r="F75" t="n">
        <v>1590447</v>
      </c>
      <c r="G75" t="s">
        <v>74</v>
      </c>
      <c r="H75" t="s">
        <v>75</v>
      </c>
      <c r="I75" t="s"/>
      <c r="J75" t="s">
        <v>74</v>
      </c>
      <c r="K75" t="n">
        <v>530</v>
      </c>
      <c r="L75" t="s">
        <v>76</v>
      </c>
      <c r="M75" t="s"/>
      <c r="N75" t="s">
        <v>230</v>
      </c>
      <c r="O75" t="s">
        <v>78</v>
      </c>
      <c r="P75" t="s">
        <v>222</v>
      </c>
      <c r="Q75" t="s"/>
      <c r="R75" t="s">
        <v>153</v>
      </c>
      <c r="S75" t="s">
        <v>235</v>
      </c>
      <c r="T75" t="s">
        <v>82</v>
      </c>
      <c r="U75" t="s"/>
      <c r="V75" t="s">
        <v>83</v>
      </c>
      <c r="W75" t="s">
        <v>99</v>
      </c>
      <c r="X75" t="s"/>
      <c r="Y75" t="s">
        <v>85</v>
      </c>
      <c r="Z75">
        <f>HYPERLINK("https://hotelmonitor-cachepage.eclerx.com/savepage/tk_15435847045038407_sr_2117.html","info")</f>
        <v/>
      </c>
      <c r="AA75" t="n">
        <v>253527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88</v>
      </c>
      <c r="AO75" t="s"/>
      <c r="AP75" t="n">
        <v>85</v>
      </c>
      <c r="AQ75" t="s">
        <v>89</v>
      </c>
      <c r="AR75" t="s"/>
      <c r="AS75" t="s"/>
      <c r="AT75" t="s">
        <v>90</v>
      </c>
      <c r="AU75" t="s"/>
      <c r="AV75" t="s"/>
      <c r="AW75" t="s"/>
      <c r="AX75" t="s"/>
      <c r="AY75" t="n">
        <v>1585962</v>
      </c>
      <c r="AZ75" t="s">
        <v>224</v>
      </c>
      <c r="BA75" t="s"/>
      <c r="BB75" t="n">
        <v>215285</v>
      </c>
      <c r="BC75" t="n">
        <v>13.33191</v>
      </c>
      <c r="BD75" t="n">
        <v>52.50278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92</v>
      </c>
    </row>
    <row r="76" spans="1:70">
      <c r="A76" t="s">
        <v>70</v>
      </c>
      <c r="B76" t="s">
        <v>71</v>
      </c>
      <c r="C76" t="s">
        <v>72</v>
      </c>
      <c r="D76" t="n">
        <v>1</v>
      </c>
      <c r="E76" t="s">
        <v>220</v>
      </c>
      <c r="F76" t="n">
        <v>1590447</v>
      </c>
      <c r="G76" t="s">
        <v>74</v>
      </c>
      <c r="H76" t="s">
        <v>75</v>
      </c>
      <c r="I76" t="s"/>
      <c r="J76" t="s">
        <v>74</v>
      </c>
      <c r="K76" t="n">
        <v>540</v>
      </c>
      <c r="L76" t="s">
        <v>76</v>
      </c>
      <c r="M76" t="s"/>
      <c r="N76" t="s">
        <v>236</v>
      </c>
      <c r="O76" t="s">
        <v>78</v>
      </c>
      <c r="P76" t="s">
        <v>222</v>
      </c>
      <c r="Q76" t="s"/>
      <c r="R76" t="s">
        <v>153</v>
      </c>
      <c r="S76" t="s">
        <v>237</v>
      </c>
      <c r="T76" t="s">
        <v>82</v>
      </c>
      <c r="U76" t="s"/>
      <c r="V76" t="s">
        <v>83</v>
      </c>
      <c r="W76" t="s">
        <v>84</v>
      </c>
      <c r="X76" t="s"/>
      <c r="Y76" t="s">
        <v>85</v>
      </c>
      <c r="Z76">
        <f>HYPERLINK("https://hotelmonitor-cachepage.eclerx.com/savepage/tk_15435847045038407_sr_2117.html","info")</f>
        <v/>
      </c>
      <c r="AA76" t="n">
        <v>253527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88</v>
      </c>
      <c r="AO76" t="s"/>
      <c r="AP76" t="n">
        <v>85</v>
      </c>
      <c r="AQ76" t="s">
        <v>89</v>
      </c>
      <c r="AR76" t="s"/>
      <c r="AS76" t="s"/>
      <c r="AT76" t="s">
        <v>90</v>
      </c>
      <c r="AU76" t="s"/>
      <c r="AV76" t="s"/>
      <c r="AW76" t="s"/>
      <c r="AX76" t="s"/>
      <c r="AY76" t="n">
        <v>1585962</v>
      </c>
      <c r="AZ76" t="s">
        <v>224</v>
      </c>
      <c r="BA76" t="s"/>
      <c r="BB76" t="n">
        <v>215285</v>
      </c>
      <c r="BC76" t="n">
        <v>13.33191</v>
      </c>
      <c r="BD76" t="n">
        <v>52.50278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92</v>
      </c>
    </row>
    <row r="77" spans="1:70">
      <c r="A77" t="s">
        <v>70</v>
      </c>
      <c r="B77" t="s">
        <v>71</v>
      </c>
      <c r="C77" t="s">
        <v>72</v>
      </c>
      <c r="D77" t="n">
        <v>1</v>
      </c>
      <c r="E77" t="s">
        <v>220</v>
      </c>
      <c r="F77" t="n">
        <v>1590447</v>
      </c>
      <c r="G77" t="s">
        <v>74</v>
      </c>
      <c r="H77" t="s">
        <v>75</v>
      </c>
      <c r="I77" t="s"/>
      <c r="J77" t="s">
        <v>74</v>
      </c>
      <c r="K77" t="n">
        <v>560</v>
      </c>
      <c r="L77" t="s">
        <v>76</v>
      </c>
      <c r="M77" t="s"/>
      <c r="N77" t="s">
        <v>225</v>
      </c>
      <c r="O77" t="s">
        <v>78</v>
      </c>
      <c r="P77" t="s">
        <v>222</v>
      </c>
      <c r="Q77" t="s"/>
      <c r="R77" t="s">
        <v>153</v>
      </c>
      <c r="S77" t="s">
        <v>238</v>
      </c>
      <c r="T77" t="s">
        <v>82</v>
      </c>
      <c r="U77" t="s"/>
      <c r="V77" t="s">
        <v>83</v>
      </c>
      <c r="W77" t="s">
        <v>99</v>
      </c>
      <c r="X77" t="s"/>
      <c r="Y77" t="s">
        <v>85</v>
      </c>
      <c r="Z77">
        <f>HYPERLINK("https://hotelmonitor-cachepage.eclerx.com/savepage/tk_15435847045038407_sr_2117.html","info")</f>
        <v/>
      </c>
      <c r="AA77" t="n">
        <v>253527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88</v>
      </c>
      <c r="AO77" t="s"/>
      <c r="AP77" t="n">
        <v>85</v>
      </c>
      <c r="AQ77" t="s">
        <v>89</v>
      </c>
      <c r="AR77" t="s"/>
      <c r="AS77" t="s"/>
      <c r="AT77" t="s">
        <v>90</v>
      </c>
      <c r="AU77" t="s"/>
      <c r="AV77" t="s"/>
      <c r="AW77" t="s"/>
      <c r="AX77" t="s"/>
      <c r="AY77" t="n">
        <v>1585962</v>
      </c>
      <c r="AZ77" t="s">
        <v>224</v>
      </c>
      <c r="BA77" t="s"/>
      <c r="BB77" t="n">
        <v>215285</v>
      </c>
      <c r="BC77" t="n">
        <v>13.33191</v>
      </c>
      <c r="BD77" t="n">
        <v>52.50278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92</v>
      </c>
    </row>
    <row r="78" spans="1:70">
      <c r="A78" t="s">
        <v>70</v>
      </c>
      <c r="B78" t="s">
        <v>71</v>
      </c>
      <c r="C78" t="s">
        <v>72</v>
      </c>
      <c r="D78" t="n">
        <v>1</v>
      </c>
      <c r="E78" t="s">
        <v>220</v>
      </c>
      <c r="F78" t="n">
        <v>1590447</v>
      </c>
      <c r="G78" t="s">
        <v>74</v>
      </c>
      <c r="H78" t="s">
        <v>75</v>
      </c>
      <c r="I78" t="s"/>
      <c r="J78" t="s">
        <v>74</v>
      </c>
      <c r="K78" t="n">
        <v>560</v>
      </c>
      <c r="L78" t="s">
        <v>76</v>
      </c>
      <c r="M78" t="s"/>
      <c r="N78" t="s">
        <v>225</v>
      </c>
      <c r="O78" t="s">
        <v>78</v>
      </c>
      <c r="P78" t="s">
        <v>222</v>
      </c>
      <c r="Q78" t="s"/>
      <c r="R78" t="s">
        <v>153</v>
      </c>
      <c r="S78" t="s">
        <v>238</v>
      </c>
      <c r="T78" t="s">
        <v>82</v>
      </c>
      <c r="U78" t="s"/>
      <c r="V78" t="s">
        <v>83</v>
      </c>
      <c r="W78" t="s">
        <v>99</v>
      </c>
      <c r="X78" t="s"/>
      <c r="Y78" t="s">
        <v>85</v>
      </c>
      <c r="Z78">
        <f>HYPERLINK("https://hotelmonitor-cachepage.eclerx.com/savepage/tk_15435847045038407_sr_2117.html","info")</f>
        <v/>
      </c>
      <c r="AA78" t="n">
        <v>253527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88</v>
      </c>
      <c r="AO78" t="s"/>
      <c r="AP78" t="n">
        <v>85</v>
      </c>
      <c r="AQ78" t="s">
        <v>89</v>
      </c>
      <c r="AR78" t="s"/>
      <c r="AS78" t="s"/>
      <c r="AT78" t="s">
        <v>90</v>
      </c>
      <c r="AU78" t="s"/>
      <c r="AV78" t="s"/>
      <c r="AW78" t="s"/>
      <c r="AX78" t="s"/>
      <c r="AY78" t="n">
        <v>1585962</v>
      </c>
      <c r="AZ78" t="s">
        <v>224</v>
      </c>
      <c r="BA78" t="s"/>
      <c r="BB78" t="n">
        <v>215285</v>
      </c>
      <c r="BC78" t="n">
        <v>13.33191</v>
      </c>
      <c r="BD78" t="n">
        <v>52.50278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92</v>
      </c>
    </row>
    <row r="79" spans="1:70">
      <c r="A79" t="s">
        <v>70</v>
      </c>
      <c r="B79" t="s">
        <v>71</v>
      </c>
      <c r="C79" t="s">
        <v>72</v>
      </c>
      <c r="D79" t="n">
        <v>1</v>
      </c>
      <c r="E79" t="s">
        <v>220</v>
      </c>
      <c r="F79" t="n">
        <v>1590447</v>
      </c>
      <c r="G79" t="s">
        <v>74</v>
      </c>
      <c r="H79" t="s">
        <v>75</v>
      </c>
      <c r="I79" t="s"/>
      <c r="J79" t="s">
        <v>74</v>
      </c>
      <c r="K79" t="n">
        <v>570</v>
      </c>
      <c r="L79" t="s">
        <v>76</v>
      </c>
      <c r="M79" t="s"/>
      <c r="N79" t="s">
        <v>233</v>
      </c>
      <c r="O79" t="s">
        <v>78</v>
      </c>
      <c r="P79" t="s">
        <v>222</v>
      </c>
      <c r="Q79" t="s"/>
      <c r="R79" t="s">
        <v>153</v>
      </c>
      <c r="S79" t="s">
        <v>239</v>
      </c>
      <c r="T79" t="s">
        <v>82</v>
      </c>
      <c r="U79" t="s"/>
      <c r="V79" t="s">
        <v>83</v>
      </c>
      <c r="W79" t="s">
        <v>99</v>
      </c>
      <c r="X79" t="s"/>
      <c r="Y79" t="s">
        <v>85</v>
      </c>
      <c r="Z79">
        <f>HYPERLINK("https://hotelmonitor-cachepage.eclerx.com/savepage/tk_15435847045038407_sr_2117.html","info")</f>
        <v/>
      </c>
      <c r="AA79" t="n">
        <v>253527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88</v>
      </c>
      <c r="AO79" t="s"/>
      <c r="AP79" t="n">
        <v>85</v>
      </c>
      <c r="AQ79" t="s">
        <v>89</v>
      </c>
      <c r="AR79" t="s"/>
      <c r="AS79" t="s"/>
      <c r="AT79" t="s">
        <v>90</v>
      </c>
      <c r="AU79" t="s"/>
      <c r="AV79" t="s"/>
      <c r="AW79" t="s"/>
      <c r="AX79" t="s"/>
      <c r="AY79" t="n">
        <v>1585962</v>
      </c>
      <c r="AZ79" t="s">
        <v>224</v>
      </c>
      <c r="BA79" t="s"/>
      <c r="BB79" t="n">
        <v>215285</v>
      </c>
      <c r="BC79" t="n">
        <v>13.33191</v>
      </c>
      <c r="BD79" t="n">
        <v>52.50278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92</v>
      </c>
    </row>
    <row r="80" spans="1:70">
      <c r="A80" t="s">
        <v>70</v>
      </c>
      <c r="B80" t="s">
        <v>71</v>
      </c>
      <c r="C80" t="s">
        <v>72</v>
      </c>
      <c r="D80" t="n">
        <v>1</v>
      </c>
      <c r="E80" t="s">
        <v>220</v>
      </c>
      <c r="F80" t="n">
        <v>1590447</v>
      </c>
      <c r="G80" t="s">
        <v>74</v>
      </c>
      <c r="H80" t="s">
        <v>75</v>
      </c>
      <c r="I80" t="s"/>
      <c r="J80" t="s">
        <v>74</v>
      </c>
      <c r="K80" t="n">
        <v>570</v>
      </c>
      <c r="L80" t="s">
        <v>76</v>
      </c>
      <c r="M80" t="s"/>
      <c r="N80" t="s">
        <v>233</v>
      </c>
      <c r="O80" t="s">
        <v>78</v>
      </c>
      <c r="P80" t="s">
        <v>222</v>
      </c>
      <c r="Q80" t="s"/>
      <c r="R80" t="s">
        <v>153</v>
      </c>
      <c r="S80" t="s">
        <v>239</v>
      </c>
      <c r="T80" t="s">
        <v>82</v>
      </c>
      <c r="U80" t="s"/>
      <c r="V80" t="s">
        <v>83</v>
      </c>
      <c r="W80" t="s">
        <v>99</v>
      </c>
      <c r="X80" t="s"/>
      <c r="Y80" t="s">
        <v>85</v>
      </c>
      <c r="Z80">
        <f>HYPERLINK("https://hotelmonitor-cachepage.eclerx.com/savepage/tk_15435847045038407_sr_2117.html","info")</f>
        <v/>
      </c>
      <c r="AA80" t="n">
        <v>253527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88</v>
      </c>
      <c r="AO80" t="s"/>
      <c r="AP80" t="n">
        <v>85</v>
      </c>
      <c r="AQ80" t="s">
        <v>89</v>
      </c>
      <c r="AR80" t="s"/>
      <c r="AS80" t="s"/>
      <c r="AT80" t="s">
        <v>90</v>
      </c>
      <c r="AU80" t="s"/>
      <c r="AV80" t="s"/>
      <c r="AW80" t="s"/>
      <c r="AX80" t="s"/>
      <c r="AY80" t="n">
        <v>1585962</v>
      </c>
      <c r="AZ80" t="s">
        <v>224</v>
      </c>
      <c r="BA80" t="s"/>
      <c r="BB80" t="n">
        <v>215285</v>
      </c>
      <c r="BC80" t="n">
        <v>13.33191</v>
      </c>
      <c r="BD80" t="n">
        <v>52.50278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92</v>
      </c>
    </row>
    <row r="81" spans="1:70">
      <c r="A81" t="s">
        <v>70</v>
      </c>
      <c r="B81" t="s">
        <v>71</v>
      </c>
      <c r="C81" t="s">
        <v>72</v>
      </c>
      <c r="D81" t="n">
        <v>1</v>
      </c>
      <c r="E81" t="s">
        <v>220</v>
      </c>
      <c r="F81" t="n">
        <v>1590447</v>
      </c>
      <c r="G81" t="s">
        <v>74</v>
      </c>
      <c r="H81" t="s">
        <v>75</v>
      </c>
      <c r="I81" t="s"/>
      <c r="J81" t="s">
        <v>74</v>
      </c>
      <c r="K81" t="n">
        <v>570</v>
      </c>
      <c r="L81" t="s">
        <v>76</v>
      </c>
      <c r="M81" t="s"/>
      <c r="N81" t="s">
        <v>240</v>
      </c>
      <c r="O81" t="s">
        <v>78</v>
      </c>
      <c r="P81" t="s">
        <v>222</v>
      </c>
      <c r="Q81" t="s"/>
      <c r="R81" t="s">
        <v>153</v>
      </c>
      <c r="S81" t="s">
        <v>239</v>
      </c>
      <c r="T81" t="s">
        <v>82</v>
      </c>
      <c r="U81" t="s"/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HYPERLINK("https://hotelmonitor-cachepage.eclerx.com/savepage/tk_15435847045038407_sr_2117.html","info")</f>
        <v/>
      </c>
      <c r="AA81" t="n">
        <v>253527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88</v>
      </c>
      <c r="AO81" t="s"/>
      <c r="AP81" t="n">
        <v>85</v>
      </c>
      <c r="AQ81" t="s">
        <v>89</v>
      </c>
      <c r="AR81" t="s"/>
      <c r="AS81" t="s"/>
      <c r="AT81" t="s">
        <v>90</v>
      </c>
      <c r="AU81" t="s"/>
      <c r="AV81" t="s"/>
      <c r="AW81" t="s"/>
      <c r="AX81" t="s"/>
      <c r="AY81" t="n">
        <v>1585962</v>
      </c>
      <c r="AZ81" t="s">
        <v>224</v>
      </c>
      <c r="BA81" t="s"/>
      <c r="BB81" t="n">
        <v>215285</v>
      </c>
      <c r="BC81" t="n">
        <v>13.33191</v>
      </c>
      <c r="BD81" t="n">
        <v>52.50278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92</v>
      </c>
    </row>
    <row r="82" spans="1:70">
      <c r="A82" t="s">
        <v>70</v>
      </c>
      <c r="B82" t="s">
        <v>71</v>
      </c>
      <c r="C82" t="s">
        <v>72</v>
      </c>
      <c r="D82" t="n">
        <v>1</v>
      </c>
      <c r="E82" t="s">
        <v>220</v>
      </c>
      <c r="F82" t="n">
        <v>1590447</v>
      </c>
      <c r="G82" t="s">
        <v>74</v>
      </c>
      <c r="H82" t="s">
        <v>75</v>
      </c>
      <c r="I82" t="s"/>
      <c r="J82" t="s">
        <v>74</v>
      </c>
      <c r="K82" t="n">
        <v>570</v>
      </c>
      <c r="L82" t="s">
        <v>76</v>
      </c>
      <c r="M82" t="s"/>
      <c r="N82" t="s">
        <v>240</v>
      </c>
      <c r="O82" t="s">
        <v>78</v>
      </c>
      <c r="P82" t="s">
        <v>222</v>
      </c>
      <c r="Q82" t="s"/>
      <c r="R82" t="s">
        <v>153</v>
      </c>
      <c r="S82" t="s">
        <v>239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HYPERLINK("https://hotelmonitor-cachepage.eclerx.com/savepage/tk_15435847045038407_sr_2117.html","info")</f>
        <v/>
      </c>
      <c r="AA82" t="n">
        <v>253527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88</v>
      </c>
      <c r="AO82" t="s"/>
      <c r="AP82" t="n">
        <v>85</v>
      </c>
      <c r="AQ82" t="s">
        <v>89</v>
      </c>
      <c r="AR82" t="s"/>
      <c r="AS82" t="s"/>
      <c r="AT82" t="s">
        <v>90</v>
      </c>
      <c r="AU82" t="s"/>
      <c r="AV82" t="s"/>
      <c r="AW82" t="s"/>
      <c r="AX82" t="s"/>
      <c r="AY82" t="n">
        <v>1585962</v>
      </c>
      <c r="AZ82" t="s">
        <v>224</v>
      </c>
      <c r="BA82" t="s"/>
      <c r="BB82" t="n">
        <v>215285</v>
      </c>
      <c r="BC82" t="n">
        <v>13.33191</v>
      </c>
      <c r="BD82" t="n">
        <v>52.50278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92</v>
      </c>
    </row>
    <row r="83" spans="1:70">
      <c r="A83" t="s">
        <v>70</v>
      </c>
      <c r="B83" t="s">
        <v>71</v>
      </c>
      <c r="C83" t="s">
        <v>72</v>
      </c>
      <c r="D83" t="n">
        <v>1</v>
      </c>
      <c r="E83" t="s">
        <v>220</v>
      </c>
      <c r="F83" t="n">
        <v>1590447</v>
      </c>
      <c r="G83" t="s">
        <v>74</v>
      </c>
      <c r="H83" t="s">
        <v>75</v>
      </c>
      <c r="I83" t="s"/>
      <c r="J83" t="s">
        <v>74</v>
      </c>
      <c r="K83" t="n">
        <v>580</v>
      </c>
      <c r="L83" t="s">
        <v>76</v>
      </c>
      <c r="M83" t="s"/>
      <c r="N83" t="s">
        <v>241</v>
      </c>
      <c r="O83" t="s">
        <v>78</v>
      </c>
      <c r="P83" t="s">
        <v>222</v>
      </c>
      <c r="Q83" t="s"/>
      <c r="R83" t="s">
        <v>153</v>
      </c>
      <c r="S83" t="s">
        <v>242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HYPERLINK("https://hotelmonitor-cachepage.eclerx.com/savepage/tk_15435847045038407_sr_2117.html","info")</f>
        <v/>
      </c>
      <c r="AA83" t="n">
        <v>253527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88</v>
      </c>
      <c r="AO83" t="s"/>
      <c r="AP83" t="n">
        <v>85</v>
      </c>
      <c r="AQ83" t="s">
        <v>89</v>
      </c>
      <c r="AR83" t="s"/>
      <c r="AS83" t="s"/>
      <c r="AT83" t="s">
        <v>90</v>
      </c>
      <c r="AU83" t="s"/>
      <c r="AV83" t="s"/>
      <c r="AW83" t="s"/>
      <c r="AX83" t="s"/>
      <c r="AY83" t="n">
        <v>1585962</v>
      </c>
      <c r="AZ83" t="s">
        <v>224</v>
      </c>
      <c r="BA83" t="s"/>
      <c r="BB83" t="n">
        <v>215285</v>
      </c>
      <c r="BC83" t="n">
        <v>13.33191</v>
      </c>
      <c r="BD83" t="n">
        <v>52.50278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92</v>
      </c>
    </row>
    <row r="84" spans="1:70">
      <c r="A84" t="s">
        <v>70</v>
      </c>
      <c r="B84" t="s">
        <v>71</v>
      </c>
      <c r="C84" t="s">
        <v>72</v>
      </c>
      <c r="D84" t="n">
        <v>1</v>
      </c>
      <c r="E84" t="s">
        <v>220</v>
      </c>
      <c r="F84" t="n">
        <v>1590447</v>
      </c>
      <c r="G84" t="s">
        <v>74</v>
      </c>
      <c r="H84" t="s">
        <v>75</v>
      </c>
      <c r="I84" t="s"/>
      <c r="J84" t="s">
        <v>74</v>
      </c>
      <c r="K84" t="n">
        <v>580</v>
      </c>
      <c r="L84" t="s">
        <v>76</v>
      </c>
      <c r="M84" t="s"/>
      <c r="N84" t="s">
        <v>241</v>
      </c>
      <c r="O84" t="s">
        <v>78</v>
      </c>
      <c r="P84" t="s">
        <v>222</v>
      </c>
      <c r="Q84" t="s"/>
      <c r="R84" t="s">
        <v>153</v>
      </c>
      <c r="S84" t="s">
        <v>242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HYPERLINK("https://hotelmonitor-cachepage.eclerx.com/savepage/tk_15435847045038407_sr_2117.html","info")</f>
        <v/>
      </c>
      <c r="AA84" t="n">
        <v>253527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88</v>
      </c>
      <c r="AO84" t="s"/>
      <c r="AP84" t="n">
        <v>85</v>
      </c>
      <c r="AQ84" t="s">
        <v>89</v>
      </c>
      <c r="AR84" t="s"/>
      <c r="AS84" t="s"/>
      <c r="AT84" t="s">
        <v>90</v>
      </c>
      <c r="AU84" t="s"/>
      <c r="AV84" t="s"/>
      <c r="AW84" t="s"/>
      <c r="AX84" t="s"/>
      <c r="AY84" t="n">
        <v>1585962</v>
      </c>
      <c r="AZ84" t="s">
        <v>224</v>
      </c>
      <c r="BA84" t="s"/>
      <c r="BB84" t="n">
        <v>215285</v>
      </c>
      <c r="BC84" t="n">
        <v>13.33191</v>
      </c>
      <c r="BD84" t="n">
        <v>52.50278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92</v>
      </c>
    </row>
    <row r="85" spans="1:70">
      <c r="A85" t="s">
        <v>70</v>
      </c>
      <c r="B85" t="s">
        <v>71</v>
      </c>
      <c r="C85" t="s">
        <v>72</v>
      </c>
      <c r="D85" t="n">
        <v>1</v>
      </c>
      <c r="E85" t="s">
        <v>243</v>
      </c>
      <c r="F85" t="n">
        <v>-1</v>
      </c>
      <c r="G85" t="s">
        <v>74</v>
      </c>
      <c r="H85" t="s">
        <v>75</v>
      </c>
      <c r="I85" t="s"/>
      <c r="J85" t="s">
        <v>74</v>
      </c>
      <c r="K85" t="n">
        <v>153.3</v>
      </c>
      <c r="L85" t="s">
        <v>76</v>
      </c>
      <c r="M85" t="s"/>
      <c r="N85" t="s">
        <v>141</v>
      </c>
      <c r="O85" t="s">
        <v>78</v>
      </c>
      <c r="P85" t="s">
        <v>243</v>
      </c>
      <c r="Q85" t="s"/>
      <c r="R85" t="s">
        <v>118</v>
      </c>
      <c r="S85" t="s">
        <v>244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HYPERLINK("https://hotelmonitor-cachepage.eclerx.com/savepage/tk_15435849826836603_sr_2117.html","info")</f>
        <v/>
      </c>
      <c r="AA85" t="n">
        <v>-2071623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88</v>
      </c>
      <c r="AO85" t="s"/>
      <c r="AP85" t="n">
        <v>242</v>
      </c>
      <c r="AQ85" t="s">
        <v>89</v>
      </c>
      <c r="AR85" t="s"/>
      <c r="AS85" t="s"/>
      <c r="AT85" t="s">
        <v>90</v>
      </c>
      <c r="AU85" t="s"/>
      <c r="AV85" t="s"/>
      <c r="AW85" t="s"/>
      <c r="AX85" t="s"/>
      <c r="AY85" t="n">
        <v>2071623</v>
      </c>
      <c r="AZ85" t="s">
        <v>245</v>
      </c>
      <c r="BA85" t="s"/>
      <c r="BB85" t="n">
        <v>877</v>
      </c>
      <c r="BC85" t="n">
        <v>13.288672</v>
      </c>
      <c r="BD85" t="n">
        <v>52.507197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92</v>
      </c>
    </row>
    <row r="86" spans="1:70">
      <c r="A86" t="s">
        <v>70</v>
      </c>
      <c r="B86" t="s">
        <v>71</v>
      </c>
      <c r="C86" t="s">
        <v>72</v>
      </c>
      <c r="D86" t="n">
        <v>1</v>
      </c>
      <c r="E86" t="s">
        <v>243</v>
      </c>
      <c r="F86" t="n">
        <v>-1</v>
      </c>
      <c r="G86" t="s">
        <v>74</v>
      </c>
      <c r="H86" t="s">
        <v>75</v>
      </c>
      <c r="I86" t="s"/>
      <c r="J86" t="s">
        <v>74</v>
      </c>
      <c r="K86" t="n">
        <v>158.3</v>
      </c>
      <c r="L86" t="s">
        <v>76</v>
      </c>
      <c r="M86" t="s"/>
      <c r="N86" t="s">
        <v>246</v>
      </c>
      <c r="O86" t="s">
        <v>78</v>
      </c>
      <c r="P86" t="s">
        <v>243</v>
      </c>
      <c r="Q86" t="s"/>
      <c r="R86" t="s">
        <v>118</v>
      </c>
      <c r="S86" t="s">
        <v>247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HYPERLINK("https://hotelmonitor-cachepage.eclerx.com/savepage/tk_15435849826836603_sr_2117.html","info")</f>
        <v/>
      </c>
      <c r="AA86" t="n">
        <v>-2071623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88</v>
      </c>
      <c r="AO86" t="s"/>
      <c r="AP86" t="n">
        <v>242</v>
      </c>
      <c r="AQ86" t="s">
        <v>89</v>
      </c>
      <c r="AR86" t="s"/>
      <c r="AS86" t="s"/>
      <c r="AT86" t="s">
        <v>90</v>
      </c>
      <c r="AU86" t="s"/>
      <c r="AV86" t="s"/>
      <c r="AW86" t="s"/>
      <c r="AX86" t="s"/>
      <c r="AY86" t="n">
        <v>2071623</v>
      </c>
      <c r="AZ86" t="s">
        <v>245</v>
      </c>
      <c r="BA86" t="s"/>
      <c r="BB86" t="n">
        <v>877</v>
      </c>
      <c r="BC86" t="n">
        <v>13.288672</v>
      </c>
      <c r="BD86" t="n">
        <v>52.507197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92</v>
      </c>
    </row>
    <row r="87" spans="1:70">
      <c r="A87" t="s">
        <v>70</v>
      </c>
      <c r="B87" t="s">
        <v>71</v>
      </c>
      <c r="C87" t="s">
        <v>72</v>
      </c>
      <c r="D87" t="n">
        <v>1</v>
      </c>
      <c r="E87" t="s">
        <v>248</v>
      </c>
      <c r="F87" t="n">
        <v>-1</v>
      </c>
      <c r="G87" t="s">
        <v>74</v>
      </c>
      <c r="H87" t="s">
        <v>75</v>
      </c>
      <c r="I87" t="s"/>
      <c r="J87" t="s">
        <v>74</v>
      </c>
      <c r="K87" t="n">
        <v>119.42</v>
      </c>
      <c r="L87" t="s">
        <v>76</v>
      </c>
      <c r="M87" t="s"/>
      <c r="N87" t="s">
        <v>96</v>
      </c>
      <c r="O87" t="s">
        <v>78</v>
      </c>
      <c r="P87" t="s">
        <v>248</v>
      </c>
      <c r="Q87" t="s"/>
      <c r="R87" t="s">
        <v>80</v>
      </c>
      <c r="S87" t="s">
        <v>249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HYPERLINK("https://hotelmonitor-cachepage.eclerx.com/savepage/tk_15435847739829977_sr_2117.html","info")</f>
        <v/>
      </c>
      <c r="AA87" t="n">
        <v>-2071617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88</v>
      </c>
      <c r="AO87" t="s"/>
      <c r="AP87" t="n">
        <v>123</v>
      </c>
      <c r="AQ87" t="s">
        <v>89</v>
      </c>
      <c r="AR87" t="s"/>
      <c r="AS87" t="s"/>
      <c r="AT87" t="s">
        <v>90</v>
      </c>
      <c r="AU87" t="s"/>
      <c r="AV87" t="s"/>
      <c r="AW87" t="s"/>
      <c r="AX87" t="s"/>
      <c r="AY87" t="n">
        <v>2071617</v>
      </c>
      <c r="AZ87" t="s">
        <v>250</v>
      </c>
      <c r="BA87" t="s"/>
      <c r="BB87" t="n">
        <v>699812</v>
      </c>
      <c r="BC87" t="n">
        <v>13.360168</v>
      </c>
      <c r="BD87" t="n">
        <v>52.497919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92</v>
      </c>
    </row>
    <row r="88" spans="1:70">
      <c r="A88" t="s">
        <v>70</v>
      </c>
      <c r="B88" t="s">
        <v>71</v>
      </c>
      <c r="C88" t="s">
        <v>72</v>
      </c>
      <c r="D88" t="n">
        <v>1</v>
      </c>
      <c r="E88" t="s">
        <v>248</v>
      </c>
      <c r="F88" t="n">
        <v>-1</v>
      </c>
      <c r="G88" t="s">
        <v>74</v>
      </c>
      <c r="H88" t="s">
        <v>75</v>
      </c>
      <c r="I88" t="s"/>
      <c r="J88" t="s">
        <v>74</v>
      </c>
      <c r="K88" t="n">
        <v>140.5</v>
      </c>
      <c r="L88" t="s">
        <v>76</v>
      </c>
      <c r="M88" t="s"/>
      <c r="N88" t="s">
        <v>113</v>
      </c>
      <c r="O88" t="s">
        <v>78</v>
      </c>
      <c r="P88" t="s">
        <v>248</v>
      </c>
      <c r="Q88" t="s"/>
      <c r="R88" t="s">
        <v>80</v>
      </c>
      <c r="S88" t="s">
        <v>251</v>
      </c>
      <c r="T88" t="s">
        <v>82</v>
      </c>
      <c r="U88" t="s"/>
      <c r="V88" t="s">
        <v>83</v>
      </c>
      <c r="W88" t="s">
        <v>84</v>
      </c>
      <c r="X88" t="s"/>
      <c r="Y88" t="s">
        <v>85</v>
      </c>
      <c r="Z88">
        <f>HYPERLINK("https://hotelmonitor-cachepage.eclerx.com/savepage/tk_15435847739829977_sr_2117.html","info")</f>
        <v/>
      </c>
      <c r="AA88" t="n">
        <v>-2071617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88</v>
      </c>
      <c r="AO88" t="s"/>
      <c r="AP88" t="n">
        <v>123</v>
      </c>
      <c r="AQ88" t="s">
        <v>89</v>
      </c>
      <c r="AR88" t="s"/>
      <c r="AS88" t="s"/>
      <c r="AT88" t="s">
        <v>90</v>
      </c>
      <c r="AU88" t="s"/>
      <c r="AV88" t="s"/>
      <c r="AW88" t="s"/>
      <c r="AX88" t="s"/>
      <c r="AY88" t="n">
        <v>2071617</v>
      </c>
      <c r="AZ88" t="s">
        <v>250</v>
      </c>
      <c r="BA88" t="s"/>
      <c r="BB88" t="n">
        <v>699812</v>
      </c>
      <c r="BC88" t="n">
        <v>13.360168</v>
      </c>
      <c r="BD88" t="n">
        <v>52.497919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92</v>
      </c>
    </row>
    <row r="89" spans="1:70">
      <c r="A89" t="s">
        <v>70</v>
      </c>
      <c r="B89" t="s">
        <v>71</v>
      </c>
      <c r="C89" t="s">
        <v>72</v>
      </c>
      <c r="D89" t="n">
        <v>1</v>
      </c>
      <c r="E89" t="s">
        <v>248</v>
      </c>
      <c r="F89" t="n">
        <v>-1</v>
      </c>
      <c r="G89" t="s">
        <v>74</v>
      </c>
      <c r="H89" t="s">
        <v>75</v>
      </c>
      <c r="I89" t="s"/>
      <c r="J89" t="s">
        <v>74</v>
      </c>
      <c r="K89" t="n">
        <v>150.5</v>
      </c>
      <c r="L89" t="s">
        <v>76</v>
      </c>
      <c r="M89" t="s"/>
      <c r="N89" t="s">
        <v>252</v>
      </c>
      <c r="O89" t="s">
        <v>78</v>
      </c>
      <c r="P89" t="s">
        <v>248</v>
      </c>
      <c r="Q89" t="s"/>
      <c r="R89" t="s">
        <v>80</v>
      </c>
      <c r="S89" t="s">
        <v>253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HYPERLINK("https://hotelmonitor-cachepage.eclerx.com/savepage/tk_15435847739829977_sr_2117.html","info")</f>
        <v/>
      </c>
      <c r="AA89" t="n">
        <v>-2071617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88</v>
      </c>
      <c r="AO89" t="s"/>
      <c r="AP89" t="n">
        <v>123</v>
      </c>
      <c r="AQ89" t="s">
        <v>89</v>
      </c>
      <c r="AR89" t="s"/>
      <c r="AS89" t="s"/>
      <c r="AT89" t="s">
        <v>90</v>
      </c>
      <c r="AU89" t="s"/>
      <c r="AV89" t="s"/>
      <c r="AW89" t="s"/>
      <c r="AX89" t="s"/>
      <c r="AY89" t="n">
        <v>2071617</v>
      </c>
      <c r="AZ89" t="s">
        <v>250</v>
      </c>
      <c r="BA89" t="s"/>
      <c r="BB89" t="n">
        <v>699812</v>
      </c>
      <c r="BC89" t="n">
        <v>13.360168</v>
      </c>
      <c r="BD89" t="n">
        <v>52.497919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92</v>
      </c>
    </row>
    <row r="90" spans="1:70">
      <c r="A90" t="s">
        <v>70</v>
      </c>
      <c r="B90" t="s">
        <v>71</v>
      </c>
      <c r="C90" t="s">
        <v>72</v>
      </c>
      <c r="D90" t="n">
        <v>1</v>
      </c>
      <c r="E90" t="s">
        <v>254</v>
      </c>
      <c r="F90" t="n">
        <v>-1</v>
      </c>
      <c r="G90" t="s">
        <v>74</v>
      </c>
      <c r="H90" t="s">
        <v>75</v>
      </c>
      <c r="I90" t="s"/>
      <c r="J90" t="s">
        <v>74</v>
      </c>
      <c r="K90" t="n">
        <v>309.75</v>
      </c>
      <c r="L90" t="s">
        <v>76</v>
      </c>
      <c r="M90" t="s"/>
      <c r="N90" t="s">
        <v>255</v>
      </c>
      <c r="O90" t="s">
        <v>78</v>
      </c>
      <c r="P90" t="s">
        <v>254</v>
      </c>
      <c r="Q90" t="s"/>
      <c r="R90" t="s">
        <v>153</v>
      </c>
      <c r="S90" t="s">
        <v>256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HYPERLINK("https://hotelmonitor-cachepage.eclerx.com/savepage/tk_15435849505072093_sr_2117.html","info")</f>
        <v/>
      </c>
      <c r="AA90" t="n">
        <v>-6796583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88</v>
      </c>
      <c r="AO90" t="s"/>
      <c r="AP90" t="n">
        <v>223</v>
      </c>
      <c r="AQ90" t="s">
        <v>89</v>
      </c>
      <c r="AR90" t="s"/>
      <c r="AS90" t="s"/>
      <c r="AT90" t="s">
        <v>90</v>
      </c>
      <c r="AU90" t="s"/>
      <c r="AV90" t="s"/>
      <c r="AW90" t="s"/>
      <c r="AX90" t="s"/>
      <c r="AY90" t="n">
        <v>6796583</v>
      </c>
      <c r="AZ90" t="s">
        <v>257</v>
      </c>
      <c r="BA90" t="s"/>
      <c r="BB90" t="n">
        <v>145455</v>
      </c>
      <c r="BC90" t="n">
        <v>13.375451</v>
      </c>
      <c r="BD90" t="n">
        <v>52.510195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92</v>
      </c>
    </row>
    <row r="91" spans="1:70">
      <c r="A91" t="s">
        <v>70</v>
      </c>
      <c r="B91" t="s">
        <v>71</v>
      </c>
      <c r="C91" t="s">
        <v>72</v>
      </c>
      <c r="D91" t="n">
        <v>1</v>
      </c>
      <c r="E91" t="s">
        <v>254</v>
      </c>
      <c r="F91" t="n">
        <v>-1</v>
      </c>
      <c r="G91" t="s">
        <v>74</v>
      </c>
      <c r="H91" t="s">
        <v>75</v>
      </c>
      <c r="I91" t="s"/>
      <c r="J91" t="s">
        <v>74</v>
      </c>
      <c r="K91" t="n">
        <v>309.75</v>
      </c>
      <c r="L91" t="s">
        <v>76</v>
      </c>
      <c r="M91" t="s"/>
      <c r="N91" t="s">
        <v>258</v>
      </c>
      <c r="O91" t="s">
        <v>78</v>
      </c>
      <c r="P91" t="s">
        <v>254</v>
      </c>
      <c r="Q91" t="s"/>
      <c r="R91" t="s">
        <v>153</v>
      </c>
      <c r="S91" t="s">
        <v>256</v>
      </c>
      <c r="T91" t="s">
        <v>82</v>
      </c>
      <c r="U91" t="s"/>
      <c r="V91" t="s">
        <v>83</v>
      </c>
      <c r="W91" t="s">
        <v>84</v>
      </c>
      <c r="X91" t="s"/>
      <c r="Y91" t="s">
        <v>85</v>
      </c>
      <c r="Z91">
        <f>HYPERLINK("https://hotelmonitor-cachepage.eclerx.com/savepage/tk_15435849505072093_sr_2117.html","info")</f>
        <v/>
      </c>
      <c r="AA91" t="n">
        <v>-6796583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88</v>
      </c>
      <c r="AO91" t="s"/>
      <c r="AP91" t="n">
        <v>223</v>
      </c>
      <c r="AQ91" t="s">
        <v>89</v>
      </c>
      <c r="AR91" t="s"/>
      <c r="AS91" t="s"/>
      <c r="AT91" t="s">
        <v>90</v>
      </c>
      <c r="AU91" t="s"/>
      <c r="AV91" t="s"/>
      <c r="AW91" t="s"/>
      <c r="AX91" t="s"/>
      <c r="AY91" t="n">
        <v>6796583</v>
      </c>
      <c r="AZ91" t="s">
        <v>257</v>
      </c>
      <c r="BA91" t="s"/>
      <c r="BB91" t="n">
        <v>145455</v>
      </c>
      <c r="BC91" t="n">
        <v>13.375451</v>
      </c>
      <c r="BD91" t="n">
        <v>52.510195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92</v>
      </c>
    </row>
    <row r="92" spans="1:70">
      <c r="A92" t="s">
        <v>70</v>
      </c>
      <c r="B92" t="s">
        <v>71</v>
      </c>
      <c r="C92" t="s">
        <v>72</v>
      </c>
      <c r="D92" t="n">
        <v>1</v>
      </c>
      <c r="E92" t="s">
        <v>254</v>
      </c>
      <c r="F92" t="n">
        <v>-1</v>
      </c>
      <c r="G92" t="s">
        <v>74</v>
      </c>
      <c r="H92" t="s">
        <v>75</v>
      </c>
      <c r="I92" t="s"/>
      <c r="J92" t="s">
        <v>74</v>
      </c>
      <c r="K92" t="n">
        <v>351.75</v>
      </c>
      <c r="L92" t="s">
        <v>76</v>
      </c>
      <c r="M92" t="s"/>
      <c r="N92" t="s">
        <v>255</v>
      </c>
      <c r="O92" t="s">
        <v>78</v>
      </c>
      <c r="P92" t="s">
        <v>254</v>
      </c>
      <c r="Q92" t="s"/>
      <c r="R92" t="s">
        <v>153</v>
      </c>
      <c r="S92" t="s">
        <v>259</v>
      </c>
      <c r="T92" t="s">
        <v>82</v>
      </c>
      <c r="U92" t="s"/>
      <c r="V92" t="s">
        <v>83</v>
      </c>
      <c r="W92" t="s">
        <v>99</v>
      </c>
      <c r="X92" t="s"/>
      <c r="Y92" t="s">
        <v>85</v>
      </c>
      <c r="Z92">
        <f>HYPERLINK("https://hotelmonitor-cachepage.eclerx.com/savepage/tk_15435849505072093_sr_2117.html","info")</f>
        <v/>
      </c>
      <c r="AA92" t="n">
        <v>-6796583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88</v>
      </c>
      <c r="AO92" t="s"/>
      <c r="AP92" t="n">
        <v>223</v>
      </c>
      <c r="AQ92" t="s">
        <v>89</v>
      </c>
      <c r="AR92" t="s"/>
      <c r="AS92" t="s"/>
      <c r="AT92" t="s">
        <v>90</v>
      </c>
      <c r="AU92" t="s"/>
      <c r="AV92" t="s"/>
      <c r="AW92" t="s"/>
      <c r="AX92" t="s"/>
      <c r="AY92" t="n">
        <v>6796583</v>
      </c>
      <c r="AZ92" t="s">
        <v>257</v>
      </c>
      <c r="BA92" t="s"/>
      <c r="BB92" t="n">
        <v>145455</v>
      </c>
      <c r="BC92" t="n">
        <v>13.375451</v>
      </c>
      <c r="BD92" t="n">
        <v>52.510195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92</v>
      </c>
    </row>
    <row r="93" spans="1:70">
      <c r="A93" t="s">
        <v>70</v>
      </c>
      <c r="B93" t="s">
        <v>71</v>
      </c>
      <c r="C93" t="s">
        <v>72</v>
      </c>
      <c r="D93" t="n">
        <v>1</v>
      </c>
      <c r="E93" t="s">
        <v>254</v>
      </c>
      <c r="F93" t="n">
        <v>-1</v>
      </c>
      <c r="G93" t="s">
        <v>74</v>
      </c>
      <c r="H93" t="s">
        <v>75</v>
      </c>
      <c r="I93" t="s"/>
      <c r="J93" t="s">
        <v>74</v>
      </c>
      <c r="K93" t="n">
        <v>351.75</v>
      </c>
      <c r="L93" t="s">
        <v>76</v>
      </c>
      <c r="M93" t="s"/>
      <c r="N93" t="s">
        <v>258</v>
      </c>
      <c r="O93" t="s">
        <v>78</v>
      </c>
      <c r="P93" t="s">
        <v>254</v>
      </c>
      <c r="Q93" t="s"/>
      <c r="R93" t="s">
        <v>153</v>
      </c>
      <c r="S93" t="s">
        <v>259</v>
      </c>
      <c r="T93" t="s">
        <v>82</v>
      </c>
      <c r="U93" t="s"/>
      <c r="V93" t="s">
        <v>83</v>
      </c>
      <c r="W93" t="s">
        <v>99</v>
      </c>
      <c r="X93" t="s"/>
      <c r="Y93" t="s">
        <v>85</v>
      </c>
      <c r="Z93">
        <f>HYPERLINK("https://hotelmonitor-cachepage.eclerx.com/savepage/tk_15435849505072093_sr_2117.html","info")</f>
        <v/>
      </c>
      <c r="AA93" t="n">
        <v>-6796583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88</v>
      </c>
      <c r="AO93" t="s"/>
      <c r="AP93" t="n">
        <v>223</v>
      </c>
      <c r="AQ93" t="s">
        <v>89</v>
      </c>
      <c r="AR93" t="s"/>
      <c r="AS93" t="s"/>
      <c r="AT93" t="s">
        <v>90</v>
      </c>
      <c r="AU93" t="s"/>
      <c r="AV93" t="s"/>
      <c r="AW93" t="s"/>
      <c r="AX93" t="s"/>
      <c r="AY93" t="n">
        <v>6796583</v>
      </c>
      <c r="AZ93" t="s">
        <v>257</v>
      </c>
      <c r="BA93" t="s"/>
      <c r="BB93" t="n">
        <v>145455</v>
      </c>
      <c r="BC93" t="n">
        <v>13.375451</v>
      </c>
      <c r="BD93" t="n">
        <v>52.510195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92</v>
      </c>
    </row>
    <row r="94" spans="1:70">
      <c r="A94" t="s">
        <v>70</v>
      </c>
      <c r="B94" t="s">
        <v>71</v>
      </c>
      <c r="C94" t="s">
        <v>72</v>
      </c>
      <c r="D94" t="n">
        <v>1</v>
      </c>
      <c r="E94" t="s">
        <v>254</v>
      </c>
      <c r="F94" t="n">
        <v>-1</v>
      </c>
      <c r="G94" t="s">
        <v>74</v>
      </c>
      <c r="H94" t="s">
        <v>75</v>
      </c>
      <c r="I94" t="s"/>
      <c r="J94" t="s">
        <v>74</v>
      </c>
      <c r="K94" t="n">
        <v>351.75</v>
      </c>
      <c r="L94" t="s">
        <v>76</v>
      </c>
      <c r="M94" t="s"/>
      <c r="N94" t="s">
        <v>260</v>
      </c>
      <c r="O94" t="s">
        <v>78</v>
      </c>
      <c r="P94" t="s">
        <v>254</v>
      </c>
      <c r="Q94" t="s"/>
      <c r="R94" t="s">
        <v>153</v>
      </c>
      <c r="S94" t="s">
        <v>259</v>
      </c>
      <c r="T94" t="s">
        <v>82</v>
      </c>
      <c r="U94" t="s"/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HYPERLINK("https://hotelmonitor-cachepage.eclerx.com/savepage/tk_15435849505072093_sr_2117.html","info")</f>
        <v/>
      </c>
      <c r="AA94" t="n">
        <v>-6796583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88</v>
      </c>
      <c r="AO94" t="s"/>
      <c r="AP94" t="n">
        <v>223</v>
      </c>
      <c r="AQ94" t="s">
        <v>89</v>
      </c>
      <c r="AR94" t="s"/>
      <c r="AS94" t="s"/>
      <c r="AT94" t="s">
        <v>90</v>
      </c>
      <c r="AU94" t="s"/>
      <c r="AV94" t="s"/>
      <c r="AW94" t="s"/>
      <c r="AX94" t="s"/>
      <c r="AY94" t="n">
        <v>6796583</v>
      </c>
      <c r="AZ94" t="s">
        <v>257</v>
      </c>
      <c r="BA94" t="s"/>
      <c r="BB94" t="n">
        <v>145455</v>
      </c>
      <c r="BC94" t="n">
        <v>13.375451</v>
      </c>
      <c r="BD94" t="n">
        <v>52.510195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92</v>
      </c>
    </row>
    <row r="95" spans="1:70">
      <c r="A95" t="s">
        <v>70</v>
      </c>
      <c r="B95" t="s">
        <v>71</v>
      </c>
      <c r="C95" t="s">
        <v>72</v>
      </c>
      <c r="D95" t="n">
        <v>1</v>
      </c>
      <c r="E95" t="s">
        <v>254</v>
      </c>
      <c r="F95" t="n">
        <v>-1</v>
      </c>
      <c r="G95" t="s">
        <v>74</v>
      </c>
      <c r="H95" t="s">
        <v>75</v>
      </c>
      <c r="I95" t="s"/>
      <c r="J95" t="s">
        <v>74</v>
      </c>
      <c r="K95" t="n">
        <v>351.75</v>
      </c>
      <c r="L95" t="s">
        <v>76</v>
      </c>
      <c r="M95" t="s"/>
      <c r="N95" t="s">
        <v>261</v>
      </c>
      <c r="O95" t="s">
        <v>78</v>
      </c>
      <c r="P95" t="s">
        <v>254</v>
      </c>
      <c r="Q95" t="s"/>
      <c r="R95" t="s">
        <v>153</v>
      </c>
      <c r="S95" t="s">
        <v>259</v>
      </c>
      <c r="T95" t="s">
        <v>82</v>
      </c>
      <c r="U95" t="s"/>
      <c r="V95" t="s">
        <v>83</v>
      </c>
      <c r="W95" t="s">
        <v>84</v>
      </c>
      <c r="X95" t="s"/>
      <c r="Y95" t="s">
        <v>85</v>
      </c>
      <c r="Z95">
        <f>HYPERLINK("https://hotelmonitor-cachepage.eclerx.com/savepage/tk_15435849505072093_sr_2117.html","info")</f>
        <v/>
      </c>
      <c r="AA95" t="n">
        <v>-6796583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88</v>
      </c>
      <c r="AO95" t="s"/>
      <c r="AP95" t="n">
        <v>223</v>
      </c>
      <c r="AQ95" t="s">
        <v>89</v>
      </c>
      <c r="AR95" t="s"/>
      <c r="AS95" t="s"/>
      <c r="AT95" t="s">
        <v>90</v>
      </c>
      <c r="AU95" t="s"/>
      <c r="AV95" t="s"/>
      <c r="AW95" t="s"/>
      <c r="AX95" t="s"/>
      <c r="AY95" t="n">
        <v>6796583</v>
      </c>
      <c r="AZ95" t="s">
        <v>257</v>
      </c>
      <c r="BA95" t="s"/>
      <c r="BB95" t="n">
        <v>145455</v>
      </c>
      <c r="BC95" t="n">
        <v>13.375451</v>
      </c>
      <c r="BD95" t="n">
        <v>52.510195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92</v>
      </c>
    </row>
    <row r="96" spans="1:70">
      <c r="A96" t="s">
        <v>70</v>
      </c>
      <c r="B96" t="s">
        <v>71</v>
      </c>
      <c r="C96" t="s">
        <v>72</v>
      </c>
      <c r="D96" t="n">
        <v>1</v>
      </c>
      <c r="E96" t="s">
        <v>254</v>
      </c>
      <c r="F96" t="n">
        <v>-1</v>
      </c>
      <c r="G96" t="s">
        <v>74</v>
      </c>
      <c r="H96" t="s">
        <v>75</v>
      </c>
      <c r="I96" t="s"/>
      <c r="J96" t="s">
        <v>74</v>
      </c>
      <c r="K96" t="n">
        <v>372.75</v>
      </c>
      <c r="L96" t="s">
        <v>76</v>
      </c>
      <c r="M96" t="s"/>
      <c r="N96" t="s">
        <v>258</v>
      </c>
      <c r="O96" t="s">
        <v>78</v>
      </c>
      <c r="P96" t="s">
        <v>254</v>
      </c>
      <c r="Q96" t="s"/>
      <c r="R96" t="s">
        <v>153</v>
      </c>
      <c r="S96" t="s">
        <v>262</v>
      </c>
      <c r="T96" t="s">
        <v>82</v>
      </c>
      <c r="U96" t="s"/>
      <c r="V96" t="s">
        <v>83</v>
      </c>
      <c r="W96" t="s">
        <v>99</v>
      </c>
      <c r="X96" t="s"/>
      <c r="Y96" t="s">
        <v>85</v>
      </c>
      <c r="Z96">
        <f>HYPERLINK("https://hotelmonitor-cachepage.eclerx.com/savepage/tk_15435849505072093_sr_2117.html","info")</f>
        <v/>
      </c>
      <c r="AA96" t="n">
        <v>-6796583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88</v>
      </c>
      <c r="AO96" t="s"/>
      <c r="AP96" t="n">
        <v>223</v>
      </c>
      <c r="AQ96" t="s">
        <v>89</v>
      </c>
      <c r="AR96" t="s"/>
      <c r="AS96" t="s"/>
      <c r="AT96" t="s">
        <v>90</v>
      </c>
      <c r="AU96" t="s"/>
      <c r="AV96" t="s"/>
      <c r="AW96" t="s"/>
      <c r="AX96" t="s"/>
      <c r="AY96" t="n">
        <v>6796583</v>
      </c>
      <c r="AZ96" t="s">
        <v>257</v>
      </c>
      <c r="BA96" t="s"/>
      <c r="BB96" t="n">
        <v>145455</v>
      </c>
      <c r="BC96" t="n">
        <v>13.375451</v>
      </c>
      <c r="BD96" t="n">
        <v>52.510195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92</v>
      </c>
    </row>
    <row r="97" spans="1:70">
      <c r="A97" t="s">
        <v>70</v>
      </c>
      <c r="B97" t="s">
        <v>71</v>
      </c>
      <c r="C97" t="s">
        <v>72</v>
      </c>
      <c r="D97" t="n">
        <v>1</v>
      </c>
      <c r="E97" t="s">
        <v>254</v>
      </c>
      <c r="F97" t="n">
        <v>-1</v>
      </c>
      <c r="G97" t="s">
        <v>74</v>
      </c>
      <c r="H97" t="s">
        <v>75</v>
      </c>
      <c r="I97" t="s"/>
      <c r="J97" t="s">
        <v>74</v>
      </c>
      <c r="K97" t="n">
        <v>393.75</v>
      </c>
      <c r="L97" t="s">
        <v>76</v>
      </c>
      <c r="M97" t="s"/>
      <c r="N97" t="s">
        <v>260</v>
      </c>
      <c r="O97" t="s">
        <v>78</v>
      </c>
      <c r="P97" t="s">
        <v>254</v>
      </c>
      <c r="Q97" t="s"/>
      <c r="R97" t="s">
        <v>153</v>
      </c>
      <c r="S97" t="s">
        <v>263</v>
      </c>
      <c r="T97" t="s">
        <v>82</v>
      </c>
      <c r="U97" t="s"/>
      <c r="V97" t="s">
        <v>83</v>
      </c>
      <c r="W97" t="s">
        <v>99</v>
      </c>
      <c r="X97" t="s"/>
      <c r="Y97" t="s">
        <v>85</v>
      </c>
      <c r="Z97">
        <f>HYPERLINK("https://hotelmonitor-cachepage.eclerx.com/savepage/tk_15435849505072093_sr_2117.html","info")</f>
        <v/>
      </c>
      <c r="AA97" t="n">
        <v>-6796583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88</v>
      </c>
      <c r="AO97" t="s"/>
      <c r="AP97" t="n">
        <v>223</v>
      </c>
      <c r="AQ97" t="s">
        <v>89</v>
      </c>
      <c r="AR97" t="s"/>
      <c r="AS97" t="s"/>
      <c r="AT97" t="s">
        <v>90</v>
      </c>
      <c r="AU97" t="s"/>
      <c r="AV97" t="s"/>
      <c r="AW97" t="s"/>
      <c r="AX97" t="s"/>
      <c r="AY97" t="n">
        <v>6796583</v>
      </c>
      <c r="AZ97" t="s">
        <v>257</v>
      </c>
      <c r="BA97" t="s"/>
      <c r="BB97" t="n">
        <v>145455</v>
      </c>
      <c r="BC97" t="n">
        <v>13.375451</v>
      </c>
      <c r="BD97" t="n">
        <v>52.510195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92</v>
      </c>
    </row>
    <row r="98" spans="1:70">
      <c r="A98" t="s">
        <v>70</v>
      </c>
      <c r="B98" t="s">
        <v>71</v>
      </c>
      <c r="C98" t="s">
        <v>72</v>
      </c>
      <c r="D98" t="n">
        <v>1</v>
      </c>
      <c r="E98" t="s">
        <v>254</v>
      </c>
      <c r="F98" t="n">
        <v>-1</v>
      </c>
      <c r="G98" t="s">
        <v>74</v>
      </c>
      <c r="H98" t="s">
        <v>75</v>
      </c>
      <c r="I98" t="s"/>
      <c r="J98" t="s">
        <v>74</v>
      </c>
      <c r="K98" t="n">
        <v>393.75</v>
      </c>
      <c r="L98" t="s">
        <v>76</v>
      </c>
      <c r="M98" t="s"/>
      <c r="N98" t="s">
        <v>261</v>
      </c>
      <c r="O98" t="s">
        <v>78</v>
      </c>
      <c r="P98" t="s">
        <v>254</v>
      </c>
      <c r="Q98" t="s"/>
      <c r="R98" t="s">
        <v>153</v>
      </c>
      <c r="S98" t="s">
        <v>263</v>
      </c>
      <c r="T98" t="s">
        <v>82</v>
      </c>
      <c r="U98" t="s"/>
      <c r="V98" t="s">
        <v>83</v>
      </c>
      <c r="W98" t="s">
        <v>99</v>
      </c>
      <c r="X98" t="s"/>
      <c r="Y98" t="s">
        <v>85</v>
      </c>
      <c r="Z98">
        <f>HYPERLINK("https://hotelmonitor-cachepage.eclerx.com/savepage/tk_15435849505072093_sr_2117.html","info")</f>
        <v/>
      </c>
      <c r="AA98" t="n">
        <v>-6796583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88</v>
      </c>
      <c r="AO98" t="s"/>
      <c r="AP98" t="n">
        <v>223</v>
      </c>
      <c r="AQ98" t="s">
        <v>89</v>
      </c>
      <c r="AR98" t="s"/>
      <c r="AS98" t="s"/>
      <c r="AT98" t="s">
        <v>90</v>
      </c>
      <c r="AU98" t="s"/>
      <c r="AV98" t="s"/>
      <c r="AW98" t="s"/>
      <c r="AX98" t="s"/>
      <c r="AY98" t="n">
        <v>6796583</v>
      </c>
      <c r="AZ98" t="s">
        <v>257</v>
      </c>
      <c r="BA98" t="s"/>
      <c r="BB98" t="n">
        <v>145455</v>
      </c>
      <c r="BC98" t="n">
        <v>13.375451</v>
      </c>
      <c r="BD98" t="n">
        <v>52.510195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92</v>
      </c>
    </row>
    <row r="99" spans="1:70">
      <c r="A99" t="s">
        <v>70</v>
      </c>
      <c r="B99" t="s">
        <v>71</v>
      </c>
      <c r="C99" t="s">
        <v>72</v>
      </c>
      <c r="D99" t="n">
        <v>1</v>
      </c>
      <c r="E99" t="s">
        <v>254</v>
      </c>
      <c r="F99" t="n">
        <v>-1</v>
      </c>
      <c r="G99" t="s">
        <v>74</v>
      </c>
      <c r="H99" t="s">
        <v>75</v>
      </c>
      <c r="I99" t="s"/>
      <c r="J99" t="s">
        <v>74</v>
      </c>
      <c r="K99" t="n">
        <v>414.75</v>
      </c>
      <c r="L99" t="s">
        <v>76</v>
      </c>
      <c r="M99" t="s"/>
      <c r="N99" t="s">
        <v>264</v>
      </c>
      <c r="O99" t="s">
        <v>78</v>
      </c>
      <c r="P99" t="s">
        <v>254</v>
      </c>
      <c r="Q99" t="s"/>
      <c r="R99" t="s">
        <v>153</v>
      </c>
      <c r="S99" t="s">
        <v>265</v>
      </c>
      <c r="T99" t="s">
        <v>82</v>
      </c>
      <c r="U99" t="s"/>
      <c r="V99" t="s">
        <v>83</v>
      </c>
      <c r="W99" t="s">
        <v>99</v>
      </c>
      <c r="X99" t="s"/>
      <c r="Y99" t="s">
        <v>85</v>
      </c>
      <c r="Z99">
        <f>HYPERLINK("https://hotelmonitor-cachepage.eclerx.com/savepage/tk_15435849505072093_sr_2117.html","info")</f>
        <v/>
      </c>
      <c r="AA99" t="n">
        <v>-6796583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88</v>
      </c>
      <c r="AO99" t="s"/>
      <c r="AP99" t="n">
        <v>223</v>
      </c>
      <c r="AQ99" t="s">
        <v>89</v>
      </c>
      <c r="AR99" t="s"/>
      <c r="AS99" t="s"/>
      <c r="AT99" t="s">
        <v>90</v>
      </c>
      <c r="AU99" t="s"/>
      <c r="AV99" t="s"/>
      <c r="AW99" t="s"/>
      <c r="AX99" t="s"/>
      <c r="AY99" t="n">
        <v>6796583</v>
      </c>
      <c r="AZ99" t="s">
        <v>257</v>
      </c>
      <c r="BA99" t="s"/>
      <c r="BB99" t="n">
        <v>145455</v>
      </c>
      <c r="BC99" t="n">
        <v>13.375451</v>
      </c>
      <c r="BD99" t="n">
        <v>52.510195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92</v>
      </c>
    </row>
    <row r="100" spans="1:70">
      <c r="A100" t="s">
        <v>70</v>
      </c>
      <c r="B100" t="s">
        <v>71</v>
      </c>
      <c r="C100" t="s">
        <v>72</v>
      </c>
      <c r="D100" t="n">
        <v>1</v>
      </c>
      <c r="E100" t="s">
        <v>254</v>
      </c>
      <c r="F100" t="n">
        <v>-1</v>
      </c>
      <c r="G100" t="s">
        <v>74</v>
      </c>
      <c r="H100" t="s">
        <v>75</v>
      </c>
      <c r="I100" t="s"/>
      <c r="J100" t="s">
        <v>74</v>
      </c>
      <c r="K100" t="n">
        <v>414.75</v>
      </c>
      <c r="L100" t="s">
        <v>76</v>
      </c>
      <c r="M100" t="s"/>
      <c r="N100" t="s">
        <v>260</v>
      </c>
      <c r="O100" t="s">
        <v>78</v>
      </c>
      <c r="P100" t="s">
        <v>254</v>
      </c>
      <c r="Q100" t="s"/>
      <c r="R100" t="s">
        <v>153</v>
      </c>
      <c r="S100" t="s">
        <v>265</v>
      </c>
      <c r="T100" t="s">
        <v>82</v>
      </c>
      <c r="U100" t="s"/>
      <c r="V100" t="s">
        <v>83</v>
      </c>
      <c r="W100" t="s">
        <v>99</v>
      </c>
      <c r="X100" t="s"/>
      <c r="Y100" t="s">
        <v>85</v>
      </c>
      <c r="Z100">
        <f>HYPERLINK("https://hotelmonitor-cachepage.eclerx.com/savepage/tk_15435849505072093_sr_2117.html","info")</f>
        <v/>
      </c>
      <c r="AA100" t="n">
        <v>-6796583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88</v>
      </c>
      <c r="AO100" t="s"/>
      <c r="AP100" t="n">
        <v>223</v>
      </c>
      <c r="AQ100" t="s">
        <v>89</v>
      </c>
      <c r="AR100" t="s"/>
      <c r="AS100" t="s"/>
      <c r="AT100" t="s">
        <v>90</v>
      </c>
      <c r="AU100" t="s"/>
      <c r="AV100" t="s"/>
      <c r="AW100" t="s"/>
      <c r="AX100" t="s"/>
      <c r="AY100" t="n">
        <v>6796583</v>
      </c>
      <c r="AZ100" t="s">
        <v>257</v>
      </c>
      <c r="BA100" t="s"/>
      <c r="BB100" t="n">
        <v>145455</v>
      </c>
      <c r="BC100" t="n">
        <v>13.375451</v>
      </c>
      <c r="BD100" t="n">
        <v>52.510195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92</v>
      </c>
    </row>
    <row r="101" spans="1:70">
      <c r="A101" t="s">
        <v>70</v>
      </c>
      <c r="B101" t="s">
        <v>71</v>
      </c>
      <c r="C101" t="s">
        <v>72</v>
      </c>
      <c r="D101" t="n">
        <v>1</v>
      </c>
      <c r="E101" t="s">
        <v>254</v>
      </c>
      <c r="F101" t="n">
        <v>-1</v>
      </c>
      <c r="G101" t="s">
        <v>74</v>
      </c>
      <c r="H101" t="s">
        <v>75</v>
      </c>
      <c r="I101" t="s"/>
      <c r="J101" t="s">
        <v>74</v>
      </c>
      <c r="K101" t="n">
        <v>435.75</v>
      </c>
      <c r="L101" t="s">
        <v>76</v>
      </c>
      <c r="M101" t="s"/>
      <c r="N101" t="s">
        <v>266</v>
      </c>
      <c r="O101" t="s">
        <v>78</v>
      </c>
      <c r="P101" t="s">
        <v>254</v>
      </c>
      <c r="Q101" t="s"/>
      <c r="R101" t="s">
        <v>153</v>
      </c>
      <c r="S101" t="s">
        <v>267</v>
      </c>
      <c r="T101" t="s">
        <v>82</v>
      </c>
      <c r="U101" t="s"/>
      <c r="V101" t="s">
        <v>83</v>
      </c>
      <c r="W101" t="s">
        <v>99</v>
      </c>
      <c r="X101" t="s"/>
      <c r="Y101" t="s">
        <v>85</v>
      </c>
      <c r="Z101">
        <f>HYPERLINK("https://hotelmonitor-cachepage.eclerx.com/savepage/tk_15435849505072093_sr_2117.html","info")</f>
        <v/>
      </c>
      <c r="AA101" t="n">
        <v>-6796583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88</v>
      </c>
      <c r="AO101" t="s"/>
      <c r="AP101" t="n">
        <v>223</v>
      </c>
      <c r="AQ101" t="s">
        <v>89</v>
      </c>
      <c r="AR101" t="s"/>
      <c r="AS101" t="s"/>
      <c r="AT101" t="s">
        <v>90</v>
      </c>
      <c r="AU101" t="s"/>
      <c r="AV101" t="s"/>
      <c r="AW101" t="s"/>
      <c r="AX101" t="s"/>
      <c r="AY101" t="n">
        <v>6796583</v>
      </c>
      <c r="AZ101" t="s">
        <v>257</v>
      </c>
      <c r="BA101" t="s"/>
      <c r="BB101" t="n">
        <v>145455</v>
      </c>
      <c r="BC101" t="n">
        <v>13.375451</v>
      </c>
      <c r="BD101" t="n">
        <v>52.510195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92</v>
      </c>
    </row>
    <row r="102" spans="1:70">
      <c r="A102" t="s">
        <v>70</v>
      </c>
      <c r="B102" t="s">
        <v>71</v>
      </c>
      <c r="C102" t="s">
        <v>72</v>
      </c>
      <c r="D102" t="n">
        <v>1</v>
      </c>
      <c r="E102" t="s">
        <v>254</v>
      </c>
      <c r="F102" t="n">
        <v>-1</v>
      </c>
      <c r="G102" t="s">
        <v>74</v>
      </c>
      <c r="H102" t="s">
        <v>75</v>
      </c>
      <c r="I102" t="s"/>
      <c r="J102" t="s">
        <v>74</v>
      </c>
      <c r="K102" t="n">
        <v>498.75</v>
      </c>
      <c r="L102" t="s">
        <v>76</v>
      </c>
      <c r="M102" t="s"/>
      <c r="N102" t="s">
        <v>268</v>
      </c>
      <c r="O102" t="s">
        <v>78</v>
      </c>
      <c r="P102" t="s">
        <v>254</v>
      </c>
      <c r="Q102" t="s"/>
      <c r="R102" t="s">
        <v>153</v>
      </c>
      <c r="S102" t="s">
        <v>269</v>
      </c>
      <c r="T102" t="s">
        <v>82</v>
      </c>
      <c r="U102" t="s"/>
      <c r="V102" t="s">
        <v>83</v>
      </c>
      <c r="W102" t="s">
        <v>99</v>
      </c>
      <c r="X102" t="s"/>
      <c r="Y102" t="s">
        <v>85</v>
      </c>
      <c r="Z102">
        <f>HYPERLINK("https://hotelmonitor-cachepage.eclerx.com/savepage/tk_15435849505072093_sr_2117.html","info")</f>
        <v/>
      </c>
      <c r="AA102" t="n">
        <v>-6796583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88</v>
      </c>
      <c r="AO102" t="s"/>
      <c r="AP102" t="n">
        <v>223</v>
      </c>
      <c r="AQ102" t="s">
        <v>89</v>
      </c>
      <c r="AR102" t="s"/>
      <c r="AS102" t="s"/>
      <c r="AT102" t="s">
        <v>90</v>
      </c>
      <c r="AU102" t="s"/>
      <c r="AV102" t="s"/>
      <c r="AW102" t="s"/>
      <c r="AX102" t="s"/>
      <c r="AY102" t="n">
        <v>6796583</v>
      </c>
      <c r="AZ102" t="s">
        <v>257</v>
      </c>
      <c r="BA102" t="s"/>
      <c r="BB102" t="n">
        <v>145455</v>
      </c>
      <c r="BC102" t="n">
        <v>13.375451</v>
      </c>
      <c r="BD102" t="n">
        <v>52.510195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92</v>
      </c>
    </row>
    <row r="103" spans="1:70">
      <c r="A103" t="s">
        <v>70</v>
      </c>
      <c r="B103" t="s">
        <v>71</v>
      </c>
      <c r="C103" t="s">
        <v>72</v>
      </c>
      <c r="D103" t="n">
        <v>1</v>
      </c>
      <c r="E103" t="s">
        <v>254</v>
      </c>
      <c r="F103" t="n">
        <v>-1</v>
      </c>
      <c r="G103" t="s">
        <v>74</v>
      </c>
      <c r="H103" t="s">
        <v>75</v>
      </c>
      <c r="I103" t="s"/>
      <c r="J103" t="s">
        <v>74</v>
      </c>
      <c r="K103" t="n">
        <v>677.25</v>
      </c>
      <c r="L103" t="s">
        <v>76</v>
      </c>
      <c r="M103" t="s"/>
      <c r="N103" t="s">
        <v>270</v>
      </c>
      <c r="O103" t="s">
        <v>78</v>
      </c>
      <c r="P103" t="s">
        <v>254</v>
      </c>
      <c r="Q103" t="s"/>
      <c r="R103" t="s">
        <v>153</v>
      </c>
      <c r="S103" t="s">
        <v>271</v>
      </c>
      <c r="T103" t="s">
        <v>82</v>
      </c>
      <c r="U103" t="s"/>
      <c r="V103" t="s">
        <v>83</v>
      </c>
      <c r="W103" t="s">
        <v>99</v>
      </c>
      <c r="X103" t="s"/>
      <c r="Y103" t="s">
        <v>85</v>
      </c>
      <c r="Z103">
        <f>HYPERLINK("https://hotelmonitor-cachepage.eclerx.com/savepage/tk_15435849505072093_sr_2117.html","info")</f>
        <v/>
      </c>
      <c r="AA103" t="n">
        <v>-6796583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88</v>
      </c>
      <c r="AO103" t="s"/>
      <c r="AP103" t="n">
        <v>223</v>
      </c>
      <c r="AQ103" t="s">
        <v>89</v>
      </c>
      <c r="AR103" t="s"/>
      <c r="AS103" t="s"/>
      <c r="AT103" t="s">
        <v>90</v>
      </c>
      <c r="AU103" t="s"/>
      <c r="AV103" t="s"/>
      <c r="AW103" t="s"/>
      <c r="AX103" t="s"/>
      <c r="AY103" t="n">
        <v>6796583</v>
      </c>
      <c r="AZ103" t="s">
        <v>257</v>
      </c>
      <c r="BA103" t="s"/>
      <c r="BB103" t="n">
        <v>145455</v>
      </c>
      <c r="BC103" t="n">
        <v>13.375451</v>
      </c>
      <c r="BD103" t="n">
        <v>52.510195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92</v>
      </c>
    </row>
    <row r="104" spans="1:70">
      <c r="A104" t="s">
        <v>70</v>
      </c>
      <c r="B104" t="s">
        <v>71</v>
      </c>
      <c r="C104" t="s">
        <v>72</v>
      </c>
      <c r="D104" t="n">
        <v>1</v>
      </c>
      <c r="E104" t="s">
        <v>254</v>
      </c>
      <c r="F104" t="n">
        <v>-1</v>
      </c>
      <c r="G104" t="s">
        <v>74</v>
      </c>
      <c r="H104" t="s">
        <v>75</v>
      </c>
      <c r="I104" t="s"/>
      <c r="J104" t="s">
        <v>74</v>
      </c>
      <c r="K104" t="n">
        <v>698.25</v>
      </c>
      <c r="L104" t="s">
        <v>76</v>
      </c>
      <c r="M104" t="s"/>
      <c r="N104" t="s">
        <v>270</v>
      </c>
      <c r="O104" t="s">
        <v>78</v>
      </c>
      <c r="P104" t="s">
        <v>254</v>
      </c>
      <c r="Q104" t="s"/>
      <c r="R104" t="s">
        <v>153</v>
      </c>
      <c r="S104" t="s">
        <v>272</v>
      </c>
      <c r="T104" t="s">
        <v>82</v>
      </c>
      <c r="U104" t="s"/>
      <c r="V104" t="s">
        <v>83</v>
      </c>
      <c r="W104" t="s">
        <v>99</v>
      </c>
      <c r="X104" t="s"/>
      <c r="Y104" t="s">
        <v>85</v>
      </c>
      <c r="Z104">
        <f>HYPERLINK("https://hotelmonitor-cachepage.eclerx.com/savepage/tk_15435849505072093_sr_2117.html","info")</f>
        <v/>
      </c>
      <c r="AA104" t="n">
        <v>-6796583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88</v>
      </c>
      <c r="AO104" t="s"/>
      <c r="AP104" t="n">
        <v>223</v>
      </c>
      <c r="AQ104" t="s">
        <v>89</v>
      </c>
      <c r="AR104" t="s"/>
      <c r="AS104" t="s"/>
      <c r="AT104" t="s">
        <v>90</v>
      </c>
      <c r="AU104" t="s"/>
      <c r="AV104" t="s"/>
      <c r="AW104" t="s"/>
      <c r="AX104" t="s"/>
      <c r="AY104" t="n">
        <v>6796583</v>
      </c>
      <c r="AZ104" t="s">
        <v>257</v>
      </c>
      <c r="BA104" t="s"/>
      <c r="BB104" t="n">
        <v>145455</v>
      </c>
      <c r="BC104" t="n">
        <v>13.375451</v>
      </c>
      <c r="BD104" t="n">
        <v>52.510195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92</v>
      </c>
    </row>
    <row r="105" spans="1:70">
      <c r="A105" t="s">
        <v>70</v>
      </c>
      <c r="B105" t="s">
        <v>71</v>
      </c>
      <c r="C105" t="s">
        <v>72</v>
      </c>
      <c r="D105" t="n">
        <v>1</v>
      </c>
      <c r="E105" t="s">
        <v>254</v>
      </c>
      <c r="F105" t="n">
        <v>-1</v>
      </c>
      <c r="G105" t="s">
        <v>74</v>
      </c>
      <c r="H105" t="s">
        <v>75</v>
      </c>
      <c r="I105" t="s"/>
      <c r="J105" t="s">
        <v>74</v>
      </c>
      <c r="K105" t="n">
        <v>1464.75</v>
      </c>
      <c r="L105" t="s">
        <v>76</v>
      </c>
      <c r="M105" t="s"/>
      <c r="N105" t="s">
        <v>273</v>
      </c>
      <c r="O105" t="s">
        <v>78</v>
      </c>
      <c r="P105" t="s">
        <v>254</v>
      </c>
      <c r="Q105" t="s"/>
      <c r="R105" t="s">
        <v>153</v>
      </c>
      <c r="S105" t="s">
        <v>274</v>
      </c>
      <c r="T105" t="s">
        <v>82</v>
      </c>
      <c r="U105" t="s"/>
      <c r="V105" t="s">
        <v>83</v>
      </c>
      <c r="W105" t="s">
        <v>84</v>
      </c>
      <c r="X105" t="s"/>
      <c r="Y105" t="s">
        <v>85</v>
      </c>
      <c r="Z105">
        <f>HYPERLINK("https://hotelmonitor-cachepage.eclerx.com/savepage/tk_15435849505072093_sr_2117.html","info")</f>
        <v/>
      </c>
      <c r="AA105" t="n">
        <v>-6796583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88</v>
      </c>
      <c r="AO105" t="s"/>
      <c r="AP105" t="n">
        <v>223</v>
      </c>
      <c r="AQ105" t="s">
        <v>89</v>
      </c>
      <c r="AR105" t="s"/>
      <c r="AS105" t="s"/>
      <c r="AT105" t="s">
        <v>90</v>
      </c>
      <c r="AU105" t="s"/>
      <c r="AV105" t="s"/>
      <c r="AW105" t="s"/>
      <c r="AX105" t="s"/>
      <c r="AY105" t="n">
        <v>6796583</v>
      </c>
      <c r="AZ105" t="s">
        <v>257</v>
      </c>
      <c r="BA105" t="s"/>
      <c r="BB105" t="n">
        <v>145455</v>
      </c>
      <c r="BC105" t="n">
        <v>13.375451</v>
      </c>
      <c r="BD105" t="n">
        <v>52.510195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92</v>
      </c>
    </row>
    <row r="106" spans="1:70">
      <c r="A106" t="s">
        <v>70</v>
      </c>
      <c r="B106" t="s">
        <v>71</v>
      </c>
      <c r="C106" t="s">
        <v>72</v>
      </c>
      <c r="D106" t="n">
        <v>1</v>
      </c>
      <c r="E106" t="s">
        <v>254</v>
      </c>
      <c r="F106" t="n">
        <v>-1</v>
      </c>
      <c r="G106" t="s">
        <v>74</v>
      </c>
      <c r="H106" t="s">
        <v>75</v>
      </c>
      <c r="I106" t="s"/>
      <c r="J106" t="s">
        <v>74</v>
      </c>
      <c r="K106" t="n">
        <v>12600</v>
      </c>
      <c r="L106" t="s">
        <v>76</v>
      </c>
      <c r="M106" t="s"/>
      <c r="N106" t="s">
        <v>275</v>
      </c>
      <c r="O106" t="s">
        <v>276</v>
      </c>
      <c r="P106" t="s">
        <v>254</v>
      </c>
      <c r="Q106" t="s"/>
      <c r="R106" t="s">
        <v>153</v>
      </c>
      <c r="S106" t="s">
        <v>277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HYPERLINK("https://hotelmonitor-cachepage.eclerx.com/savepage/tk_15435849505072093_sr_2117.html","info")</f>
        <v/>
      </c>
      <c r="AA106" t="n">
        <v>-6796583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88</v>
      </c>
      <c r="AO106" t="s"/>
      <c r="AP106" t="n">
        <v>223</v>
      </c>
      <c r="AQ106" t="s">
        <v>89</v>
      </c>
      <c r="AR106" t="s"/>
      <c r="AS106" t="s"/>
      <c r="AT106" t="s">
        <v>90</v>
      </c>
      <c r="AU106" t="s"/>
      <c r="AV106" t="s"/>
      <c r="AW106" t="s"/>
      <c r="AX106" t="s"/>
      <c r="AY106" t="n">
        <v>6796583</v>
      </c>
      <c r="AZ106" t="s">
        <v>257</v>
      </c>
      <c r="BA106" t="s"/>
      <c r="BB106" t="n">
        <v>145455</v>
      </c>
      <c r="BC106" t="n">
        <v>13.375451</v>
      </c>
      <c r="BD106" t="n">
        <v>52.510195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92</v>
      </c>
    </row>
    <row r="107" spans="1:70">
      <c r="A107" t="s">
        <v>70</v>
      </c>
      <c r="B107" t="s">
        <v>71</v>
      </c>
      <c r="C107" t="s">
        <v>72</v>
      </c>
      <c r="D107" t="n">
        <v>1</v>
      </c>
      <c r="E107" t="s">
        <v>278</v>
      </c>
      <c r="F107" t="n">
        <v>379385</v>
      </c>
      <c r="G107" t="s">
        <v>74</v>
      </c>
      <c r="H107" t="s">
        <v>75</v>
      </c>
      <c r="I107" t="s"/>
      <c r="J107" t="s">
        <v>74</v>
      </c>
      <c r="K107" t="n">
        <v>145.95</v>
      </c>
      <c r="L107" t="s">
        <v>76</v>
      </c>
      <c r="M107" t="s"/>
      <c r="N107" t="s">
        <v>279</v>
      </c>
      <c r="O107" t="s">
        <v>78</v>
      </c>
      <c r="P107" t="s">
        <v>280</v>
      </c>
      <c r="Q107" t="s"/>
      <c r="R107" t="s">
        <v>153</v>
      </c>
      <c r="S107" t="s">
        <v>281</v>
      </c>
      <c r="T107" t="s">
        <v>82</v>
      </c>
      <c r="U107" t="s"/>
      <c r="V107" t="s">
        <v>83</v>
      </c>
      <c r="W107" t="s">
        <v>84</v>
      </c>
      <c r="X107" t="s"/>
      <c r="Y107" t="s">
        <v>85</v>
      </c>
      <c r="Z107">
        <f>HYPERLINK("https://hotelmonitor-cachepage.eclerx.com/savepage/tk_15435846522017522_sr_2117.html","info")</f>
        <v/>
      </c>
      <c r="AA107" t="n">
        <v>5851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88</v>
      </c>
      <c r="AO107" t="s"/>
      <c r="AP107" t="n">
        <v>56</v>
      </c>
      <c r="AQ107" t="s">
        <v>89</v>
      </c>
      <c r="AR107" t="s"/>
      <c r="AS107" t="s"/>
      <c r="AT107" t="s">
        <v>90</v>
      </c>
      <c r="AU107" t="s"/>
      <c r="AV107" t="s"/>
      <c r="AW107" t="s"/>
      <c r="AX107" t="s"/>
      <c r="AY107" t="n">
        <v>1845073</v>
      </c>
      <c r="AZ107" t="s">
        <v>282</v>
      </c>
      <c r="BA107" t="s"/>
      <c r="BB107" t="n">
        <v>3196</v>
      </c>
      <c r="BC107" t="n">
        <v>13.3547</v>
      </c>
      <c r="BD107" t="n">
        <v>52.50583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92</v>
      </c>
    </row>
    <row r="108" spans="1:70">
      <c r="A108" t="s">
        <v>70</v>
      </c>
      <c r="B108" t="s">
        <v>71</v>
      </c>
      <c r="C108" t="s">
        <v>72</v>
      </c>
      <c r="D108" t="n">
        <v>1</v>
      </c>
      <c r="E108" t="s">
        <v>278</v>
      </c>
      <c r="F108" t="n">
        <v>379385</v>
      </c>
      <c r="G108" t="s">
        <v>74</v>
      </c>
      <c r="H108" t="s">
        <v>75</v>
      </c>
      <c r="I108" t="s"/>
      <c r="J108" t="s">
        <v>74</v>
      </c>
      <c r="K108" t="n">
        <v>145.95</v>
      </c>
      <c r="L108" t="s">
        <v>76</v>
      </c>
      <c r="M108" t="s"/>
      <c r="N108" t="s">
        <v>283</v>
      </c>
      <c r="O108" t="s">
        <v>78</v>
      </c>
      <c r="P108" t="s">
        <v>280</v>
      </c>
      <c r="Q108" t="s"/>
      <c r="R108" t="s">
        <v>153</v>
      </c>
      <c r="S108" t="s">
        <v>281</v>
      </c>
      <c r="T108" t="s">
        <v>82</v>
      </c>
      <c r="U108" t="s"/>
      <c r="V108" t="s">
        <v>83</v>
      </c>
      <c r="W108" t="s">
        <v>84</v>
      </c>
      <c r="X108" t="s"/>
      <c r="Y108" t="s">
        <v>85</v>
      </c>
      <c r="Z108">
        <f>HYPERLINK("https://hotelmonitor-cachepage.eclerx.com/savepage/tk_15435846522017522_sr_2117.html","info")</f>
        <v/>
      </c>
      <c r="AA108" t="n">
        <v>5851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88</v>
      </c>
      <c r="AO108" t="s"/>
      <c r="AP108" t="n">
        <v>56</v>
      </c>
      <c r="AQ108" t="s">
        <v>89</v>
      </c>
      <c r="AR108" t="s"/>
      <c r="AS108" t="s"/>
      <c r="AT108" t="s">
        <v>90</v>
      </c>
      <c r="AU108" t="s"/>
      <c r="AV108" t="s"/>
      <c r="AW108" t="s"/>
      <c r="AX108" t="s"/>
      <c r="AY108" t="n">
        <v>1845073</v>
      </c>
      <c r="AZ108" t="s">
        <v>282</v>
      </c>
      <c r="BA108" t="s"/>
      <c r="BB108" t="n">
        <v>3196</v>
      </c>
      <c r="BC108" t="n">
        <v>13.3547</v>
      </c>
      <c r="BD108" t="n">
        <v>52.50583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92</v>
      </c>
    </row>
    <row r="109" spans="1:70">
      <c r="A109" t="s">
        <v>70</v>
      </c>
      <c r="B109" t="s">
        <v>71</v>
      </c>
      <c r="C109" t="s">
        <v>72</v>
      </c>
      <c r="D109" t="n">
        <v>1</v>
      </c>
      <c r="E109" t="s">
        <v>278</v>
      </c>
      <c r="F109" t="n">
        <v>379385</v>
      </c>
      <c r="G109" t="s">
        <v>74</v>
      </c>
      <c r="H109" t="s">
        <v>75</v>
      </c>
      <c r="I109" t="s"/>
      <c r="J109" t="s">
        <v>74</v>
      </c>
      <c r="K109" t="n">
        <v>166.95</v>
      </c>
      <c r="L109" t="s">
        <v>76</v>
      </c>
      <c r="M109" t="s"/>
      <c r="N109" t="s">
        <v>284</v>
      </c>
      <c r="O109" t="s">
        <v>78</v>
      </c>
      <c r="P109" t="s">
        <v>280</v>
      </c>
      <c r="Q109" t="s"/>
      <c r="R109" t="s">
        <v>153</v>
      </c>
      <c r="S109" t="s">
        <v>285</v>
      </c>
      <c r="T109" t="s">
        <v>82</v>
      </c>
      <c r="U109" t="s"/>
      <c r="V109" t="s">
        <v>83</v>
      </c>
      <c r="W109" t="s">
        <v>84</v>
      </c>
      <c r="X109" t="s"/>
      <c r="Y109" t="s">
        <v>85</v>
      </c>
      <c r="Z109">
        <f>HYPERLINK("https://hotelmonitor-cachepage.eclerx.com/savepage/tk_15435846522017522_sr_2117.html","info")</f>
        <v/>
      </c>
      <c r="AA109" t="n">
        <v>5851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88</v>
      </c>
      <c r="AO109" t="s"/>
      <c r="AP109" t="n">
        <v>56</v>
      </c>
      <c r="AQ109" t="s">
        <v>89</v>
      </c>
      <c r="AR109" t="s"/>
      <c r="AS109" t="s"/>
      <c r="AT109" t="s">
        <v>90</v>
      </c>
      <c r="AU109" t="s"/>
      <c r="AV109" t="s"/>
      <c r="AW109" t="s"/>
      <c r="AX109" t="s"/>
      <c r="AY109" t="n">
        <v>1845073</v>
      </c>
      <c r="AZ109" t="s">
        <v>282</v>
      </c>
      <c r="BA109" t="s"/>
      <c r="BB109" t="n">
        <v>3196</v>
      </c>
      <c r="BC109" t="n">
        <v>13.3547</v>
      </c>
      <c r="BD109" t="n">
        <v>52.50583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92</v>
      </c>
    </row>
    <row r="110" spans="1:70">
      <c r="A110" t="s">
        <v>70</v>
      </c>
      <c r="B110" t="s">
        <v>71</v>
      </c>
      <c r="C110" t="s">
        <v>72</v>
      </c>
      <c r="D110" t="n">
        <v>1</v>
      </c>
      <c r="E110" t="s">
        <v>278</v>
      </c>
      <c r="F110" t="n">
        <v>379385</v>
      </c>
      <c r="G110" t="s">
        <v>74</v>
      </c>
      <c r="H110" t="s">
        <v>75</v>
      </c>
      <c r="I110" t="s"/>
      <c r="J110" t="s">
        <v>74</v>
      </c>
      <c r="K110" t="n">
        <v>166.95</v>
      </c>
      <c r="L110" t="s">
        <v>76</v>
      </c>
      <c r="M110" t="s"/>
      <c r="N110" t="s">
        <v>286</v>
      </c>
      <c r="O110" t="s">
        <v>78</v>
      </c>
      <c r="P110" t="s">
        <v>280</v>
      </c>
      <c r="Q110" t="s"/>
      <c r="R110" t="s">
        <v>153</v>
      </c>
      <c r="S110" t="s">
        <v>285</v>
      </c>
      <c r="T110" t="s">
        <v>82</v>
      </c>
      <c r="U110" t="s"/>
      <c r="V110" t="s">
        <v>83</v>
      </c>
      <c r="W110" t="s">
        <v>84</v>
      </c>
      <c r="X110" t="s"/>
      <c r="Y110" t="s">
        <v>85</v>
      </c>
      <c r="Z110">
        <f>HYPERLINK("https://hotelmonitor-cachepage.eclerx.com/savepage/tk_15435846522017522_sr_2117.html","info")</f>
        <v/>
      </c>
      <c r="AA110" t="n">
        <v>5851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88</v>
      </c>
      <c r="AO110" t="s"/>
      <c r="AP110" t="n">
        <v>56</v>
      </c>
      <c r="AQ110" t="s">
        <v>89</v>
      </c>
      <c r="AR110" t="s"/>
      <c r="AS110" t="s"/>
      <c r="AT110" t="s">
        <v>90</v>
      </c>
      <c r="AU110" t="s"/>
      <c r="AV110" t="s"/>
      <c r="AW110" t="s"/>
      <c r="AX110" t="s"/>
      <c r="AY110" t="n">
        <v>1845073</v>
      </c>
      <c r="AZ110" t="s">
        <v>282</v>
      </c>
      <c r="BA110" t="s"/>
      <c r="BB110" t="n">
        <v>3196</v>
      </c>
      <c r="BC110" t="n">
        <v>13.3547</v>
      </c>
      <c r="BD110" t="n">
        <v>52.50583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92</v>
      </c>
    </row>
    <row r="111" spans="1:70">
      <c r="A111" t="s">
        <v>70</v>
      </c>
      <c r="B111" t="s">
        <v>71</v>
      </c>
      <c r="C111" t="s">
        <v>72</v>
      </c>
      <c r="D111" t="n">
        <v>1</v>
      </c>
      <c r="E111" t="s">
        <v>278</v>
      </c>
      <c r="F111" t="n">
        <v>379385</v>
      </c>
      <c r="G111" t="s">
        <v>74</v>
      </c>
      <c r="H111" t="s">
        <v>75</v>
      </c>
      <c r="I111" t="s"/>
      <c r="J111" t="s">
        <v>74</v>
      </c>
      <c r="K111" t="n">
        <v>187.95</v>
      </c>
      <c r="L111" t="s">
        <v>76</v>
      </c>
      <c r="M111" t="s"/>
      <c r="N111" t="s">
        <v>283</v>
      </c>
      <c r="O111" t="s">
        <v>78</v>
      </c>
      <c r="P111" t="s">
        <v>280</v>
      </c>
      <c r="Q111" t="s"/>
      <c r="R111" t="s">
        <v>153</v>
      </c>
      <c r="S111" t="s">
        <v>287</v>
      </c>
      <c r="T111" t="s">
        <v>82</v>
      </c>
      <c r="U111" t="s"/>
      <c r="V111" t="s">
        <v>83</v>
      </c>
      <c r="W111" t="s">
        <v>99</v>
      </c>
      <c r="X111" t="s"/>
      <c r="Y111" t="s">
        <v>85</v>
      </c>
      <c r="Z111">
        <f>HYPERLINK("https://hotelmonitor-cachepage.eclerx.com/savepage/tk_15435846522017522_sr_2117.html","info")</f>
        <v/>
      </c>
      <c r="AA111" t="n">
        <v>5851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88</v>
      </c>
      <c r="AO111" t="s"/>
      <c r="AP111" t="n">
        <v>56</v>
      </c>
      <c r="AQ111" t="s">
        <v>89</v>
      </c>
      <c r="AR111" t="s"/>
      <c r="AS111" t="s"/>
      <c r="AT111" t="s">
        <v>90</v>
      </c>
      <c r="AU111" t="s"/>
      <c r="AV111" t="s"/>
      <c r="AW111" t="s"/>
      <c r="AX111" t="s"/>
      <c r="AY111" t="n">
        <v>1845073</v>
      </c>
      <c r="AZ111" t="s">
        <v>282</v>
      </c>
      <c r="BA111" t="s"/>
      <c r="BB111" t="n">
        <v>3196</v>
      </c>
      <c r="BC111" t="n">
        <v>13.3547</v>
      </c>
      <c r="BD111" t="n">
        <v>52.50583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92</v>
      </c>
    </row>
    <row r="112" spans="1:70">
      <c r="A112" t="s">
        <v>70</v>
      </c>
      <c r="B112" t="s">
        <v>71</v>
      </c>
      <c r="C112" t="s">
        <v>72</v>
      </c>
      <c r="D112" t="n">
        <v>1</v>
      </c>
      <c r="E112" t="s">
        <v>278</v>
      </c>
      <c r="F112" t="n">
        <v>379385</v>
      </c>
      <c r="G112" t="s">
        <v>74</v>
      </c>
      <c r="H112" t="s">
        <v>75</v>
      </c>
      <c r="I112" t="s"/>
      <c r="J112" t="s">
        <v>74</v>
      </c>
      <c r="K112" t="n">
        <v>187.95</v>
      </c>
      <c r="L112" t="s">
        <v>76</v>
      </c>
      <c r="M112" t="s"/>
      <c r="N112" t="s">
        <v>279</v>
      </c>
      <c r="O112" t="s">
        <v>78</v>
      </c>
      <c r="P112" t="s">
        <v>280</v>
      </c>
      <c r="Q112" t="s"/>
      <c r="R112" t="s">
        <v>153</v>
      </c>
      <c r="S112" t="s">
        <v>287</v>
      </c>
      <c r="T112" t="s">
        <v>82</v>
      </c>
      <c r="U112" t="s"/>
      <c r="V112" t="s">
        <v>83</v>
      </c>
      <c r="W112" t="s">
        <v>99</v>
      </c>
      <c r="X112" t="s"/>
      <c r="Y112" t="s">
        <v>85</v>
      </c>
      <c r="Z112">
        <f>HYPERLINK("https://hotelmonitor-cachepage.eclerx.com/savepage/tk_15435846522017522_sr_2117.html","info")</f>
        <v/>
      </c>
      <c r="AA112" t="n">
        <v>5851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88</v>
      </c>
      <c r="AO112" t="s"/>
      <c r="AP112" t="n">
        <v>56</v>
      </c>
      <c r="AQ112" t="s">
        <v>89</v>
      </c>
      <c r="AR112" t="s"/>
      <c r="AS112" t="s"/>
      <c r="AT112" t="s">
        <v>90</v>
      </c>
      <c r="AU112" t="s"/>
      <c r="AV112" t="s"/>
      <c r="AW112" t="s"/>
      <c r="AX112" t="s"/>
      <c r="AY112" t="n">
        <v>1845073</v>
      </c>
      <c r="AZ112" t="s">
        <v>282</v>
      </c>
      <c r="BA112" t="s"/>
      <c r="BB112" t="n">
        <v>3196</v>
      </c>
      <c r="BC112" t="n">
        <v>13.3547</v>
      </c>
      <c r="BD112" t="n">
        <v>52.50583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92</v>
      </c>
    </row>
    <row r="113" spans="1:70">
      <c r="A113" t="s">
        <v>70</v>
      </c>
      <c r="B113" t="s">
        <v>71</v>
      </c>
      <c r="C113" t="s">
        <v>72</v>
      </c>
      <c r="D113" t="n">
        <v>1</v>
      </c>
      <c r="E113" t="s">
        <v>278</v>
      </c>
      <c r="F113" t="n">
        <v>379385</v>
      </c>
      <c r="G113" t="s">
        <v>74</v>
      </c>
      <c r="H113" t="s">
        <v>75</v>
      </c>
      <c r="I113" t="s"/>
      <c r="J113" t="s">
        <v>74</v>
      </c>
      <c r="K113" t="n">
        <v>187.95</v>
      </c>
      <c r="L113" t="s">
        <v>76</v>
      </c>
      <c r="M113" t="s"/>
      <c r="N113" t="s">
        <v>288</v>
      </c>
      <c r="O113" t="s">
        <v>78</v>
      </c>
      <c r="P113" t="s">
        <v>280</v>
      </c>
      <c r="Q113" t="s"/>
      <c r="R113" t="s">
        <v>153</v>
      </c>
      <c r="S113" t="s">
        <v>287</v>
      </c>
      <c r="T113" t="s">
        <v>82</v>
      </c>
      <c r="U113" t="s"/>
      <c r="V113" t="s">
        <v>83</v>
      </c>
      <c r="W113" t="s">
        <v>84</v>
      </c>
      <c r="X113" t="s"/>
      <c r="Y113" t="s">
        <v>85</v>
      </c>
      <c r="Z113">
        <f>HYPERLINK("https://hotelmonitor-cachepage.eclerx.com/savepage/tk_15435846522017522_sr_2117.html","info")</f>
        <v/>
      </c>
      <c r="AA113" t="n">
        <v>5851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88</v>
      </c>
      <c r="AO113" t="s"/>
      <c r="AP113" t="n">
        <v>56</v>
      </c>
      <c r="AQ113" t="s">
        <v>89</v>
      </c>
      <c r="AR113" t="s"/>
      <c r="AS113" t="s"/>
      <c r="AT113" t="s">
        <v>90</v>
      </c>
      <c r="AU113" t="s"/>
      <c r="AV113" t="s"/>
      <c r="AW113" t="s"/>
      <c r="AX113" t="s"/>
      <c r="AY113" t="n">
        <v>1845073</v>
      </c>
      <c r="AZ113" t="s">
        <v>282</v>
      </c>
      <c r="BA113" t="s"/>
      <c r="BB113" t="n">
        <v>3196</v>
      </c>
      <c r="BC113" t="n">
        <v>13.3547</v>
      </c>
      <c r="BD113" t="n">
        <v>52.50583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92</v>
      </c>
    </row>
    <row r="114" spans="1:70">
      <c r="A114" t="s">
        <v>70</v>
      </c>
      <c r="B114" t="s">
        <v>71</v>
      </c>
      <c r="C114" t="s">
        <v>72</v>
      </c>
      <c r="D114" t="n">
        <v>1</v>
      </c>
      <c r="E114" t="s">
        <v>278</v>
      </c>
      <c r="F114" t="n">
        <v>379385</v>
      </c>
      <c r="G114" t="s">
        <v>74</v>
      </c>
      <c r="H114" t="s">
        <v>75</v>
      </c>
      <c r="I114" t="s"/>
      <c r="J114" t="s">
        <v>74</v>
      </c>
      <c r="K114" t="n">
        <v>187.95</v>
      </c>
      <c r="L114" t="s">
        <v>76</v>
      </c>
      <c r="M114" t="s"/>
      <c r="N114" t="s">
        <v>289</v>
      </c>
      <c r="O114" t="s">
        <v>78</v>
      </c>
      <c r="P114" t="s">
        <v>280</v>
      </c>
      <c r="Q114" t="s"/>
      <c r="R114" t="s">
        <v>153</v>
      </c>
      <c r="S114" t="s">
        <v>287</v>
      </c>
      <c r="T114" t="s">
        <v>82</v>
      </c>
      <c r="U114" t="s"/>
      <c r="V114" t="s">
        <v>83</v>
      </c>
      <c r="W114" t="s">
        <v>84</v>
      </c>
      <c r="X114" t="s"/>
      <c r="Y114" t="s">
        <v>85</v>
      </c>
      <c r="Z114">
        <f>HYPERLINK("https://hotelmonitor-cachepage.eclerx.com/savepage/tk_15435846522017522_sr_2117.html","info")</f>
        <v/>
      </c>
      <c r="AA114" t="n">
        <v>5851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88</v>
      </c>
      <c r="AO114" t="s"/>
      <c r="AP114" t="n">
        <v>56</v>
      </c>
      <c r="AQ114" t="s">
        <v>89</v>
      </c>
      <c r="AR114" t="s"/>
      <c r="AS114" t="s"/>
      <c r="AT114" t="s">
        <v>90</v>
      </c>
      <c r="AU114" t="s"/>
      <c r="AV114" t="s"/>
      <c r="AW114" t="s"/>
      <c r="AX114" t="s"/>
      <c r="AY114" t="n">
        <v>1845073</v>
      </c>
      <c r="AZ114" t="s">
        <v>282</v>
      </c>
      <c r="BA114" t="s"/>
      <c r="BB114" t="n">
        <v>3196</v>
      </c>
      <c r="BC114" t="n">
        <v>13.3547</v>
      </c>
      <c r="BD114" t="n">
        <v>52.50583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92</v>
      </c>
    </row>
    <row r="115" spans="1:70">
      <c r="A115" t="s">
        <v>70</v>
      </c>
      <c r="B115" t="s">
        <v>71</v>
      </c>
      <c r="C115" t="s">
        <v>72</v>
      </c>
      <c r="D115" t="n">
        <v>1</v>
      </c>
      <c r="E115" t="s">
        <v>278</v>
      </c>
      <c r="F115" t="n">
        <v>379385</v>
      </c>
      <c r="G115" t="s">
        <v>74</v>
      </c>
      <c r="H115" t="s">
        <v>75</v>
      </c>
      <c r="I115" t="s"/>
      <c r="J115" t="s">
        <v>74</v>
      </c>
      <c r="K115" t="n">
        <v>208.95</v>
      </c>
      <c r="L115" t="s">
        <v>76</v>
      </c>
      <c r="M115" t="s"/>
      <c r="N115" t="s">
        <v>284</v>
      </c>
      <c r="O115" t="s">
        <v>78</v>
      </c>
      <c r="P115" t="s">
        <v>280</v>
      </c>
      <c r="Q115" t="s"/>
      <c r="R115" t="s">
        <v>153</v>
      </c>
      <c r="S115" t="s">
        <v>290</v>
      </c>
      <c r="T115" t="s">
        <v>82</v>
      </c>
      <c r="U115" t="s"/>
      <c r="V115" t="s">
        <v>83</v>
      </c>
      <c r="W115" t="s">
        <v>99</v>
      </c>
      <c r="X115" t="s"/>
      <c r="Y115" t="s">
        <v>85</v>
      </c>
      <c r="Z115">
        <f>HYPERLINK("https://hotelmonitor-cachepage.eclerx.com/savepage/tk_15435846522017522_sr_2117.html","info")</f>
        <v/>
      </c>
      <c r="AA115" t="n">
        <v>5851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88</v>
      </c>
      <c r="AO115" t="s"/>
      <c r="AP115" t="n">
        <v>56</v>
      </c>
      <c r="AQ115" t="s">
        <v>89</v>
      </c>
      <c r="AR115" t="s"/>
      <c r="AS115" t="s"/>
      <c r="AT115" t="s">
        <v>90</v>
      </c>
      <c r="AU115" t="s"/>
      <c r="AV115" t="s"/>
      <c r="AW115" t="s"/>
      <c r="AX115" t="s"/>
      <c r="AY115" t="n">
        <v>1845073</v>
      </c>
      <c r="AZ115" t="s">
        <v>282</v>
      </c>
      <c r="BA115" t="s"/>
      <c r="BB115" t="n">
        <v>3196</v>
      </c>
      <c r="BC115" t="n">
        <v>13.3547</v>
      </c>
      <c r="BD115" t="n">
        <v>52.50583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92</v>
      </c>
    </row>
    <row r="116" spans="1:70">
      <c r="A116" t="s">
        <v>70</v>
      </c>
      <c r="B116" t="s">
        <v>71</v>
      </c>
      <c r="C116" t="s">
        <v>72</v>
      </c>
      <c r="D116" t="n">
        <v>1</v>
      </c>
      <c r="E116" t="s">
        <v>278</v>
      </c>
      <c r="F116" t="n">
        <v>379385</v>
      </c>
      <c r="G116" t="s">
        <v>74</v>
      </c>
      <c r="H116" t="s">
        <v>75</v>
      </c>
      <c r="I116" t="s"/>
      <c r="J116" t="s">
        <v>74</v>
      </c>
      <c r="K116" t="n">
        <v>208.95</v>
      </c>
      <c r="L116" t="s">
        <v>76</v>
      </c>
      <c r="M116" t="s"/>
      <c r="N116" t="s">
        <v>286</v>
      </c>
      <c r="O116" t="s">
        <v>78</v>
      </c>
      <c r="P116" t="s">
        <v>280</v>
      </c>
      <c r="Q116" t="s"/>
      <c r="R116" t="s">
        <v>153</v>
      </c>
      <c r="S116" t="s">
        <v>290</v>
      </c>
      <c r="T116" t="s">
        <v>82</v>
      </c>
      <c r="U116" t="s"/>
      <c r="V116" t="s">
        <v>83</v>
      </c>
      <c r="W116" t="s">
        <v>99</v>
      </c>
      <c r="X116" t="s"/>
      <c r="Y116" t="s">
        <v>85</v>
      </c>
      <c r="Z116">
        <f>HYPERLINK("https://hotelmonitor-cachepage.eclerx.com/savepage/tk_15435846522017522_sr_2117.html","info")</f>
        <v/>
      </c>
      <c r="AA116" t="n">
        <v>5851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88</v>
      </c>
      <c r="AO116" t="s"/>
      <c r="AP116" t="n">
        <v>56</v>
      </c>
      <c r="AQ116" t="s">
        <v>89</v>
      </c>
      <c r="AR116" t="s"/>
      <c r="AS116" t="s"/>
      <c r="AT116" t="s">
        <v>90</v>
      </c>
      <c r="AU116" t="s"/>
      <c r="AV116" t="s"/>
      <c r="AW116" t="s"/>
      <c r="AX116" t="s"/>
      <c r="AY116" t="n">
        <v>1845073</v>
      </c>
      <c r="AZ116" t="s">
        <v>282</v>
      </c>
      <c r="BA116" t="s"/>
      <c r="BB116" t="n">
        <v>3196</v>
      </c>
      <c r="BC116" t="n">
        <v>13.3547</v>
      </c>
      <c r="BD116" t="n">
        <v>52.50583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92</v>
      </c>
    </row>
    <row r="117" spans="1:70">
      <c r="A117" t="s">
        <v>70</v>
      </c>
      <c r="B117" t="s">
        <v>71</v>
      </c>
      <c r="C117" t="s">
        <v>72</v>
      </c>
      <c r="D117" t="n">
        <v>1</v>
      </c>
      <c r="E117" t="s">
        <v>278</v>
      </c>
      <c r="F117" t="n">
        <v>379385</v>
      </c>
      <c r="G117" t="s">
        <v>74</v>
      </c>
      <c r="H117" t="s">
        <v>75</v>
      </c>
      <c r="I117" t="s"/>
      <c r="J117" t="s">
        <v>74</v>
      </c>
      <c r="K117" t="n">
        <v>229.95</v>
      </c>
      <c r="L117" t="s">
        <v>76</v>
      </c>
      <c r="M117" t="s"/>
      <c r="N117" t="s">
        <v>288</v>
      </c>
      <c r="O117" t="s">
        <v>78</v>
      </c>
      <c r="P117" t="s">
        <v>280</v>
      </c>
      <c r="Q117" t="s"/>
      <c r="R117" t="s">
        <v>153</v>
      </c>
      <c r="S117" t="s">
        <v>291</v>
      </c>
      <c r="T117" t="s">
        <v>82</v>
      </c>
      <c r="U117" t="s"/>
      <c r="V117" t="s">
        <v>83</v>
      </c>
      <c r="W117" t="s">
        <v>99</v>
      </c>
      <c r="X117" t="s"/>
      <c r="Y117" t="s">
        <v>85</v>
      </c>
      <c r="Z117">
        <f>HYPERLINK("https://hotelmonitor-cachepage.eclerx.com/savepage/tk_15435846522017522_sr_2117.html","info")</f>
        <v/>
      </c>
      <c r="AA117" t="n">
        <v>5851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88</v>
      </c>
      <c r="AO117" t="s"/>
      <c r="AP117" t="n">
        <v>56</v>
      </c>
      <c r="AQ117" t="s">
        <v>89</v>
      </c>
      <c r="AR117" t="s"/>
      <c r="AS117" t="s"/>
      <c r="AT117" t="s">
        <v>90</v>
      </c>
      <c r="AU117" t="s"/>
      <c r="AV117" t="s"/>
      <c r="AW117" t="s"/>
      <c r="AX117" t="s"/>
      <c r="AY117" t="n">
        <v>1845073</v>
      </c>
      <c r="AZ117" t="s">
        <v>282</v>
      </c>
      <c r="BA117" t="s"/>
      <c r="BB117" t="n">
        <v>3196</v>
      </c>
      <c r="BC117" t="n">
        <v>13.3547</v>
      </c>
      <c r="BD117" t="n">
        <v>52.50583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92</v>
      </c>
    </row>
    <row r="118" spans="1:70">
      <c r="A118" t="s">
        <v>70</v>
      </c>
      <c r="B118" t="s">
        <v>71</v>
      </c>
      <c r="C118" t="s">
        <v>72</v>
      </c>
      <c r="D118" t="n">
        <v>1</v>
      </c>
      <c r="E118" t="s">
        <v>278</v>
      </c>
      <c r="F118" t="n">
        <v>379385</v>
      </c>
      <c r="G118" t="s">
        <v>74</v>
      </c>
      <c r="H118" t="s">
        <v>75</v>
      </c>
      <c r="I118" t="s"/>
      <c r="J118" t="s">
        <v>74</v>
      </c>
      <c r="K118" t="n">
        <v>229.95</v>
      </c>
      <c r="L118" t="s">
        <v>76</v>
      </c>
      <c r="M118" t="s"/>
      <c r="N118" t="s">
        <v>289</v>
      </c>
      <c r="O118" t="s">
        <v>78</v>
      </c>
      <c r="P118" t="s">
        <v>280</v>
      </c>
      <c r="Q118" t="s"/>
      <c r="R118" t="s">
        <v>153</v>
      </c>
      <c r="S118" t="s">
        <v>291</v>
      </c>
      <c r="T118" t="s">
        <v>82</v>
      </c>
      <c r="U118" t="s"/>
      <c r="V118" t="s">
        <v>83</v>
      </c>
      <c r="W118" t="s">
        <v>99</v>
      </c>
      <c r="X118" t="s"/>
      <c r="Y118" t="s">
        <v>85</v>
      </c>
      <c r="Z118">
        <f>HYPERLINK("https://hotelmonitor-cachepage.eclerx.com/savepage/tk_15435846522017522_sr_2117.html","info")</f>
        <v/>
      </c>
      <c r="AA118" t="n">
        <v>5851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88</v>
      </c>
      <c r="AO118" t="s"/>
      <c r="AP118" t="n">
        <v>56</v>
      </c>
      <c r="AQ118" t="s">
        <v>89</v>
      </c>
      <c r="AR118" t="s"/>
      <c r="AS118" t="s"/>
      <c r="AT118" t="s">
        <v>90</v>
      </c>
      <c r="AU118" t="s"/>
      <c r="AV118" t="s"/>
      <c r="AW118" t="s"/>
      <c r="AX118" t="s"/>
      <c r="AY118" t="n">
        <v>1845073</v>
      </c>
      <c r="AZ118" t="s">
        <v>282</v>
      </c>
      <c r="BA118" t="s"/>
      <c r="BB118" t="n">
        <v>3196</v>
      </c>
      <c r="BC118" t="n">
        <v>13.3547</v>
      </c>
      <c r="BD118" t="n">
        <v>52.50583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92</v>
      </c>
    </row>
    <row r="119" spans="1:70">
      <c r="A119" t="s">
        <v>70</v>
      </c>
      <c r="B119" t="s">
        <v>71</v>
      </c>
      <c r="C119" t="s">
        <v>72</v>
      </c>
      <c r="D119" t="n">
        <v>1</v>
      </c>
      <c r="E119" t="s">
        <v>278</v>
      </c>
      <c r="F119" t="n">
        <v>379385</v>
      </c>
      <c r="G119" t="s">
        <v>74</v>
      </c>
      <c r="H119" t="s">
        <v>75</v>
      </c>
      <c r="I119" t="s"/>
      <c r="J119" t="s">
        <v>74</v>
      </c>
      <c r="K119" t="n">
        <v>229.95</v>
      </c>
      <c r="L119" t="s">
        <v>76</v>
      </c>
      <c r="M119" t="s"/>
      <c r="N119" t="s">
        <v>292</v>
      </c>
      <c r="O119" t="s">
        <v>78</v>
      </c>
      <c r="P119" t="s">
        <v>280</v>
      </c>
      <c r="Q119" t="s"/>
      <c r="R119" t="s">
        <v>153</v>
      </c>
      <c r="S119" t="s">
        <v>291</v>
      </c>
      <c r="T119" t="s">
        <v>82</v>
      </c>
      <c r="U119" t="s"/>
      <c r="V119" t="s">
        <v>83</v>
      </c>
      <c r="W119" t="s">
        <v>84</v>
      </c>
      <c r="X119" t="s"/>
      <c r="Y119" t="s">
        <v>85</v>
      </c>
      <c r="Z119">
        <f>HYPERLINK("https://hotelmonitor-cachepage.eclerx.com/savepage/tk_15435846522017522_sr_2117.html","info")</f>
        <v/>
      </c>
      <c r="AA119" t="n">
        <v>5851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88</v>
      </c>
      <c r="AO119" t="s"/>
      <c r="AP119" t="n">
        <v>56</v>
      </c>
      <c r="AQ119" t="s">
        <v>89</v>
      </c>
      <c r="AR119" t="s"/>
      <c r="AS119" t="s"/>
      <c r="AT119" t="s">
        <v>90</v>
      </c>
      <c r="AU119" t="s"/>
      <c r="AV119" t="s"/>
      <c r="AW119" t="s"/>
      <c r="AX119" t="s"/>
      <c r="AY119" t="n">
        <v>1845073</v>
      </c>
      <c r="AZ119" t="s">
        <v>282</v>
      </c>
      <c r="BA119" t="s"/>
      <c r="BB119" t="n">
        <v>3196</v>
      </c>
      <c r="BC119" t="n">
        <v>13.3547</v>
      </c>
      <c r="BD119" t="n">
        <v>52.50583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92</v>
      </c>
    </row>
    <row r="120" spans="1:70">
      <c r="A120" t="s">
        <v>70</v>
      </c>
      <c r="B120" t="s">
        <v>71</v>
      </c>
      <c r="C120" t="s">
        <v>72</v>
      </c>
      <c r="D120" t="n">
        <v>1</v>
      </c>
      <c r="E120" t="s">
        <v>278</v>
      </c>
      <c r="F120" t="n">
        <v>379385</v>
      </c>
      <c r="G120" t="s">
        <v>74</v>
      </c>
      <c r="H120" t="s">
        <v>75</v>
      </c>
      <c r="I120" t="s"/>
      <c r="J120" t="s">
        <v>74</v>
      </c>
      <c r="K120" t="n">
        <v>250.95</v>
      </c>
      <c r="L120" t="s">
        <v>76</v>
      </c>
      <c r="M120" t="s"/>
      <c r="N120" t="s">
        <v>293</v>
      </c>
      <c r="O120" t="s">
        <v>78</v>
      </c>
      <c r="P120" t="s">
        <v>280</v>
      </c>
      <c r="Q120" t="s"/>
      <c r="R120" t="s">
        <v>153</v>
      </c>
      <c r="S120" t="s">
        <v>294</v>
      </c>
      <c r="T120" t="s">
        <v>82</v>
      </c>
      <c r="U120" t="s"/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HYPERLINK("https://hotelmonitor-cachepage.eclerx.com/savepage/tk_15435846522017522_sr_2117.html","info")</f>
        <v/>
      </c>
      <c r="AA120" t="n">
        <v>5851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88</v>
      </c>
      <c r="AO120" t="s"/>
      <c r="AP120" t="n">
        <v>56</v>
      </c>
      <c r="AQ120" t="s">
        <v>89</v>
      </c>
      <c r="AR120" t="s"/>
      <c r="AS120" t="s"/>
      <c r="AT120" t="s">
        <v>90</v>
      </c>
      <c r="AU120" t="s"/>
      <c r="AV120" t="s"/>
      <c r="AW120" t="s"/>
      <c r="AX120" t="s"/>
      <c r="AY120" t="n">
        <v>1845073</v>
      </c>
      <c r="AZ120" t="s">
        <v>282</v>
      </c>
      <c r="BA120" t="s"/>
      <c r="BB120" t="n">
        <v>3196</v>
      </c>
      <c r="BC120" t="n">
        <v>13.3547</v>
      </c>
      <c r="BD120" t="n">
        <v>52.50583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92</v>
      </c>
    </row>
    <row r="121" spans="1:70">
      <c r="A121" t="s">
        <v>70</v>
      </c>
      <c r="B121" t="s">
        <v>71</v>
      </c>
      <c r="C121" t="s">
        <v>72</v>
      </c>
      <c r="D121" t="n">
        <v>1</v>
      </c>
      <c r="E121" t="s">
        <v>278</v>
      </c>
      <c r="F121" t="n">
        <v>379385</v>
      </c>
      <c r="G121" t="s">
        <v>74</v>
      </c>
      <c r="H121" t="s">
        <v>75</v>
      </c>
      <c r="I121" t="s"/>
      <c r="J121" t="s">
        <v>74</v>
      </c>
      <c r="K121" t="n">
        <v>271.95</v>
      </c>
      <c r="L121" t="s">
        <v>76</v>
      </c>
      <c r="M121" t="s"/>
      <c r="N121" t="s">
        <v>292</v>
      </c>
      <c r="O121" t="s">
        <v>78</v>
      </c>
      <c r="P121" t="s">
        <v>280</v>
      </c>
      <c r="Q121" t="s"/>
      <c r="R121" t="s">
        <v>153</v>
      </c>
      <c r="S121" t="s">
        <v>295</v>
      </c>
      <c r="T121" t="s">
        <v>82</v>
      </c>
      <c r="U121" t="s"/>
      <c r="V121" t="s">
        <v>83</v>
      </c>
      <c r="W121" t="s">
        <v>99</v>
      </c>
      <c r="X121" t="s"/>
      <c r="Y121" t="s">
        <v>85</v>
      </c>
      <c r="Z121">
        <f>HYPERLINK("https://hotelmonitor-cachepage.eclerx.com/savepage/tk_15435846522017522_sr_2117.html","info")</f>
        <v/>
      </c>
      <c r="AA121" t="n">
        <v>5851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88</v>
      </c>
      <c r="AO121" t="s"/>
      <c r="AP121" t="n">
        <v>56</v>
      </c>
      <c r="AQ121" t="s">
        <v>89</v>
      </c>
      <c r="AR121" t="s"/>
      <c r="AS121" t="s"/>
      <c r="AT121" t="s">
        <v>90</v>
      </c>
      <c r="AU121" t="s"/>
      <c r="AV121" t="s"/>
      <c r="AW121" t="s"/>
      <c r="AX121" t="s"/>
      <c r="AY121" t="n">
        <v>1845073</v>
      </c>
      <c r="AZ121" t="s">
        <v>282</v>
      </c>
      <c r="BA121" t="s"/>
      <c r="BB121" t="n">
        <v>3196</v>
      </c>
      <c r="BC121" t="n">
        <v>13.3547</v>
      </c>
      <c r="BD121" t="n">
        <v>52.50583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92</v>
      </c>
    </row>
    <row r="122" spans="1:70">
      <c r="A122" t="s">
        <v>70</v>
      </c>
      <c r="B122" t="s">
        <v>71</v>
      </c>
      <c r="C122" t="s">
        <v>72</v>
      </c>
      <c r="D122" t="n">
        <v>1</v>
      </c>
      <c r="E122" t="s">
        <v>278</v>
      </c>
      <c r="F122" t="n">
        <v>379385</v>
      </c>
      <c r="G122" t="s">
        <v>74</v>
      </c>
      <c r="H122" t="s">
        <v>75</v>
      </c>
      <c r="I122" t="s"/>
      <c r="J122" t="s">
        <v>74</v>
      </c>
      <c r="K122" t="n">
        <v>271.95</v>
      </c>
      <c r="L122" t="s">
        <v>76</v>
      </c>
      <c r="M122" t="s"/>
      <c r="N122" t="s">
        <v>296</v>
      </c>
      <c r="O122" t="s">
        <v>78</v>
      </c>
      <c r="P122" t="s">
        <v>280</v>
      </c>
      <c r="Q122" t="s"/>
      <c r="R122" t="s">
        <v>153</v>
      </c>
      <c r="S122" t="s">
        <v>295</v>
      </c>
      <c r="T122" t="s">
        <v>82</v>
      </c>
      <c r="U122" t="s"/>
      <c r="V122" t="s">
        <v>83</v>
      </c>
      <c r="W122" t="s">
        <v>84</v>
      </c>
      <c r="X122" t="s"/>
      <c r="Y122" t="s">
        <v>85</v>
      </c>
      <c r="Z122">
        <f>HYPERLINK("https://hotelmonitor-cachepage.eclerx.com/savepage/tk_15435846522017522_sr_2117.html","info")</f>
        <v/>
      </c>
      <c r="AA122" t="n">
        <v>5851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88</v>
      </c>
      <c r="AO122" t="s"/>
      <c r="AP122" t="n">
        <v>56</v>
      </c>
      <c r="AQ122" t="s">
        <v>89</v>
      </c>
      <c r="AR122" t="s"/>
      <c r="AS122" t="s"/>
      <c r="AT122" t="s">
        <v>90</v>
      </c>
      <c r="AU122" t="s"/>
      <c r="AV122" t="s"/>
      <c r="AW122" t="s"/>
      <c r="AX122" t="s"/>
      <c r="AY122" t="n">
        <v>1845073</v>
      </c>
      <c r="AZ122" t="s">
        <v>282</v>
      </c>
      <c r="BA122" t="s"/>
      <c r="BB122" t="n">
        <v>3196</v>
      </c>
      <c r="BC122" t="n">
        <v>13.3547</v>
      </c>
      <c r="BD122" t="n">
        <v>52.50583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92</v>
      </c>
    </row>
    <row r="123" spans="1:70">
      <c r="A123" t="s">
        <v>70</v>
      </c>
      <c r="B123" t="s">
        <v>71</v>
      </c>
      <c r="C123" t="s">
        <v>72</v>
      </c>
      <c r="D123" t="n">
        <v>1</v>
      </c>
      <c r="E123" t="s">
        <v>278</v>
      </c>
      <c r="F123" t="n">
        <v>379385</v>
      </c>
      <c r="G123" t="s">
        <v>74</v>
      </c>
      <c r="H123" t="s">
        <v>75</v>
      </c>
      <c r="I123" t="s"/>
      <c r="J123" t="s">
        <v>74</v>
      </c>
      <c r="K123" t="n">
        <v>292.95</v>
      </c>
      <c r="L123" t="s">
        <v>76</v>
      </c>
      <c r="M123" t="s"/>
      <c r="N123" t="s">
        <v>293</v>
      </c>
      <c r="O123" t="s">
        <v>78</v>
      </c>
      <c r="P123" t="s">
        <v>280</v>
      </c>
      <c r="Q123" t="s"/>
      <c r="R123" t="s">
        <v>153</v>
      </c>
      <c r="S123" t="s">
        <v>297</v>
      </c>
      <c r="T123" t="s">
        <v>82</v>
      </c>
      <c r="U123" t="s"/>
      <c r="V123" t="s">
        <v>83</v>
      </c>
      <c r="W123" t="s">
        <v>99</v>
      </c>
      <c r="X123" t="s"/>
      <c r="Y123" t="s">
        <v>85</v>
      </c>
      <c r="Z123">
        <f>HYPERLINK("https://hotelmonitor-cachepage.eclerx.com/savepage/tk_15435846522017522_sr_2117.html","info")</f>
        <v/>
      </c>
      <c r="AA123" t="n">
        <v>5851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88</v>
      </c>
      <c r="AO123" t="s"/>
      <c r="AP123" t="n">
        <v>56</v>
      </c>
      <c r="AQ123" t="s">
        <v>89</v>
      </c>
      <c r="AR123" t="s"/>
      <c r="AS123" t="s"/>
      <c r="AT123" t="s">
        <v>90</v>
      </c>
      <c r="AU123" t="s"/>
      <c r="AV123" t="s"/>
      <c r="AW123" t="s"/>
      <c r="AX123" t="s"/>
      <c r="AY123" t="n">
        <v>1845073</v>
      </c>
      <c r="AZ123" t="s">
        <v>282</v>
      </c>
      <c r="BA123" t="s"/>
      <c r="BB123" t="n">
        <v>3196</v>
      </c>
      <c r="BC123" t="n">
        <v>13.3547</v>
      </c>
      <c r="BD123" t="n">
        <v>52.50583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92</v>
      </c>
    </row>
    <row r="124" spans="1:70">
      <c r="A124" t="s">
        <v>70</v>
      </c>
      <c r="B124" t="s">
        <v>71</v>
      </c>
      <c r="C124" t="s">
        <v>72</v>
      </c>
      <c r="D124" t="n">
        <v>1</v>
      </c>
      <c r="E124" t="s">
        <v>278</v>
      </c>
      <c r="F124" t="n">
        <v>379385</v>
      </c>
      <c r="G124" t="s">
        <v>74</v>
      </c>
      <c r="H124" t="s">
        <v>75</v>
      </c>
      <c r="I124" t="s"/>
      <c r="J124" t="s">
        <v>74</v>
      </c>
      <c r="K124" t="n">
        <v>313.95</v>
      </c>
      <c r="L124" t="s">
        <v>76</v>
      </c>
      <c r="M124" t="s"/>
      <c r="N124" t="s">
        <v>296</v>
      </c>
      <c r="O124" t="s">
        <v>78</v>
      </c>
      <c r="P124" t="s">
        <v>280</v>
      </c>
      <c r="Q124" t="s"/>
      <c r="R124" t="s">
        <v>153</v>
      </c>
      <c r="S124" t="s">
        <v>298</v>
      </c>
      <c r="T124" t="s">
        <v>82</v>
      </c>
      <c r="U124" t="s"/>
      <c r="V124" t="s">
        <v>83</v>
      </c>
      <c r="W124" t="s">
        <v>99</v>
      </c>
      <c r="X124" t="s"/>
      <c r="Y124" t="s">
        <v>85</v>
      </c>
      <c r="Z124">
        <f>HYPERLINK("https://hotelmonitor-cachepage.eclerx.com/savepage/tk_15435846522017522_sr_2117.html","info")</f>
        <v/>
      </c>
      <c r="AA124" t="n">
        <v>5851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88</v>
      </c>
      <c r="AO124" t="s"/>
      <c r="AP124" t="n">
        <v>56</v>
      </c>
      <c r="AQ124" t="s">
        <v>89</v>
      </c>
      <c r="AR124" t="s"/>
      <c r="AS124" t="s"/>
      <c r="AT124" t="s">
        <v>90</v>
      </c>
      <c r="AU124" t="s"/>
      <c r="AV124" t="s"/>
      <c r="AW124" t="s"/>
      <c r="AX124" t="s"/>
      <c r="AY124" t="n">
        <v>1845073</v>
      </c>
      <c r="AZ124" t="s">
        <v>282</v>
      </c>
      <c r="BA124" t="s"/>
      <c r="BB124" t="n">
        <v>3196</v>
      </c>
      <c r="BC124" t="n">
        <v>13.3547</v>
      </c>
      <c r="BD124" t="n">
        <v>52.50583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92</v>
      </c>
    </row>
    <row r="125" spans="1:70">
      <c r="A125" t="s">
        <v>70</v>
      </c>
      <c r="B125" t="s">
        <v>71</v>
      </c>
      <c r="C125" t="s">
        <v>72</v>
      </c>
      <c r="D125" t="n">
        <v>1</v>
      </c>
      <c r="E125" t="s">
        <v>299</v>
      </c>
      <c r="F125" t="n">
        <v>-1</v>
      </c>
      <c r="G125" t="s">
        <v>74</v>
      </c>
      <c r="H125" t="s">
        <v>75</v>
      </c>
      <c r="I125" t="s"/>
      <c r="J125" t="s">
        <v>74</v>
      </c>
      <c r="K125" t="n">
        <v>169.4</v>
      </c>
      <c r="L125" t="s">
        <v>76</v>
      </c>
      <c r="M125" t="s"/>
      <c r="N125" t="s">
        <v>141</v>
      </c>
      <c r="O125" t="s">
        <v>78</v>
      </c>
      <c r="P125" t="s">
        <v>299</v>
      </c>
      <c r="Q125" t="s"/>
      <c r="R125" t="s">
        <v>80</v>
      </c>
      <c r="S125" t="s">
        <v>300</v>
      </c>
      <c r="T125" t="s">
        <v>82</v>
      </c>
      <c r="U125" t="s"/>
      <c r="V125" t="s">
        <v>83</v>
      </c>
      <c r="W125" t="s">
        <v>84</v>
      </c>
      <c r="X125" t="s"/>
      <c r="Y125" t="s">
        <v>85</v>
      </c>
      <c r="Z125">
        <f>HYPERLINK("https://hotelmonitor-cachepage.eclerx.com/savepage/tk_15435846990766723_sr_2117.html","info")</f>
        <v/>
      </c>
      <c r="AA125" t="n">
        <v>-2071662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88</v>
      </c>
      <c r="AO125" t="s"/>
      <c r="AP125" t="n">
        <v>82</v>
      </c>
      <c r="AQ125" t="s">
        <v>89</v>
      </c>
      <c r="AR125" t="s"/>
      <c r="AS125" t="s"/>
      <c r="AT125" t="s">
        <v>90</v>
      </c>
      <c r="AU125" t="s"/>
      <c r="AV125" t="s"/>
      <c r="AW125" t="s"/>
      <c r="AX125" t="s"/>
      <c r="AY125" t="n">
        <v>2071662</v>
      </c>
      <c r="AZ125" t="s">
        <v>301</v>
      </c>
      <c r="BA125" t="s"/>
      <c r="BB125" t="n">
        <v>14617</v>
      </c>
      <c r="BC125" t="n">
        <v>13.3844</v>
      </c>
      <c r="BD125" t="n">
        <v>52.522199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92</v>
      </c>
    </row>
    <row r="126" spans="1:70">
      <c r="A126" t="s">
        <v>70</v>
      </c>
      <c r="B126" t="s">
        <v>71</v>
      </c>
      <c r="C126" t="s">
        <v>72</v>
      </c>
      <c r="D126" t="n">
        <v>1</v>
      </c>
      <c r="E126" t="s">
        <v>302</v>
      </c>
      <c r="F126" t="n">
        <v>150565</v>
      </c>
      <c r="G126" t="s">
        <v>74</v>
      </c>
      <c r="H126" t="s">
        <v>75</v>
      </c>
      <c r="I126" t="s"/>
      <c r="J126" t="s">
        <v>74</v>
      </c>
      <c r="K126" t="n">
        <v>141</v>
      </c>
      <c r="L126" t="s">
        <v>76</v>
      </c>
      <c r="M126" t="s"/>
      <c r="N126" t="s">
        <v>125</v>
      </c>
      <c r="O126" t="s">
        <v>78</v>
      </c>
      <c r="P126" t="s">
        <v>303</v>
      </c>
      <c r="Q126" t="s"/>
      <c r="R126" t="s">
        <v>118</v>
      </c>
      <c r="S126" t="s">
        <v>304</v>
      </c>
      <c r="T126" t="s">
        <v>82</v>
      </c>
      <c r="U126" t="s"/>
      <c r="V126" t="s">
        <v>83</v>
      </c>
      <c r="W126" t="s">
        <v>84</v>
      </c>
      <c r="X126" t="s"/>
      <c r="Y126" t="s">
        <v>85</v>
      </c>
      <c r="Z126">
        <f>HYPERLINK("https://hotelmonitor-cachepage.eclerx.com/savepage/tk_1543584937110487_sr_2117.html","info")</f>
        <v/>
      </c>
      <c r="AA126" t="n">
        <v>65361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88</v>
      </c>
      <c r="AO126" t="s"/>
      <c r="AP126" t="n">
        <v>216</v>
      </c>
      <c r="AQ126" t="s">
        <v>89</v>
      </c>
      <c r="AR126" t="s"/>
      <c r="AS126" t="s"/>
      <c r="AT126" t="s">
        <v>90</v>
      </c>
      <c r="AU126" t="s"/>
      <c r="AV126" t="s"/>
      <c r="AW126" t="s"/>
      <c r="AX126" t="s"/>
      <c r="AY126" t="n">
        <v>230964</v>
      </c>
      <c r="AZ126" t="s">
        <v>305</v>
      </c>
      <c r="BA126" t="s"/>
      <c r="BB126" t="n">
        <v>78191</v>
      </c>
      <c r="BC126" t="n">
        <v>13.330629</v>
      </c>
      <c r="BD126" t="n">
        <v>52.488627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92</v>
      </c>
    </row>
    <row r="127" spans="1:70">
      <c r="A127" t="s">
        <v>70</v>
      </c>
      <c r="B127" t="s">
        <v>71</v>
      </c>
      <c r="C127" t="s">
        <v>72</v>
      </c>
      <c r="D127" t="n">
        <v>1</v>
      </c>
      <c r="E127" t="s">
        <v>306</v>
      </c>
      <c r="F127" t="n">
        <v>-1</v>
      </c>
      <c r="G127" t="s">
        <v>74</v>
      </c>
      <c r="H127" t="s">
        <v>75</v>
      </c>
      <c r="I127" t="s"/>
      <c r="J127" t="s">
        <v>74</v>
      </c>
      <c r="K127" t="n">
        <v>125.58</v>
      </c>
      <c r="L127" t="s">
        <v>76</v>
      </c>
      <c r="M127" t="s"/>
      <c r="N127" t="s">
        <v>307</v>
      </c>
      <c r="O127" t="s">
        <v>78</v>
      </c>
      <c r="P127" t="s">
        <v>306</v>
      </c>
      <c r="Q127" t="s"/>
      <c r="R127" t="s">
        <v>118</v>
      </c>
      <c r="S127" t="s">
        <v>308</v>
      </c>
      <c r="T127" t="s">
        <v>82</v>
      </c>
      <c r="U127" t="s"/>
      <c r="V127" t="s">
        <v>83</v>
      </c>
      <c r="W127" t="s">
        <v>84</v>
      </c>
      <c r="X127" t="s"/>
      <c r="Y127" t="s">
        <v>85</v>
      </c>
      <c r="Z127">
        <f>HYPERLINK("https://hotelmonitor-cachepage.eclerx.com/savepage/tk_15435848101001263_sr_2117.html","info")</f>
        <v/>
      </c>
      <c r="AA127" t="n">
        <v>-4481130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88</v>
      </c>
      <c r="AO127" t="s"/>
      <c r="AP127" t="n">
        <v>144</v>
      </c>
      <c r="AQ127" t="s">
        <v>89</v>
      </c>
      <c r="AR127" t="s"/>
      <c r="AS127" t="s"/>
      <c r="AT127" t="s">
        <v>90</v>
      </c>
      <c r="AU127" t="s"/>
      <c r="AV127" t="s"/>
      <c r="AW127" t="s"/>
      <c r="AX127" t="s"/>
      <c r="AY127" t="n">
        <v>4481130</v>
      </c>
      <c r="AZ127" t="s">
        <v>309</v>
      </c>
      <c r="BA127" t="s"/>
      <c r="BB127" t="n">
        <v>222492</v>
      </c>
      <c r="BC127" t="n">
        <v>13.390333</v>
      </c>
      <c r="BD127" t="n">
        <v>52.503115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92</v>
      </c>
    </row>
    <row r="128" spans="1:70">
      <c r="A128" t="s">
        <v>70</v>
      </c>
      <c r="B128" t="s">
        <v>71</v>
      </c>
      <c r="C128" t="s">
        <v>72</v>
      </c>
      <c r="D128" t="n">
        <v>1</v>
      </c>
      <c r="E128" t="s">
        <v>310</v>
      </c>
      <c r="F128" t="n">
        <v>401984</v>
      </c>
      <c r="G128" t="s">
        <v>74</v>
      </c>
      <c r="H128" t="s">
        <v>75</v>
      </c>
      <c r="I128" t="s"/>
      <c r="J128" t="s">
        <v>74</v>
      </c>
      <c r="K128" t="n">
        <v>198.45</v>
      </c>
      <c r="L128" t="s">
        <v>76</v>
      </c>
      <c r="M128" t="s"/>
      <c r="N128" t="s">
        <v>311</v>
      </c>
      <c r="O128" t="s">
        <v>78</v>
      </c>
      <c r="P128" t="s">
        <v>312</v>
      </c>
      <c r="Q128" t="s"/>
      <c r="R128" t="s">
        <v>153</v>
      </c>
      <c r="S128" t="s">
        <v>313</v>
      </c>
      <c r="T128" t="s">
        <v>82</v>
      </c>
      <c r="U128" t="s"/>
      <c r="V128" t="s">
        <v>83</v>
      </c>
      <c r="W128" t="s">
        <v>84</v>
      </c>
      <c r="X128" t="s"/>
      <c r="Y128" t="s">
        <v>85</v>
      </c>
      <c r="Z128">
        <f>HYPERLINK("https://hotelmonitor-cachepage.eclerx.com/savepage/tk_15435849144056172_sr_2117.html","info")</f>
        <v/>
      </c>
      <c r="AA128" t="n">
        <v>5855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88</v>
      </c>
      <c r="AO128" t="s"/>
      <c r="AP128" t="n">
        <v>204</v>
      </c>
      <c r="AQ128" t="s">
        <v>89</v>
      </c>
      <c r="AR128" t="s"/>
      <c r="AS128" t="s"/>
      <c r="AT128" t="s">
        <v>90</v>
      </c>
      <c r="AU128" t="s"/>
      <c r="AV128" t="s"/>
      <c r="AW128" t="s"/>
      <c r="AX128" t="s"/>
      <c r="AY128" t="n">
        <v>2170309</v>
      </c>
      <c r="AZ128" t="s">
        <v>314</v>
      </c>
      <c r="BA128" t="s"/>
      <c r="BB128" t="n">
        <v>10516</v>
      </c>
      <c r="BC128" t="n">
        <v>13.38829</v>
      </c>
      <c r="BD128" t="n">
        <v>52.51587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92</v>
      </c>
    </row>
    <row r="129" spans="1:70">
      <c r="A129" t="s">
        <v>70</v>
      </c>
      <c r="B129" t="s">
        <v>71</v>
      </c>
      <c r="C129" t="s">
        <v>72</v>
      </c>
      <c r="D129" t="n">
        <v>1</v>
      </c>
      <c r="E129" t="s">
        <v>310</v>
      </c>
      <c r="F129" t="n">
        <v>401984</v>
      </c>
      <c r="G129" t="s">
        <v>74</v>
      </c>
      <c r="H129" t="s">
        <v>75</v>
      </c>
      <c r="I129" t="s"/>
      <c r="J129" t="s">
        <v>74</v>
      </c>
      <c r="K129" t="n">
        <v>219.45</v>
      </c>
      <c r="L129" t="s">
        <v>76</v>
      </c>
      <c r="M129" t="s"/>
      <c r="N129" t="s">
        <v>315</v>
      </c>
      <c r="O129" t="s">
        <v>78</v>
      </c>
      <c r="P129" t="s">
        <v>312</v>
      </c>
      <c r="Q129" t="s"/>
      <c r="R129" t="s">
        <v>153</v>
      </c>
      <c r="S129" t="s">
        <v>316</v>
      </c>
      <c r="T129" t="s">
        <v>82</v>
      </c>
      <c r="U129" t="s"/>
      <c r="V129" t="s">
        <v>83</v>
      </c>
      <c r="W129" t="s">
        <v>84</v>
      </c>
      <c r="X129" t="s"/>
      <c r="Y129" t="s">
        <v>85</v>
      </c>
      <c r="Z129">
        <f>HYPERLINK("https://hotelmonitor-cachepage.eclerx.com/savepage/tk_15435849144056172_sr_2117.html","info")</f>
        <v/>
      </c>
      <c r="AA129" t="n">
        <v>5855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88</v>
      </c>
      <c r="AO129" t="s"/>
      <c r="AP129" t="n">
        <v>204</v>
      </c>
      <c r="AQ129" t="s">
        <v>89</v>
      </c>
      <c r="AR129" t="s"/>
      <c r="AS129" t="s"/>
      <c r="AT129" t="s">
        <v>90</v>
      </c>
      <c r="AU129" t="s"/>
      <c r="AV129" t="s"/>
      <c r="AW129" t="s"/>
      <c r="AX129" t="s"/>
      <c r="AY129" t="n">
        <v>2170309</v>
      </c>
      <c r="AZ129" t="s">
        <v>314</v>
      </c>
      <c r="BA129" t="s"/>
      <c r="BB129" t="n">
        <v>10516</v>
      </c>
      <c r="BC129" t="n">
        <v>13.38829</v>
      </c>
      <c r="BD129" t="n">
        <v>52.51587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92</v>
      </c>
    </row>
    <row r="130" spans="1:70">
      <c r="A130" t="s">
        <v>70</v>
      </c>
      <c r="B130" t="s">
        <v>71</v>
      </c>
      <c r="C130" t="s">
        <v>72</v>
      </c>
      <c r="D130" t="n">
        <v>1</v>
      </c>
      <c r="E130" t="s">
        <v>310</v>
      </c>
      <c r="F130" t="n">
        <v>401984</v>
      </c>
      <c r="G130" t="s">
        <v>74</v>
      </c>
      <c r="H130" t="s">
        <v>75</v>
      </c>
      <c r="I130" t="s"/>
      <c r="J130" t="s">
        <v>74</v>
      </c>
      <c r="K130" t="n">
        <v>219.45</v>
      </c>
      <c r="L130" t="s">
        <v>76</v>
      </c>
      <c r="M130" t="s"/>
      <c r="N130" t="s">
        <v>317</v>
      </c>
      <c r="O130" t="s">
        <v>78</v>
      </c>
      <c r="P130" t="s">
        <v>312</v>
      </c>
      <c r="Q130" t="s"/>
      <c r="R130" t="s">
        <v>153</v>
      </c>
      <c r="S130" t="s">
        <v>316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HYPERLINK("https://hotelmonitor-cachepage.eclerx.com/savepage/tk_15435849144056172_sr_2117.html","info")</f>
        <v/>
      </c>
      <c r="AA130" t="n">
        <v>5855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88</v>
      </c>
      <c r="AO130" t="s"/>
      <c r="AP130" t="n">
        <v>204</v>
      </c>
      <c r="AQ130" t="s">
        <v>89</v>
      </c>
      <c r="AR130" t="s"/>
      <c r="AS130" t="s"/>
      <c r="AT130" t="s">
        <v>90</v>
      </c>
      <c r="AU130" t="s"/>
      <c r="AV130" t="s"/>
      <c r="AW130" t="s"/>
      <c r="AX130" t="s"/>
      <c r="AY130" t="n">
        <v>2170309</v>
      </c>
      <c r="AZ130" t="s">
        <v>314</v>
      </c>
      <c r="BA130" t="s"/>
      <c r="BB130" t="n">
        <v>10516</v>
      </c>
      <c r="BC130" t="n">
        <v>13.38829</v>
      </c>
      <c r="BD130" t="n">
        <v>52.51587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92</v>
      </c>
    </row>
    <row r="131" spans="1:70">
      <c r="A131" t="s">
        <v>70</v>
      </c>
      <c r="B131" t="s">
        <v>71</v>
      </c>
      <c r="C131" t="s">
        <v>72</v>
      </c>
      <c r="D131" t="n">
        <v>1</v>
      </c>
      <c r="E131" t="s">
        <v>310</v>
      </c>
      <c r="F131" t="n">
        <v>401984</v>
      </c>
      <c r="G131" t="s">
        <v>74</v>
      </c>
      <c r="H131" t="s">
        <v>75</v>
      </c>
      <c r="I131" t="s"/>
      <c r="J131" t="s">
        <v>74</v>
      </c>
      <c r="K131" t="n">
        <v>240.45</v>
      </c>
      <c r="L131" t="s">
        <v>76</v>
      </c>
      <c r="M131" t="s"/>
      <c r="N131" t="s">
        <v>311</v>
      </c>
      <c r="O131" t="s">
        <v>78</v>
      </c>
      <c r="P131" t="s">
        <v>312</v>
      </c>
      <c r="Q131" t="s"/>
      <c r="R131" t="s">
        <v>153</v>
      </c>
      <c r="S131" t="s">
        <v>318</v>
      </c>
      <c r="T131" t="s">
        <v>82</v>
      </c>
      <c r="U131" t="s"/>
      <c r="V131" t="s">
        <v>83</v>
      </c>
      <c r="W131" t="s">
        <v>99</v>
      </c>
      <c r="X131" t="s"/>
      <c r="Y131" t="s">
        <v>85</v>
      </c>
      <c r="Z131">
        <f>HYPERLINK("https://hotelmonitor-cachepage.eclerx.com/savepage/tk_15435849144056172_sr_2117.html","info")</f>
        <v/>
      </c>
      <c r="AA131" t="n">
        <v>5855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88</v>
      </c>
      <c r="AO131" t="s"/>
      <c r="AP131" t="n">
        <v>204</v>
      </c>
      <c r="AQ131" t="s">
        <v>89</v>
      </c>
      <c r="AR131" t="s"/>
      <c r="AS131" t="s"/>
      <c r="AT131" t="s">
        <v>90</v>
      </c>
      <c r="AU131" t="s"/>
      <c r="AV131" t="s"/>
      <c r="AW131" t="s"/>
      <c r="AX131" t="s"/>
      <c r="AY131" t="n">
        <v>2170309</v>
      </c>
      <c r="AZ131" t="s">
        <v>314</v>
      </c>
      <c r="BA131" t="s"/>
      <c r="BB131" t="n">
        <v>10516</v>
      </c>
      <c r="BC131" t="n">
        <v>13.38829</v>
      </c>
      <c r="BD131" t="n">
        <v>52.51587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92</v>
      </c>
    </row>
    <row r="132" spans="1:70">
      <c r="A132" t="s">
        <v>70</v>
      </c>
      <c r="B132" t="s">
        <v>71</v>
      </c>
      <c r="C132" t="s">
        <v>72</v>
      </c>
      <c r="D132" t="n">
        <v>1</v>
      </c>
      <c r="E132" t="s">
        <v>310</v>
      </c>
      <c r="F132" t="n">
        <v>401984</v>
      </c>
      <c r="G132" t="s">
        <v>74</v>
      </c>
      <c r="H132" t="s">
        <v>75</v>
      </c>
      <c r="I132" t="s"/>
      <c r="J132" t="s">
        <v>74</v>
      </c>
      <c r="K132" t="n">
        <v>250.95</v>
      </c>
      <c r="L132" t="s">
        <v>76</v>
      </c>
      <c r="M132" t="s"/>
      <c r="N132" t="s">
        <v>319</v>
      </c>
      <c r="O132" t="s">
        <v>78</v>
      </c>
      <c r="P132" t="s">
        <v>312</v>
      </c>
      <c r="Q132" t="s"/>
      <c r="R132" t="s">
        <v>153</v>
      </c>
      <c r="S132" t="s">
        <v>294</v>
      </c>
      <c r="T132" t="s">
        <v>82</v>
      </c>
      <c r="U132" t="s"/>
      <c r="V132" t="s">
        <v>83</v>
      </c>
      <c r="W132" t="s">
        <v>84</v>
      </c>
      <c r="X132" t="s"/>
      <c r="Y132" t="s">
        <v>85</v>
      </c>
      <c r="Z132">
        <f>HYPERLINK("https://hotelmonitor-cachepage.eclerx.com/savepage/tk_15435849144056172_sr_2117.html","info")</f>
        <v/>
      </c>
      <c r="AA132" t="n">
        <v>5855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88</v>
      </c>
      <c r="AO132" t="s"/>
      <c r="AP132" t="n">
        <v>204</v>
      </c>
      <c r="AQ132" t="s">
        <v>89</v>
      </c>
      <c r="AR132" t="s"/>
      <c r="AS132" t="s"/>
      <c r="AT132" t="s">
        <v>90</v>
      </c>
      <c r="AU132" t="s"/>
      <c r="AV132" t="s"/>
      <c r="AW132" t="s"/>
      <c r="AX132" t="s"/>
      <c r="AY132" t="n">
        <v>2170309</v>
      </c>
      <c r="AZ132" t="s">
        <v>314</v>
      </c>
      <c r="BA132" t="s"/>
      <c r="BB132" t="n">
        <v>10516</v>
      </c>
      <c r="BC132" t="n">
        <v>13.38829</v>
      </c>
      <c r="BD132" t="n">
        <v>52.51587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92</v>
      </c>
    </row>
    <row r="133" spans="1:70">
      <c r="A133" t="s">
        <v>70</v>
      </c>
      <c r="B133" t="s">
        <v>71</v>
      </c>
      <c r="C133" t="s">
        <v>72</v>
      </c>
      <c r="D133" t="n">
        <v>1</v>
      </c>
      <c r="E133" t="s">
        <v>310</v>
      </c>
      <c r="F133" t="n">
        <v>401984</v>
      </c>
      <c r="G133" t="s">
        <v>74</v>
      </c>
      <c r="H133" t="s">
        <v>75</v>
      </c>
      <c r="I133" t="s"/>
      <c r="J133" t="s">
        <v>74</v>
      </c>
      <c r="K133" t="n">
        <v>261.45</v>
      </c>
      <c r="L133" t="s">
        <v>76</v>
      </c>
      <c r="M133" t="s"/>
      <c r="N133" t="s">
        <v>317</v>
      </c>
      <c r="O133" t="s">
        <v>78</v>
      </c>
      <c r="P133" t="s">
        <v>312</v>
      </c>
      <c r="Q133" t="s"/>
      <c r="R133" t="s">
        <v>153</v>
      </c>
      <c r="S133" t="s">
        <v>320</v>
      </c>
      <c r="T133" t="s">
        <v>82</v>
      </c>
      <c r="U133" t="s"/>
      <c r="V133" t="s">
        <v>83</v>
      </c>
      <c r="W133" t="s">
        <v>99</v>
      </c>
      <c r="X133" t="s"/>
      <c r="Y133" t="s">
        <v>85</v>
      </c>
      <c r="Z133">
        <f>HYPERLINK("https://hotelmonitor-cachepage.eclerx.com/savepage/tk_15435849144056172_sr_2117.html","info")</f>
        <v/>
      </c>
      <c r="AA133" t="n">
        <v>5855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88</v>
      </c>
      <c r="AO133" t="s"/>
      <c r="AP133" t="n">
        <v>204</v>
      </c>
      <c r="AQ133" t="s">
        <v>89</v>
      </c>
      <c r="AR133" t="s"/>
      <c r="AS133" t="s"/>
      <c r="AT133" t="s">
        <v>90</v>
      </c>
      <c r="AU133" t="s"/>
      <c r="AV133" t="s"/>
      <c r="AW133" t="s"/>
      <c r="AX133" t="s"/>
      <c r="AY133" t="n">
        <v>2170309</v>
      </c>
      <c r="AZ133" t="s">
        <v>314</v>
      </c>
      <c r="BA133" t="s"/>
      <c r="BB133" t="n">
        <v>10516</v>
      </c>
      <c r="BC133" t="n">
        <v>13.38829</v>
      </c>
      <c r="BD133" t="n">
        <v>52.51587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92</v>
      </c>
    </row>
    <row r="134" spans="1:70">
      <c r="A134" t="s">
        <v>70</v>
      </c>
      <c r="B134" t="s">
        <v>71</v>
      </c>
      <c r="C134" t="s">
        <v>72</v>
      </c>
      <c r="D134" t="n">
        <v>1</v>
      </c>
      <c r="E134" t="s">
        <v>310</v>
      </c>
      <c r="F134" t="n">
        <v>401984</v>
      </c>
      <c r="G134" t="s">
        <v>74</v>
      </c>
      <c r="H134" t="s">
        <v>75</v>
      </c>
      <c r="I134" t="s"/>
      <c r="J134" t="s">
        <v>74</v>
      </c>
      <c r="K134" t="n">
        <v>261.45</v>
      </c>
      <c r="L134" t="s">
        <v>76</v>
      </c>
      <c r="M134" t="s"/>
      <c r="N134" t="s">
        <v>315</v>
      </c>
      <c r="O134" t="s">
        <v>78</v>
      </c>
      <c r="P134" t="s">
        <v>312</v>
      </c>
      <c r="Q134" t="s"/>
      <c r="R134" t="s">
        <v>153</v>
      </c>
      <c r="S134" t="s">
        <v>320</v>
      </c>
      <c r="T134" t="s">
        <v>82</v>
      </c>
      <c r="U134" t="s"/>
      <c r="V134" t="s">
        <v>83</v>
      </c>
      <c r="W134" t="s">
        <v>99</v>
      </c>
      <c r="X134" t="s"/>
      <c r="Y134" t="s">
        <v>85</v>
      </c>
      <c r="Z134">
        <f>HYPERLINK("https://hotelmonitor-cachepage.eclerx.com/savepage/tk_15435849144056172_sr_2117.html","info")</f>
        <v/>
      </c>
      <c r="AA134" t="n">
        <v>5855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88</v>
      </c>
      <c r="AO134" t="s"/>
      <c r="AP134" t="n">
        <v>204</v>
      </c>
      <c r="AQ134" t="s">
        <v>89</v>
      </c>
      <c r="AR134" t="s"/>
      <c r="AS134" t="s"/>
      <c r="AT134" t="s">
        <v>90</v>
      </c>
      <c r="AU134" t="s"/>
      <c r="AV134" t="s"/>
      <c r="AW134" t="s"/>
      <c r="AX134" t="s"/>
      <c r="AY134" t="n">
        <v>2170309</v>
      </c>
      <c r="AZ134" t="s">
        <v>314</v>
      </c>
      <c r="BA134" t="s"/>
      <c r="BB134" t="n">
        <v>10516</v>
      </c>
      <c r="BC134" t="n">
        <v>13.38829</v>
      </c>
      <c r="BD134" t="n">
        <v>52.51587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92</v>
      </c>
    </row>
    <row r="135" spans="1:70">
      <c r="A135" t="s">
        <v>70</v>
      </c>
      <c r="B135" t="s">
        <v>71</v>
      </c>
      <c r="C135" t="s">
        <v>72</v>
      </c>
      <c r="D135" t="n">
        <v>1</v>
      </c>
      <c r="E135" t="s">
        <v>310</v>
      </c>
      <c r="F135" t="n">
        <v>401984</v>
      </c>
      <c r="G135" t="s">
        <v>74</v>
      </c>
      <c r="H135" t="s">
        <v>75</v>
      </c>
      <c r="I135" t="s"/>
      <c r="J135" t="s">
        <v>74</v>
      </c>
      <c r="K135" t="n">
        <v>292.95</v>
      </c>
      <c r="L135" t="s">
        <v>76</v>
      </c>
      <c r="M135" t="s"/>
      <c r="N135" t="s">
        <v>319</v>
      </c>
      <c r="O135" t="s">
        <v>78</v>
      </c>
      <c r="P135" t="s">
        <v>312</v>
      </c>
      <c r="Q135" t="s"/>
      <c r="R135" t="s">
        <v>153</v>
      </c>
      <c r="S135" t="s">
        <v>297</v>
      </c>
      <c r="T135" t="s">
        <v>82</v>
      </c>
      <c r="U135" t="s"/>
      <c r="V135" t="s">
        <v>83</v>
      </c>
      <c r="W135" t="s">
        <v>99</v>
      </c>
      <c r="X135" t="s"/>
      <c r="Y135" t="s">
        <v>85</v>
      </c>
      <c r="Z135">
        <f>HYPERLINK("https://hotelmonitor-cachepage.eclerx.com/savepage/tk_15435849144056172_sr_2117.html","info")</f>
        <v/>
      </c>
      <c r="AA135" t="n">
        <v>5855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88</v>
      </c>
      <c r="AO135" t="s"/>
      <c r="AP135" t="n">
        <v>204</v>
      </c>
      <c r="AQ135" t="s">
        <v>89</v>
      </c>
      <c r="AR135" t="s"/>
      <c r="AS135" t="s"/>
      <c r="AT135" t="s">
        <v>90</v>
      </c>
      <c r="AU135" t="s"/>
      <c r="AV135" t="s"/>
      <c r="AW135" t="s"/>
      <c r="AX135" t="s"/>
      <c r="AY135" t="n">
        <v>2170309</v>
      </c>
      <c r="AZ135" t="s">
        <v>314</v>
      </c>
      <c r="BA135" t="s"/>
      <c r="BB135" t="n">
        <v>10516</v>
      </c>
      <c r="BC135" t="n">
        <v>13.38829</v>
      </c>
      <c r="BD135" t="n">
        <v>52.51587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92</v>
      </c>
    </row>
    <row r="136" spans="1:70">
      <c r="A136" t="s">
        <v>70</v>
      </c>
      <c r="B136" t="s">
        <v>71</v>
      </c>
      <c r="C136" t="s">
        <v>72</v>
      </c>
      <c r="D136" t="n">
        <v>1</v>
      </c>
      <c r="E136" t="s">
        <v>310</v>
      </c>
      <c r="F136" t="n">
        <v>401984</v>
      </c>
      <c r="G136" t="s">
        <v>74</v>
      </c>
      <c r="H136" t="s">
        <v>75</v>
      </c>
      <c r="I136" t="s"/>
      <c r="J136" t="s">
        <v>74</v>
      </c>
      <c r="K136" t="n">
        <v>324.45</v>
      </c>
      <c r="L136" t="s">
        <v>76</v>
      </c>
      <c r="M136" t="s"/>
      <c r="N136" t="s">
        <v>321</v>
      </c>
      <c r="O136" t="s">
        <v>78</v>
      </c>
      <c r="P136" t="s">
        <v>312</v>
      </c>
      <c r="Q136" t="s"/>
      <c r="R136" t="s">
        <v>153</v>
      </c>
      <c r="S136" t="s">
        <v>322</v>
      </c>
      <c r="T136" t="s">
        <v>82</v>
      </c>
      <c r="U136" t="s"/>
      <c r="V136" t="s">
        <v>83</v>
      </c>
      <c r="W136" t="s">
        <v>84</v>
      </c>
      <c r="X136" t="s"/>
      <c r="Y136" t="s">
        <v>85</v>
      </c>
      <c r="Z136">
        <f>HYPERLINK("https://hotelmonitor-cachepage.eclerx.com/savepage/tk_15435849144056172_sr_2117.html","info")</f>
        <v/>
      </c>
      <c r="AA136" t="n">
        <v>5855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88</v>
      </c>
      <c r="AO136" t="s"/>
      <c r="AP136" t="n">
        <v>204</v>
      </c>
      <c r="AQ136" t="s">
        <v>89</v>
      </c>
      <c r="AR136" t="s"/>
      <c r="AS136" t="s"/>
      <c r="AT136" t="s">
        <v>90</v>
      </c>
      <c r="AU136" t="s"/>
      <c r="AV136" t="s"/>
      <c r="AW136" t="s"/>
      <c r="AX136" t="s"/>
      <c r="AY136" t="n">
        <v>2170309</v>
      </c>
      <c r="AZ136" t="s">
        <v>314</v>
      </c>
      <c r="BA136" t="s"/>
      <c r="BB136" t="n">
        <v>10516</v>
      </c>
      <c r="BC136" t="n">
        <v>13.38829</v>
      </c>
      <c r="BD136" t="n">
        <v>52.51587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92</v>
      </c>
    </row>
    <row r="137" spans="1:70">
      <c r="A137" t="s">
        <v>70</v>
      </c>
      <c r="B137" t="s">
        <v>71</v>
      </c>
      <c r="C137" t="s">
        <v>72</v>
      </c>
      <c r="D137" t="n">
        <v>1</v>
      </c>
      <c r="E137" t="s">
        <v>310</v>
      </c>
      <c r="F137" t="n">
        <v>401984</v>
      </c>
      <c r="G137" t="s">
        <v>74</v>
      </c>
      <c r="H137" t="s">
        <v>75</v>
      </c>
      <c r="I137" t="s"/>
      <c r="J137" t="s">
        <v>74</v>
      </c>
      <c r="K137" t="n">
        <v>366.45</v>
      </c>
      <c r="L137" t="s">
        <v>76</v>
      </c>
      <c r="M137" t="s"/>
      <c r="N137" t="s">
        <v>321</v>
      </c>
      <c r="O137" t="s">
        <v>78</v>
      </c>
      <c r="P137" t="s">
        <v>312</v>
      </c>
      <c r="Q137" t="s"/>
      <c r="R137" t="s">
        <v>153</v>
      </c>
      <c r="S137" t="s">
        <v>323</v>
      </c>
      <c r="T137" t="s">
        <v>82</v>
      </c>
      <c r="U137" t="s"/>
      <c r="V137" t="s">
        <v>83</v>
      </c>
      <c r="W137" t="s">
        <v>99</v>
      </c>
      <c r="X137" t="s"/>
      <c r="Y137" t="s">
        <v>85</v>
      </c>
      <c r="Z137">
        <f>HYPERLINK("https://hotelmonitor-cachepage.eclerx.com/savepage/tk_15435849144056172_sr_2117.html","info")</f>
        <v/>
      </c>
      <c r="AA137" t="n">
        <v>5855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88</v>
      </c>
      <c r="AO137" t="s"/>
      <c r="AP137" t="n">
        <v>204</v>
      </c>
      <c r="AQ137" t="s">
        <v>89</v>
      </c>
      <c r="AR137" t="s"/>
      <c r="AS137" t="s"/>
      <c r="AT137" t="s">
        <v>90</v>
      </c>
      <c r="AU137" t="s"/>
      <c r="AV137" t="s"/>
      <c r="AW137" t="s"/>
      <c r="AX137" t="s"/>
      <c r="AY137" t="n">
        <v>2170309</v>
      </c>
      <c r="AZ137" t="s">
        <v>314</v>
      </c>
      <c r="BA137" t="s"/>
      <c r="BB137" t="n">
        <v>10516</v>
      </c>
      <c r="BC137" t="n">
        <v>13.38829</v>
      </c>
      <c r="BD137" t="n">
        <v>52.51587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92</v>
      </c>
    </row>
    <row r="138" spans="1:70">
      <c r="A138" t="s">
        <v>70</v>
      </c>
      <c r="B138" t="s">
        <v>71</v>
      </c>
      <c r="C138" t="s">
        <v>72</v>
      </c>
      <c r="D138" t="n">
        <v>1</v>
      </c>
      <c r="E138" t="s">
        <v>310</v>
      </c>
      <c r="F138" t="n">
        <v>401984</v>
      </c>
      <c r="G138" t="s">
        <v>74</v>
      </c>
      <c r="H138" t="s">
        <v>75</v>
      </c>
      <c r="I138" t="s"/>
      <c r="J138" t="s">
        <v>74</v>
      </c>
      <c r="K138" t="n">
        <v>513.45</v>
      </c>
      <c r="L138" t="s">
        <v>76</v>
      </c>
      <c r="M138" t="s"/>
      <c r="N138" t="s">
        <v>324</v>
      </c>
      <c r="O138" t="s">
        <v>78</v>
      </c>
      <c r="P138" t="s">
        <v>312</v>
      </c>
      <c r="Q138" t="s"/>
      <c r="R138" t="s">
        <v>153</v>
      </c>
      <c r="S138" t="s">
        <v>325</v>
      </c>
      <c r="T138" t="s">
        <v>82</v>
      </c>
      <c r="U138" t="s"/>
      <c r="V138" t="s">
        <v>83</v>
      </c>
      <c r="W138" t="s">
        <v>84</v>
      </c>
      <c r="X138" t="s"/>
      <c r="Y138" t="s">
        <v>85</v>
      </c>
      <c r="Z138">
        <f>HYPERLINK("https://hotelmonitor-cachepage.eclerx.com/savepage/tk_15435849144056172_sr_2117.html","info")</f>
        <v/>
      </c>
      <c r="AA138" t="n">
        <v>5855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88</v>
      </c>
      <c r="AO138" t="s"/>
      <c r="AP138" t="n">
        <v>204</v>
      </c>
      <c r="AQ138" t="s">
        <v>89</v>
      </c>
      <c r="AR138" t="s"/>
      <c r="AS138" t="s"/>
      <c r="AT138" t="s">
        <v>90</v>
      </c>
      <c r="AU138" t="s"/>
      <c r="AV138" t="s"/>
      <c r="AW138" t="s"/>
      <c r="AX138" t="s"/>
      <c r="AY138" t="n">
        <v>2170309</v>
      </c>
      <c r="AZ138" t="s">
        <v>314</v>
      </c>
      <c r="BA138" t="s"/>
      <c r="BB138" t="n">
        <v>10516</v>
      </c>
      <c r="BC138" t="n">
        <v>13.38829</v>
      </c>
      <c r="BD138" t="n">
        <v>52.51587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92</v>
      </c>
    </row>
    <row r="139" spans="1:70">
      <c r="A139" t="s">
        <v>70</v>
      </c>
      <c r="B139" t="s">
        <v>71</v>
      </c>
      <c r="C139" t="s">
        <v>72</v>
      </c>
      <c r="D139" t="n">
        <v>1</v>
      </c>
      <c r="E139" t="s">
        <v>310</v>
      </c>
      <c r="F139" t="n">
        <v>401984</v>
      </c>
      <c r="G139" t="s">
        <v>74</v>
      </c>
      <c r="H139" t="s">
        <v>75</v>
      </c>
      <c r="I139" t="s"/>
      <c r="J139" t="s">
        <v>74</v>
      </c>
      <c r="K139" t="n">
        <v>513.45</v>
      </c>
      <c r="L139" t="s">
        <v>76</v>
      </c>
      <c r="M139" t="s"/>
      <c r="N139" t="s">
        <v>326</v>
      </c>
      <c r="O139" t="s">
        <v>78</v>
      </c>
      <c r="P139" t="s">
        <v>312</v>
      </c>
      <c r="Q139" t="s"/>
      <c r="R139" t="s">
        <v>153</v>
      </c>
      <c r="S139" t="s">
        <v>325</v>
      </c>
      <c r="T139" t="s">
        <v>82</v>
      </c>
      <c r="U139" t="s"/>
      <c r="V139" t="s">
        <v>83</v>
      </c>
      <c r="W139" t="s">
        <v>84</v>
      </c>
      <c r="X139" t="s"/>
      <c r="Y139" t="s">
        <v>85</v>
      </c>
      <c r="Z139">
        <f>HYPERLINK("https://hotelmonitor-cachepage.eclerx.com/savepage/tk_15435849144056172_sr_2117.html","info")</f>
        <v/>
      </c>
      <c r="AA139" t="n">
        <v>5855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88</v>
      </c>
      <c r="AO139" t="s"/>
      <c r="AP139" t="n">
        <v>204</v>
      </c>
      <c r="AQ139" t="s">
        <v>89</v>
      </c>
      <c r="AR139" t="s"/>
      <c r="AS139" t="s"/>
      <c r="AT139" t="s">
        <v>90</v>
      </c>
      <c r="AU139" t="s"/>
      <c r="AV139" t="s"/>
      <c r="AW139" t="s"/>
      <c r="AX139" t="s"/>
      <c r="AY139" t="n">
        <v>2170309</v>
      </c>
      <c r="AZ139" t="s">
        <v>314</v>
      </c>
      <c r="BA139" t="s"/>
      <c r="BB139" t="n">
        <v>10516</v>
      </c>
      <c r="BC139" t="n">
        <v>13.38829</v>
      </c>
      <c r="BD139" t="n">
        <v>52.51587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92</v>
      </c>
    </row>
    <row r="140" spans="1:70">
      <c r="A140" t="s">
        <v>70</v>
      </c>
      <c r="B140" t="s">
        <v>71</v>
      </c>
      <c r="C140" t="s">
        <v>72</v>
      </c>
      <c r="D140" t="n">
        <v>1</v>
      </c>
      <c r="E140" t="s">
        <v>310</v>
      </c>
      <c r="F140" t="n">
        <v>401984</v>
      </c>
      <c r="G140" t="s">
        <v>74</v>
      </c>
      <c r="H140" t="s">
        <v>75</v>
      </c>
      <c r="I140" t="s"/>
      <c r="J140" t="s">
        <v>74</v>
      </c>
      <c r="K140" t="n">
        <v>555.45</v>
      </c>
      <c r="L140" t="s">
        <v>76</v>
      </c>
      <c r="M140" t="s"/>
      <c r="N140" t="s">
        <v>324</v>
      </c>
      <c r="O140" t="s">
        <v>78</v>
      </c>
      <c r="P140" t="s">
        <v>312</v>
      </c>
      <c r="Q140" t="s"/>
      <c r="R140" t="s">
        <v>153</v>
      </c>
      <c r="S140" t="s">
        <v>327</v>
      </c>
      <c r="T140" t="s">
        <v>82</v>
      </c>
      <c r="U140" t="s"/>
      <c r="V140" t="s">
        <v>83</v>
      </c>
      <c r="W140" t="s">
        <v>99</v>
      </c>
      <c r="X140" t="s"/>
      <c r="Y140" t="s">
        <v>85</v>
      </c>
      <c r="Z140">
        <f>HYPERLINK("https://hotelmonitor-cachepage.eclerx.com/savepage/tk_15435849144056172_sr_2117.html","info")</f>
        <v/>
      </c>
      <c r="AA140" t="n">
        <v>5855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88</v>
      </c>
      <c r="AO140" t="s"/>
      <c r="AP140" t="n">
        <v>204</v>
      </c>
      <c r="AQ140" t="s">
        <v>89</v>
      </c>
      <c r="AR140" t="s"/>
      <c r="AS140" t="s"/>
      <c r="AT140" t="s">
        <v>90</v>
      </c>
      <c r="AU140" t="s"/>
      <c r="AV140" t="s"/>
      <c r="AW140" t="s"/>
      <c r="AX140" t="s"/>
      <c r="AY140" t="n">
        <v>2170309</v>
      </c>
      <c r="AZ140" t="s">
        <v>314</v>
      </c>
      <c r="BA140" t="s"/>
      <c r="BB140" t="n">
        <v>10516</v>
      </c>
      <c r="BC140" t="n">
        <v>13.38829</v>
      </c>
      <c r="BD140" t="n">
        <v>52.51587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92</v>
      </c>
    </row>
    <row r="141" spans="1:70">
      <c r="A141" t="s">
        <v>70</v>
      </c>
      <c r="B141" t="s">
        <v>71</v>
      </c>
      <c r="C141" t="s">
        <v>72</v>
      </c>
      <c r="D141" t="n">
        <v>1</v>
      </c>
      <c r="E141" t="s">
        <v>310</v>
      </c>
      <c r="F141" t="n">
        <v>401984</v>
      </c>
      <c r="G141" t="s">
        <v>74</v>
      </c>
      <c r="H141" t="s">
        <v>75</v>
      </c>
      <c r="I141" t="s"/>
      <c r="J141" t="s">
        <v>74</v>
      </c>
      <c r="K141" t="n">
        <v>555.45</v>
      </c>
      <c r="L141" t="s">
        <v>76</v>
      </c>
      <c r="M141" t="s"/>
      <c r="N141" t="s">
        <v>326</v>
      </c>
      <c r="O141" t="s">
        <v>78</v>
      </c>
      <c r="P141" t="s">
        <v>312</v>
      </c>
      <c r="Q141" t="s"/>
      <c r="R141" t="s">
        <v>153</v>
      </c>
      <c r="S141" t="s">
        <v>327</v>
      </c>
      <c r="T141" t="s">
        <v>82</v>
      </c>
      <c r="U141" t="s"/>
      <c r="V141" t="s">
        <v>83</v>
      </c>
      <c r="W141" t="s">
        <v>99</v>
      </c>
      <c r="X141" t="s"/>
      <c r="Y141" t="s">
        <v>85</v>
      </c>
      <c r="Z141">
        <f>HYPERLINK("https://hotelmonitor-cachepage.eclerx.com/savepage/tk_15435849144056172_sr_2117.html","info")</f>
        <v/>
      </c>
      <c r="AA141" t="n">
        <v>5855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88</v>
      </c>
      <c r="AO141" t="s"/>
      <c r="AP141" t="n">
        <v>204</v>
      </c>
      <c r="AQ141" t="s">
        <v>89</v>
      </c>
      <c r="AR141" t="s"/>
      <c r="AS141" t="s"/>
      <c r="AT141" t="s">
        <v>90</v>
      </c>
      <c r="AU141" t="s"/>
      <c r="AV141" t="s"/>
      <c r="AW141" t="s"/>
      <c r="AX141" t="s"/>
      <c r="AY141" t="n">
        <v>2170309</v>
      </c>
      <c r="AZ141" t="s">
        <v>314</v>
      </c>
      <c r="BA141" t="s"/>
      <c r="BB141" t="n">
        <v>10516</v>
      </c>
      <c r="BC141" t="n">
        <v>13.38829</v>
      </c>
      <c r="BD141" t="n">
        <v>52.51587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92</v>
      </c>
    </row>
    <row r="142" spans="1:70">
      <c r="A142" t="s">
        <v>70</v>
      </c>
      <c r="B142" t="s">
        <v>71</v>
      </c>
      <c r="C142" t="s">
        <v>72</v>
      </c>
      <c r="D142" t="n">
        <v>1</v>
      </c>
      <c r="E142" t="s">
        <v>310</v>
      </c>
      <c r="F142" t="n">
        <v>401984</v>
      </c>
      <c r="G142" t="s">
        <v>74</v>
      </c>
      <c r="H142" t="s">
        <v>75</v>
      </c>
      <c r="I142" t="s"/>
      <c r="J142" t="s">
        <v>74</v>
      </c>
      <c r="K142" t="n">
        <v>586.95</v>
      </c>
      <c r="L142" t="s">
        <v>76</v>
      </c>
      <c r="M142" t="s"/>
      <c r="N142" t="s">
        <v>324</v>
      </c>
      <c r="O142" t="s">
        <v>78</v>
      </c>
      <c r="P142" t="s">
        <v>312</v>
      </c>
      <c r="Q142" t="s"/>
      <c r="R142" t="s">
        <v>153</v>
      </c>
      <c r="S142" t="s">
        <v>328</v>
      </c>
      <c r="T142" t="s">
        <v>82</v>
      </c>
      <c r="U142" t="s"/>
      <c r="V142" t="s">
        <v>83</v>
      </c>
      <c r="W142" t="s">
        <v>84</v>
      </c>
      <c r="X142" t="s"/>
      <c r="Y142" t="s">
        <v>85</v>
      </c>
      <c r="Z142">
        <f>HYPERLINK("https://hotelmonitor-cachepage.eclerx.com/savepage/tk_15435849144056172_sr_2117.html","info")</f>
        <v/>
      </c>
      <c r="AA142" t="n">
        <v>5855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88</v>
      </c>
      <c r="AO142" t="s"/>
      <c r="AP142" t="n">
        <v>204</v>
      </c>
      <c r="AQ142" t="s">
        <v>89</v>
      </c>
      <c r="AR142" t="s"/>
      <c r="AS142" t="s"/>
      <c r="AT142" t="s">
        <v>90</v>
      </c>
      <c r="AU142" t="s"/>
      <c r="AV142" t="s"/>
      <c r="AW142" t="s"/>
      <c r="AX142" t="s"/>
      <c r="AY142" t="n">
        <v>2170309</v>
      </c>
      <c r="AZ142" t="s">
        <v>314</v>
      </c>
      <c r="BA142" t="s"/>
      <c r="BB142" t="n">
        <v>10516</v>
      </c>
      <c r="BC142" t="n">
        <v>13.38829</v>
      </c>
      <c r="BD142" t="n">
        <v>52.51587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92</v>
      </c>
    </row>
    <row r="143" spans="1:70">
      <c r="A143" t="s">
        <v>70</v>
      </c>
      <c r="B143" t="s">
        <v>71</v>
      </c>
      <c r="C143" t="s">
        <v>72</v>
      </c>
      <c r="D143" t="n">
        <v>1</v>
      </c>
      <c r="E143" t="s">
        <v>310</v>
      </c>
      <c r="F143" t="n">
        <v>401984</v>
      </c>
      <c r="G143" t="s">
        <v>74</v>
      </c>
      <c r="H143" t="s">
        <v>75</v>
      </c>
      <c r="I143" t="s"/>
      <c r="J143" t="s">
        <v>74</v>
      </c>
      <c r="K143" t="n">
        <v>2100</v>
      </c>
      <c r="L143" t="s">
        <v>76</v>
      </c>
      <c r="M143" t="s"/>
      <c r="N143" t="s">
        <v>329</v>
      </c>
      <c r="O143" t="s">
        <v>78</v>
      </c>
      <c r="P143" t="s">
        <v>312</v>
      </c>
      <c r="Q143" t="s"/>
      <c r="R143" t="s">
        <v>153</v>
      </c>
      <c r="S143" t="s">
        <v>330</v>
      </c>
      <c r="T143" t="s">
        <v>82</v>
      </c>
      <c r="U143" t="s"/>
      <c r="V143" t="s">
        <v>83</v>
      </c>
      <c r="W143" t="s">
        <v>84</v>
      </c>
      <c r="X143" t="s"/>
      <c r="Y143" t="s">
        <v>85</v>
      </c>
      <c r="Z143">
        <f>HYPERLINK("https://hotelmonitor-cachepage.eclerx.com/savepage/tk_15435849144056172_sr_2117.html","info")</f>
        <v/>
      </c>
      <c r="AA143" t="n">
        <v>5855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88</v>
      </c>
      <c r="AO143" t="s"/>
      <c r="AP143" t="n">
        <v>204</v>
      </c>
      <c r="AQ143" t="s">
        <v>89</v>
      </c>
      <c r="AR143" t="s"/>
      <c r="AS143" t="s"/>
      <c r="AT143" t="s">
        <v>90</v>
      </c>
      <c r="AU143" t="s"/>
      <c r="AV143" t="s"/>
      <c r="AW143" t="s"/>
      <c r="AX143" t="s"/>
      <c r="AY143" t="n">
        <v>2170309</v>
      </c>
      <c r="AZ143" t="s">
        <v>314</v>
      </c>
      <c r="BA143" t="s"/>
      <c r="BB143" t="n">
        <v>10516</v>
      </c>
      <c r="BC143" t="n">
        <v>13.38829</v>
      </c>
      <c r="BD143" t="n">
        <v>52.51587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92</v>
      </c>
    </row>
    <row r="144" spans="1:70">
      <c r="A144" t="s">
        <v>70</v>
      </c>
      <c r="B144" t="s">
        <v>71</v>
      </c>
      <c r="C144" t="s">
        <v>72</v>
      </c>
      <c r="D144" t="n">
        <v>1</v>
      </c>
      <c r="E144" t="s">
        <v>310</v>
      </c>
      <c r="F144" t="n">
        <v>401984</v>
      </c>
      <c r="G144" t="s">
        <v>74</v>
      </c>
      <c r="H144" t="s">
        <v>75</v>
      </c>
      <c r="I144" t="s"/>
      <c r="J144" t="s">
        <v>74</v>
      </c>
      <c r="K144" t="n">
        <v>2142</v>
      </c>
      <c r="L144" t="s">
        <v>76</v>
      </c>
      <c r="M144" t="s"/>
      <c r="N144" t="s">
        <v>329</v>
      </c>
      <c r="O144" t="s">
        <v>78</v>
      </c>
      <c r="P144" t="s">
        <v>312</v>
      </c>
      <c r="Q144" t="s"/>
      <c r="R144" t="s">
        <v>153</v>
      </c>
      <c r="S144" t="s">
        <v>331</v>
      </c>
      <c r="T144" t="s">
        <v>82</v>
      </c>
      <c r="U144" t="s"/>
      <c r="V144" t="s">
        <v>83</v>
      </c>
      <c r="W144" t="s">
        <v>99</v>
      </c>
      <c r="X144" t="s"/>
      <c r="Y144" t="s">
        <v>85</v>
      </c>
      <c r="Z144">
        <f>HYPERLINK("https://hotelmonitor-cachepage.eclerx.com/savepage/tk_15435849144056172_sr_2117.html","info")</f>
        <v/>
      </c>
      <c r="AA144" t="n">
        <v>5855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88</v>
      </c>
      <c r="AO144" t="s"/>
      <c r="AP144" t="n">
        <v>204</v>
      </c>
      <c r="AQ144" t="s">
        <v>89</v>
      </c>
      <c r="AR144" t="s"/>
      <c r="AS144" t="s"/>
      <c r="AT144" t="s">
        <v>90</v>
      </c>
      <c r="AU144" t="s"/>
      <c r="AV144" t="s"/>
      <c r="AW144" t="s"/>
      <c r="AX144" t="s"/>
      <c r="AY144" t="n">
        <v>2170309</v>
      </c>
      <c r="AZ144" t="s">
        <v>314</v>
      </c>
      <c r="BA144" t="s"/>
      <c r="BB144" t="n">
        <v>10516</v>
      </c>
      <c r="BC144" t="n">
        <v>13.38829</v>
      </c>
      <c r="BD144" t="n">
        <v>52.51587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92</v>
      </c>
    </row>
    <row r="145" spans="1:70">
      <c r="A145" t="s">
        <v>70</v>
      </c>
      <c r="B145" t="s">
        <v>71</v>
      </c>
      <c r="C145" t="s">
        <v>72</v>
      </c>
      <c r="D145" t="n">
        <v>1</v>
      </c>
      <c r="E145" t="s">
        <v>310</v>
      </c>
      <c r="F145" t="n">
        <v>401984</v>
      </c>
      <c r="G145" t="s">
        <v>74</v>
      </c>
      <c r="H145" t="s">
        <v>75</v>
      </c>
      <c r="I145" t="s"/>
      <c r="J145" t="s">
        <v>74</v>
      </c>
      <c r="K145" t="n">
        <v>2625</v>
      </c>
      <c r="L145" t="s">
        <v>76</v>
      </c>
      <c r="M145" t="s"/>
      <c r="N145" t="s">
        <v>332</v>
      </c>
      <c r="O145" t="s">
        <v>78</v>
      </c>
      <c r="P145" t="s">
        <v>312</v>
      </c>
      <c r="Q145" t="s"/>
      <c r="R145" t="s">
        <v>153</v>
      </c>
      <c r="S145" t="s">
        <v>333</v>
      </c>
      <c r="T145" t="s">
        <v>82</v>
      </c>
      <c r="U145" t="s"/>
      <c r="V145" t="s">
        <v>83</v>
      </c>
      <c r="W145" t="s">
        <v>84</v>
      </c>
      <c r="X145" t="s"/>
      <c r="Y145" t="s">
        <v>85</v>
      </c>
      <c r="Z145">
        <f>HYPERLINK("https://hotelmonitor-cachepage.eclerx.com/savepage/tk_15435849144056172_sr_2117.html","info")</f>
        <v/>
      </c>
      <c r="AA145" t="n">
        <v>5855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88</v>
      </c>
      <c r="AO145" t="s"/>
      <c r="AP145" t="n">
        <v>204</v>
      </c>
      <c r="AQ145" t="s">
        <v>89</v>
      </c>
      <c r="AR145" t="s"/>
      <c r="AS145" t="s"/>
      <c r="AT145" t="s">
        <v>90</v>
      </c>
      <c r="AU145" t="s"/>
      <c r="AV145" t="s"/>
      <c r="AW145" t="s"/>
      <c r="AX145" t="s"/>
      <c r="AY145" t="n">
        <v>2170309</v>
      </c>
      <c r="AZ145" t="s">
        <v>314</v>
      </c>
      <c r="BA145" t="s"/>
      <c r="BB145" t="n">
        <v>10516</v>
      </c>
      <c r="BC145" t="n">
        <v>13.38829</v>
      </c>
      <c r="BD145" t="n">
        <v>52.51587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92</v>
      </c>
    </row>
    <row r="146" spans="1:70">
      <c r="A146" t="s">
        <v>70</v>
      </c>
      <c r="B146" t="s">
        <v>71</v>
      </c>
      <c r="C146" t="s">
        <v>72</v>
      </c>
      <c r="D146" t="n">
        <v>1</v>
      </c>
      <c r="E146" t="s">
        <v>310</v>
      </c>
      <c r="F146" t="n">
        <v>401984</v>
      </c>
      <c r="G146" t="s">
        <v>74</v>
      </c>
      <c r="H146" t="s">
        <v>75</v>
      </c>
      <c r="I146" t="s"/>
      <c r="J146" t="s">
        <v>74</v>
      </c>
      <c r="K146" t="n">
        <v>2667</v>
      </c>
      <c r="L146" t="s">
        <v>76</v>
      </c>
      <c r="M146" t="s"/>
      <c r="N146" t="s">
        <v>332</v>
      </c>
      <c r="O146" t="s">
        <v>78</v>
      </c>
      <c r="P146" t="s">
        <v>312</v>
      </c>
      <c r="Q146" t="s"/>
      <c r="R146" t="s">
        <v>153</v>
      </c>
      <c r="S146" t="s">
        <v>334</v>
      </c>
      <c r="T146" t="s">
        <v>82</v>
      </c>
      <c r="U146" t="s"/>
      <c r="V146" t="s">
        <v>83</v>
      </c>
      <c r="W146" t="s">
        <v>99</v>
      </c>
      <c r="X146" t="s"/>
      <c r="Y146" t="s">
        <v>85</v>
      </c>
      <c r="Z146">
        <f>HYPERLINK("https://hotelmonitor-cachepage.eclerx.com/savepage/tk_15435849144056172_sr_2117.html","info")</f>
        <v/>
      </c>
      <c r="AA146" t="n">
        <v>5855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88</v>
      </c>
      <c r="AO146" t="s"/>
      <c r="AP146" t="n">
        <v>204</v>
      </c>
      <c r="AQ146" t="s">
        <v>89</v>
      </c>
      <c r="AR146" t="s"/>
      <c r="AS146" t="s"/>
      <c r="AT146" t="s">
        <v>90</v>
      </c>
      <c r="AU146" t="s"/>
      <c r="AV146" t="s"/>
      <c r="AW146" t="s"/>
      <c r="AX146" t="s"/>
      <c r="AY146" t="n">
        <v>2170309</v>
      </c>
      <c r="AZ146" t="s">
        <v>314</v>
      </c>
      <c r="BA146" t="s"/>
      <c r="BB146" t="n">
        <v>10516</v>
      </c>
      <c r="BC146" t="n">
        <v>13.38829</v>
      </c>
      <c r="BD146" t="n">
        <v>52.51587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92</v>
      </c>
    </row>
    <row r="147" spans="1:70">
      <c r="A147" t="s">
        <v>70</v>
      </c>
      <c r="B147" t="s">
        <v>71</v>
      </c>
      <c r="C147" t="s">
        <v>72</v>
      </c>
      <c r="D147" t="n">
        <v>1</v>
      </c>
      <c r="E147" t="s">
        <v>335</v>
      </c>
      <c r="F147" t="n">
        <v>1084201</v>
      </c>
      <c r="G147" t="s">
        <v>74</v>
      </c>
      <c r="H147" t="s">
        <v>75</v>
      </c>
      <c r="I147" t="s"/>
      <c r="J147" t="s">
        <v>74</v>
      </c>
      <c r="K147" t="n">
        <v>162</v>
      </c>
      <c r="L147" t="s">
        <v>76</v>
      </c>
      <c r="M147" t="s"/>
      <c r="N147" t="s">
        <v>336</v>
      </c>
      <c r="O147" t="s">
        <v>78</v>
      </c>
      <c r="P147" t="s">
        <v>337</v>
      </c>
      <c r="Q147" t="s"/>
      <c r="R147" t="s">
        <v>118</v>
      </c>
      <c r="S147" t="s">
        <v>338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HYPERLINK("https://hotelmonitor-cachepage.eclerx.com/savepage/tk_15435849127773771_sr_2117.html","info")</f>
        <v/>
      </c>
      <c r="AA147" t="n">
        <v>182656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88</v>
      </c>
      <c r="AO147" t="s"/>
      <c r="AP147" t="n">
        <v>203</v>
      </c>
      <c r="AQ147" t="s">
        <v>89</v>
      </c>
      <c r="AR147" t="s"/>
      <c r="AS147" t="s"/>
      <c r="AT147" t="s">
        <v>90</v>
      </c>
      <c r="AU147" t="s"/>
      <c r="AV147" t="s"/>
      <c r="AW147" t="s"/>
      <c r="AX147" t="s"/>
      <c r="AY147" t="n">
        <v>163099</v>
      </c>
      <c r="AZ147" t="s">
        <v>339</v>
      </c>
      <c r="BA147" t="s"/>
      <c r="BB147" t="n">
        <v>62070</v>
      </c>
      <c r="BC147" t="n">
        <v>13.38917</v>
      </c>
      <c r="BD147" t="n">
        <v>52.51195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92</v>
      </c>
    </row>
    <row r="148" spans="1:70">
      <c r="A148" t="s">
        <v>70</v>
      </c>
      <c r="B148" t="s">
        <v>71</v>
      </c>
      <c r="C148" t="s">
        <v>72</v>
      </c>
      <c r="D148" t="n">
        <v>1</v>
      </c>
      <c r="E148" t="s">
        <v>335</v>
      </c>
      <c r="F148" t="n">
        <v>1084201</v>
      </c>
      <c r="G148" t="s">
        <v>74</v>
      </c>
      <c r="H148" t="s">
        <v>75</v>
      </c>
      <c r="I148" t="s"/>
      <c r="J148" t="s">
        <v>74</v>
      </c>
      <c r="K148" t="n">
        <v>180</v>
      </c>
      <c r="L148" t="s">
        <v>76</v>
      </c>
      <c r="M148" t="s"/>
      <c r="N148" t="s">
        <v>340</v>
      </c>
      <c r="O148" t="s">
        <v>78</v>
      </c>
      <c r="P148" t="s">
        <v>337</v>
      </c>
      <c r="Q148" t="s"/>
      <c r="R148" t="s">
        <v>118</v>
      </c>
      <c r="S148" t="s">
        <v>341</v>
      </c>
      <c r="T148" t="s">
        <v>82</v>
      </c>
      <c r="U148" t="s"/>
      <c r="V148" t="s">
        <v>83</v>
      </c>
      <c r="W148" t="s">
        <v>84</v>
      </c>
      <c r="X148" t="s"/>
      <c r="Y148" t="s">
        <v>85</v>
      </c>
      <c r="Z148">
        <f>HYPERLINK("https://hotelmonitor-cachepage.eclerx.com/savepage/tk_15435849127773771_sr_2117.html","info")</f>
        <v/>
      </c>
      <c r="AA148" t="n">
        <v>182656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88</v>
      </c>
      <c r="AO148" t="s"/>
      <c r="AP148" t="n">
        <v>203</v>
      </c>
      <c r="AQ148" t="s">
        <v>89</v>
      </c>
      <c r="AR148" t="s"/>
      <c r="AS148" t="s"/>
      <c r="AT148" t="s">
        <v>90</v>
      </c>
      <c r="AU148" t="s"/>
      <c r="AV148" t="s"/>
      <c r="AW148" t="s"/>
      <c r="AX148" t="s"/>
      <c r="AY148" t="n">
        <v>163099</v>
      </c>
      <c r="AZ148" t="s">
        <v>339</v>
      </c>
      <c r="BA148" t="s"/>
      <c r="BB148" t="n">
        <v>62070</v>
      </c>
      <c r="BC148" t="n">
        <v>13.38917</v>
      </c>
      <c r="BD148" t="n">
        <v>52.51195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92</v>
      </c>
    </row>
    <row r="149" spans="1:70">
      <c r="A149" t="s">
        <v>70</v>
      </c>
      <c r="B149" t="s">
        <v>71</v>
      </c>
      <c r="C149" t="s">
        <v>72</v>
      </c>
      <c r="D149" t="n">
        <v>1</v>
      </c>
      <c r="E149" t="s">
        <v>335</v>
      </c>
      <c r="F149" t="n">
        <v>1084201</v>
      </c>
      <c r="G149" t="s">
        <v>74</v>
      </c>
      <c r="H149" t="s">
        <v>75</v>
      </c>
      <c r="I149" t="s"/>
      <c r="J149" t="s">
        <v>74</v>
      </c>
      <c r="K149" t="n">
        <v>210</v>
      </c>
      <c r="L149" t="s">
        <v>76</v>
      </c>
      <c r="M149" t="s"/>
      <c r="N149" t="s">
        <v>342</v>
      </c>
      <c r="O149" t="s">
        <v>78</v>
      </c>
      <c r="P149" t="s">
        <v>337</v>
      </c>
      <c r="Q149" t="s"/>
      <c r="R149" t="s">
        <v>118</v>
      </c>
      <c r="S149" t="s">
        <v>343</v>
      </c>
      <c r="T149" t="s">
        <v>82</v>
      </c>
      <c r="U149" t="s"/>
      <c r="V149" t="s">
        <v>83</v>
      </c>
      <c r="W149" t="s">
        <v>99</v>
      </c>
      <c r="X149" t="s"/>
      <c r="Y149" t="s">
        <v>85</v>
      </c>
      <c r="Z149">
        <f>HYPERLINK("https://hotelmonitor-cachepage.eclerx.com/savepage/tk_15435849127773771_sr_2117.html","info")</f>
        <v/>
      </c>
      <c r="AA149" t="n">
        <v>182656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88</v>
      </c>
      <c r="AO149" t="s"/>
      <c r="AP149" t="n">
        <v>203</v>
      </c>
      <c r="AQ149" t="s">
        <v>89</v>
      </c>
      <c r="AR149" t="s"/>
      <c r="AS149" t="s"/>
      <c r="AT149" t="s">
        <v>90</v>
      </c>
      <c r="AU149" t="s"/>
      <c r="AV149" t="s"/>
      <c r="AW149" t="s"/>
      <c r="AX149" t="s"/>
      <c r="AY149" t="n">
        <v>163099</v>
      </c>
      <c r="AZ149" t="s">
        <v>339</v>
      </c>
      <c r="BA149" t="s"/>
      <c r="BB149" t="n">
        <v>62070</v>
      </c>
      <c r="BC149" t="n">
        <v>13.38917</v>
      </c>
      <c r="BD149" t="n">
        <v>52.51195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92</v>
      </c>
    </row>
    <row r="150" spans="1:70">
      <c r="A150" t="s">
        <v>70</v>
      </c>
      <c r="B150" t="s">
        <v>71</v>
      </c>
      <c r="C150" t="s">
        <v>72</v>
      </c>
      <c r="D150" t="n">
        <v>1</v>
      </c>
      <c r="E150" t="s">
        <v>344</v>
      </c>
      <c r="F150" t="n">
        <v>1434728</v>
      </c>
      <c r="G150" t="s">
        <v>74</v>
      </c>
      <c r="H150" t="s">
        <v>75</v>
      </c>
      <c r="I150" t="s"/>
      <c r="J150" t="s">
        <v>74</v>
      </c>
      <c r="K150" t="n">
        <v>94</v>
      </c>
      <c r="L150" t="s">
        <v>76</v>
      </c>
      <c r="M150" t="s"/>
      <c r="N150" t="s">
        <v>104</v>
      </c>
      <c r="O150" t="s">
        <v>78</v>
      </c>
      <c r="P150" t="s">
        <v>345</v>
      </c>
      <c r="Q150" t="s"/>
      <c r="R150" t="s">
        <v>80</v>
      </c>
      <c r="S150" t="s">
        <v>346</v>
      </c>
      <c r="T150" t="s">
        <v>82</v>
      </c>
      <c r="U150" t="s"/>
      <c r="V150" t="s">
        <v>83</v>
      </c>
      <c r="W150" t="s">
        <v>84</v>
      </c>
      <c r="X150" t="s"/>
      <c r="Y150" t="s">
        <v>85</v>
      </c>
      <c r="Z150">
        <f>HYPERLINK("https://hotelmonitor-cachepage.eclerx.com/savepage/tk_154358494459089_sr_2117.html","info")</f>
        <v/>
      </c>
      <c r="AA150" t="n">
        <v>210829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88</v>
      </c>
      <c r="AO150" t="s"/>
      <c r="AP150" t="n">
        <v>220</v>
      </c>
      <c r="AQ150" t="s">
        <v>89</v>
      </c>
      <c r="AR150" t="s"/>
      <c r="AS150" t="s"/>
      <c r="AT150" t="s">
        <v>90</v>
      </c>
      <c r="AU150" t="s"/>
      <c r="AV150" t="s"/>
      <c r="AW150" t="s"/>
      <c r="AX150" t="s"/>
      <c r="AY150" t="n">
        <v>937824</v>
      </c>
      <c r="AZ150" t="s">
        <v>347</v>
      </c>
      <c r="BA150" t="s"/>
      <c r="BB150" t="n">
        <v>444525</v>
      </c>
      <c r="BC150" t="n">
        <v>13.3879</v>
      </c>
      <c r="BD150" t="n">
        <v>52.5089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92</v>
      </c>
    </row>
    <row r="151" spans="1:70">
      <c r="A151" t="s">
        <v>70</v>
      </c>
      <c r="B151" t="s">
        <v>71</v>
      </c>
      <c r="C151" t="s">
        <v>72</v>
      </c>
      <c r="D151" t="n">
        <v>1</v>
      </c>
      <c r="E151" t="s">
        <v>344</v>
      </c>
      <c r="F151" t="n">
        <v>1434728</v>
      </c>
      <c r="G151" t="s">
        <v>74</v>
      </c>
      <c r="H151" t="s">
        <v>75</v>
      </c>
      <c r="I151" t="s"/>
      <c r="J151" t="s">
        <v>74</v>
      </c>
      <c r="K151" t="n">
        <v>118</v>
      </c>
      <c r="L151" t="s">
        <v>76</v>
      </c>
      <c r="M151" t="s"/>
      <c r="N151" t="s">
        <v>104</v>
      </c>
      <c r="O151" t="s">
        <v>78</v>
      </c>
      <c r="P151" t="s">
        <v>345</v>
      </c>
      <c r="Q151" t="s"/>
      <c r="R151" t="s">
        <v>80</v>
      </c>
      <c r="S151" t="s">
        <v>348</v>
      </c>
      <c r="T151" t="s">
        <v>82</v>
      </c>
      <c r="U151" t="s"/>
      <c r="V151" t="s">
        <v>83</v>
      </c>
      <c r="W151" t="s">
        <v>99</v>
      </c>
      <c r="X151" t="s"/>
      <c r="Y151" t="s">
        <v>85</v>
      </c>
      <c r="Z151">
        <f>HYPERLINK("https://hotelmonitor-cachepage.eclerx.com/savepage/tk_154358494459089_sr_2117.html","info")</f>
        <v/>
      </c>
      <c r="AA151" t="n">
        <v>210829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88</v>
      </c>
      <c r="AO151" t="s"/>
      <c r="AP151" t="n">
        <v>220</v>
      </c>
      <c r="AQ151" t="s">
        <v>89</v>
      </c>
      <c r="AR151" t="s"/>
      <c r="AS151" t="s"/>
      <c r="AT151" t="s">
        <v>90</v>
      </c>
      <c r="AU151" t="s"/>
      <c r="AV151" t="s"/>
      <c r="AW151" t="s"/>
      <c r="AX151" t="s"/>
      <c r="AY151" t="n">
        <v>937824</v>
      </c>
      <c r="AZ151" t="s">
        <v>347</v>
      </c>
      <c r="BA151" t="s"/>
      <c r="BB151" t="n">
        <v>444525</v>
      </c>
      <c r="BC151" t="n">
        <v>13.3879</v>
      </c>
      <c r="BD151" t="n">
        <v>52.5089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92</v>
      </c>
    </row>
    <row r="152" spans="1:70">
      <c r="A152" t="s">
        <v>70</v>
      </c>
      <c r="B152" t="s">
        <v>71</v>
      </c>
      <c r="C152" t="s">
        <v>72</v>
      </c>
      <c r="D152" t="n">
        <v>1</v>
      </c>
      <c r="E152" t="s">
        <v>349</v>
      </c>
      <c r="F152" t="n">
        <v>455190</v>
      </c>
      <c r="G152" t="s">
        <v>74</v>
      </c>
      <c r="H152" t="s">
        <v>75</v>
      </c>
      <c r="I152" t="s"/>
      <c r="J152" t="s">
        <v>74</v>
      </c>
      <c r="K152" t="n">
        <v>78.75</v>
      </c>
      <c r="L152" t="s">
        <v>76</v>
      </c>
      <c r="M152" t="s"/>
      <c r="N152" t="s">
        <v>141</v>
      </c>
      <c r="O152" t="s">
        <v>78</v>
      </c>
      <c r="P152" t="s">
        <v>350</v>
      </c>
      <c r="Q152" t="s"/>
      <c r="R152" t="s">
        <v>80</v>
      </c>
      <c r="S152" t="s">
        <v>351</v>
      </c>
      <c r="T152" t="s">
        <v>82</v>
      </c>
      <c r="U152" t="s"/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HYPERLINK("https://hotelmonitor-cachepage.eclerx.com/savepage/tk_15435847660139415_sr_2117.html","info")</f>
        <v/>
      </c>
      <c r="AA152" t="n">
        <v>114035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88</v>
      </c>
      <c r="AO152" t="s"/>
      <c r="AP152" t="n">
        <v>118</v>
      </c>
      <c r="AQ152" t="s">
        <v>89</v>
      </c>
      <c r="AR152" t="s"/>
      <c r="AS152" t="s"/>
      <c r="AT152" t="s">
        <v>90</v>
      </c>
      <c r="AU152" t="s"/>
      <c r="AV152" t="s"/>
      <c r="AW152" t="s"/>
      <c r="AX152" t="s"/>
      <c r="AY152" t="n">
        <v>1491254</v>
      </c>
      <c r="AZ152" t="s">
        <v>352</v>
      </c>
      <c r="BA152" t="s"/>
      <c r="BB152" t="n">
        <v>41914</v>
      </c>
      <c r="BC152" t="n">
        <v>13.33079</v>
      </c>
      <c r="BD152" t="n">
        <v>52.5677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92</v>
      </c>
    </row>
    <row r="153" spans="1:70">
      <c r="A153" t="s">
        <v>70</v>
      </c>
      <c r="B153" t="s">
        <v>71</v>
      </c>
      <c r="C153" t="s">
        <v>72</v>
      </c>
      <c r="D153" t="n">
        <v>1</v>
      </c>
      <c r="E153" t="s">
        <v>349</v>
      </c>
      <c r="F153" t="n">
        <v>455190</v>
      </c>
      <c r="G153" t="s">
        <v>74</v>
      </c>
      <c r="H153" t="s">
        <v>75</v>
      </c>
      <c r="I153" t="s"/>
      <c r="J153" t="s">
        <v>74</v>
      </c>
      <c r="K153" t="n">
        <v>94.75</v>
      </c>
      <c r="L153" t="s">
        <v>76</v>
      </c>
      <c r="M153" t="s"/>
      <c r="N153" t="s">
        <v>101</v>
      </c>
      <c r="O153" t="s">
        <v>78</v>
      </c>
      <c r="P153" t="s">
        <v>350</v>
      </c>
      <c r="Q153" t="s"/>
      <c r="R153" t="s">
        <v>80</v>
      </c>
      <c r="S153" t="s">
        <v>353</v>
      </c>
      <c r="T153" t="s">
        <v>82</v>
      </c>
      <c r="U153" t="s"/>
      <c r="V153" t="s">
        <v>83</v>
      </c>
      <c r="W153" t="s">
        <v>99</v>
      </c>
      <c r="X153" t="s"/>
      <c r="Y153" t="s">
        <v>85</v>
      </c>
      <c r="Z153">
        <f>HYPERLINK("https://hotelmonitor-cachepage.eclerx.com/savepage/tk_15435847660139415_sr_2117.html","info")</f>
        <v/>
      </c>
      <c r="AA153" t="n">
        <v>114035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88</v>
      </c>
      <c r="AO153" t="s"/>
      <c r="AP153" t="n">
        <v>118</v>
      </c>
      <c r="AQ153" t="s">
        <v>89</v>
      </c>
      <c r="AR153" t="s"/>
      <c r="AS153" t="s"/>
      <c r="AT153" t="s">
        <v>90</v>
      </c>
      <c r="AU153" t="s"/>
      <c r="AV153" t="s"/>
      <c r="AW153" t="s"/>
      <c r="AX153" t="s"/>
      <c r="AY153" t="n">
        <v>1491254</v>
      </c>
      <c r="AZ153" t="s">
        <v>352</v>
      </c>
      <c r="BA153" t="s"/>
      <c r="BB153" t="n">
        <v>41914</v>
      </c>
      <c r="BC153" t="n">
        <v>13.33079</v>
      </c>
      <c r="BD153" t="n">
        <v>52.5677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92</v>
      </c>
    </row>
    <row r="154" spans="1:70">
      <c r="A154" t="s">
        <v>70</v>
      </c>
      <c r="B154" t="s">
        <v>71</v>
      </c>
      <c r="C154" t="s">
        <v>72</v>
      </c>
      <c r="D154" t="n">
        <v>1</v>
      </c>
      <c r="E154" t="s">
        <v>354</v>
      </c>
      <c r="F154" t="n">
        <v>432267</v>
      </c>
      <c r="G154" t="s">
        <v>74</v>
      </c>
      <c r="H154" t="s">
        <v>75</v>
      </c>
      <c r="I154" t="s"/>
      <c r="J154" t="s">
        <v>74</v>
      </c>
      <c r="K154" t="n">
        <v>119</v>
      </c>
      <c r="L154" t="s">
        <v>76</v>
      </c>
      <c r="M154" t="s"/>
      <c r="N154" t="s">
        <v>141</v>
      </c>
      <c r="O154" t="s">
        <v>78</v>
      </c>
      <c r="P154" t="s">
        <v>355</v>
      </c>
      <c r="Q154" t="s"/>
      <c r="R154" t="s">
        <v>80</v>
      </c>
      <c r="S154" t="s">
        <v>126</v>
      </c>
      <c r="T154" t="s">
        <v>82</v>
      </c>
      <c r="U154" t="s"/>
      <c r="V154" t="s">
        <v>83</v>
      </c>
      <c r="W154" t="s">
        <v>84</v>
      </c>
      <c r="X154" t="s"/>
      <c r="Y154" t="s">
        <v>85</v>
      </c>
      <c r="Z154">
        <f>HYPERLINK("https://hotelmonitor-cachepage.eclerx.com/savepage/tk_15435846795472472_sr_2117.html","info")</f>
        <v/>
      </c>
      <c r="AA154" t="n">
        <v>115574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88</v>
      </c>
      <c r="AO154" t="s"/>
      <c r="AP154" t="n">
        <v>71</v>
      </c>
      <c r="AQ154" t="s">
        <v>89</v>
      </c>
      <c r="AR154" t="s"/>
      <c r="AS154" t="s"/>
      <c r="AT154" t="s">
        <v>90</v>
      </c>
      <c r="AU154" t="s"/>
      <c r="AV154" t="s"/>
      <c r="AW154" t="s"/>
      <c r="AX154" t="s"/>
      <c r="AY154" t="n">
        <v>1614165</v>
      </c>
      <c r="AZ154" t="s">
        <v>356</v>
      </c>
      <c r="BA154" t="s"/>
      <c r="BB154" t="n">
        <v>424118</v>
      </c>
      <c r="BC154" t="n">
        <v>13.30458</v>
      </c>
      <c r="BD154" t="n">
        <v>52.51284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92</v>
      </c>
    </row>
    <row r="155" spans="1:70">
      <c r="A155" t="s">
        <v>70</v>
      </c>
      <c r="B155" t="s">
        <v>71</v>
      </c>
      <c r="C155" t="s">
        <v>72</v>
      </c>
      <c r="D155" t="n">
        <v>1</v>
      </c>
      <c r="E155" t="s">
        <v>354</v>
      </c>
      <c r="F155" t="n">
        <v>432267</v>
      </c>
      <c r="G155" t="s">
        <v>74</v>
      </c>
      <c r="H155" t="s">
        <v>75</v>
      </c>
      <c r="I155" t="s"/>
      <c r="J155" t="s">
        <v>74</v>
      </c>
      <c r="K155" t="n">
        <v>139</v>
      </c>
      <c r="L155" t="s">
        <v>76</v>
      </c>
      <c r="M155" t="s"/>
      <c r="N155" t="s">
        <v>357</v>
      </c>
      <c r="O155" t="s">
        <v>78</v>
      </c>
      <c r="P155" t="s">
        <v>355</v>
      </c>
      <c r="Q155" t="s"/>
      <c r="R155" t="s">
        <v>80</v>
      </c>
      <c r="S155" t="s">
        <v>216</v>
      </c>
      <c r="T155" t="s">
        <v>82</v>
      </c>
      <c r="U155" t="s"/>
      <c r="V155" t="s">
        <v>83</v>
      </c>
      <c r="W155" t="s">
        <v>99</v>
      </c>
      <c r="X155" t="s"/>
      <c r="Y155" t="s">
        <v>85</v>
      </c>
      <c r="Z155">
        <f>HYPERLINK("https://hotelmonitor-cachepage.eclerx.com/savepage/tk_15435846795472472_sr_2117.html","info")</f>
        <v/>
      </c>
      <c r="AA155" t="n">
        <v>115574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88</v>
      </c>
      <c r="AO155" t="s"/>
      <c r="AP155" t="n">
        <v>71</v>
      </c>
      <c r="AQ155" t="s">
        <v>89</v>
      </c>
      <c r="AR155" t="s"/>
      <c r="AS155" t="s"/>
      <c r="AT155" t="s">
        <v>90</v>
      </c>
      <c r="AU155" t="s"/>
      <c r="AV155" t="s"/>
      <c r="AW155" t="s"/>
      <c r="AX155" t="s"/>
      <c r="AY155" t="n">
        <v>1614165</v>
      </c>
      <c r="AZ155" t="s">
        <v>356</v>
      </c>
      <c r="BA155" t="s"/>
      <c r="BB155" t="n">
        <v>424118</v>
      </c>
      <c r="BC155" t="n">
        <v>13.30458</v>
      </c>
      <c r="BD155" t="n">
        <v>52.51284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92</v>
      </c>
    </row>
    <row r="156" spans="1:70">
      <c r="A156" t="s">
        <v>70</v>
      </c>
      <c r="B156" t="s">
        <v>71</v>
      </c>
      <c r="C156" t="s">
        <v>72</v>
      </c>
      <c r="D156" t="n">
        <v>1</v>
      </c>
      <c r="E156" t="s">
        <v>358</v>
      </c>
      <c r="F156" t="n">
        <v>-1</v>
      </c>
      <c r="G156" t="s">
        <v>74</v>
      </c>
      <c r="H156" t="s">
        <v>75</v>
      </c>
      <c r="I156" t="s"/>
      <c r="J156" t="s">
        <v>74</v>
      </c>
      <c r="K156" t="n">
        <v>137</v>
      </c>
      <c r="L156" t="s">
        <v>76</v>
      </c>
      <c r="M156" t="s"/>
      <c r="N156" t="s">
        <v>359</v>
      </c>
      <c r="O156" t="s">
        <v>78</v>
      </c>
      <c r="P156" t="s">
        <v>358</v>
      </c>
      <c r="Q156" t="s"/>
      <c r="R156" t="s">
        <v>192</v>
      </c>
      <c r="S156" t="s">
        <v>360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HYPERLINK("https://hotelmonitor-cachepage.eclerx.com/savepage/tk_15435848628651996_sr_2117.html","info")</f>
        <v/>
      </c>
      <c r="AA156" t="n">
        <v>-6796544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88</v>
      </c>
      <c r="AO156" t="s"/>
      <c r="AP156" t="n">
        <v>175</v>
      </c>
      <c r="AQ156" t="s">
        <v>89</v>
      </c>
      <c r="AR156" t="s"/>
      <c r="AS156" t="s"/>
      <c r="AT156" t="s">
        <v>90</v>
      </c>
      <c r="AU156" t="s"/>
      <c r="AV156" t="s"/>
      <c r="AW156" t="s"/>
      <c r="AX156" t="s"/>
      <c r="AY156" t="n">
        <v>6796544</v>
      </c>
      <c r="AZ156" t="s">
        <v>361</v>
      </c>
      <c r="BA156" t="s"/>
      <c r="BB156" t="n">
        <v>972851</v>
      </c>
      <c r="BC156" t="n">
        <v>13.442538</v>
      </c>
      <c r="BD156" t="n">
        <v>52.50435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"B157" t="s">
        <v>71</v>
      </c>
      <c r="C157" t="s">
        <v>72</v>
      </c>
      <c r="D157" t="n">
        <v>1</v>
      </c>
      <c r="E157" t="s">
        <v>358</v>
      </c>
      <c r="F157" t="n">
        <v>-1</v>
      </c>
      <c r="G157" t="s">
        <v>74</v>
      </c>
      <c r="H157" t="s">
        <v>75</v>
      </c>
      <c r="I157" t="s"/>
      <c r="J157" t="s">
        <v>74</v>
      </c>
      <c r="K157" t="n">
        <v>137</v>
      </c>
      <c r="L157" t="s">
        <v>76</v>
      </c>
      <c r="M157" t="s"/>
      <c r="N157" t="s">
        <v>362</v>
      </c>
      <c r="O157" t="s">
        <v>78</v>
      </c>
      <c r="P157" t="s">
        <v>358</v>
      </c>
      <c r="Q157" t="s"/>
      <c r="R157" t="s">
        <v>192</v>
      </c>
      <c r="S157" t="s">
        <v>360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HYPERLINK("https://hotelmonitor-cachepage.eclerx.com/savepage/tk_15435848628651996_sr_2117.html","info")</f>
        <v/>
      </c>
      <c r="AA157" t="n">
        <v>-6796544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88</v>
      </c>
      <c r="AO157" t="s"/>
      <c r="AP157" t="n">
        <v>175</v>
      </c>
      <c r="AQ157" t="s">
        <v>89</v>
      </c>
      <c r="AR157" t="s"/>
      <c r="AS157" t="s"/>
      <c r="AT157" t="s">
        <v>90</v>
      </c>
      <c r="AU157" t="s"/>
      <c r="AV157" t="s"/>
      <c r="AW157" t="s"/>
      <c r="AX157" t="s"/>
      <c r="AY157" t="n">
        <v>6796544</v>
      </c>
      <c r="AZ157" t="s">
        <v>361</v>
      </c>
      <c r="BA157" t="s"/>
      <c r="BB157" t="n">
        <v>972851</v>
      </c>
      <c r="BC157" t="n">
        <v>13.442538</v>
      </c>
      <c r="BD157" t="n">
        <v>52.50435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92</v>
      </c>
    </row>
    <row r="158" spans="1:70">
      <c r="A158" t="s">
        <v>70</v>
      </c>
      <c r="B158" t="s">
        <v>71</v>
      </c>
      <c r="C158" t="s">
        <v>72</v>
      </c>
      <c r="D158" t="n">
        <v>1</v>
      </c>
      <c r="E158" t="s">
        <v>358</v>
      </c>
      <c r="F158" t="n">
        <v>-1</v>
      </c>
      <c r="G158" t="s">
        <v>74</v>
      </c>
      <c r="H158" t="s">
        <v>75</v>
      </c>
      <c r="I158" t="s"/>
      <c r="J158" t="s">
        <v>74</v>
      </c>
      <c r="K158" t="n">
        <v>147</v>
      </c>
      <c r="L158" t="s">
        <v>76</v>
      </c>
      <c r="M158" t="s"/>
      <c r="N158" t="s">
        <v>363</v>
      </c>
      <c r="O158" t="s">
        <v>78</v>
      </c>
      <c r="P158" t="s">
        <v>358</v>
      </c>
      <c r="Q158" t="s"/>
      <c r="R158" t="s">
        <v>192</v>
      </c>
      <c r="S158" t="s">
        <v>364</v>
      </c>
      <c r="T158" t="s">
        <v>82</v>
      </c>
      <c r="U158" t="s"/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HYPERLINK("https://hotelmonitor-cachepage.eclerx.com/savepage/tk_15435848628651996_sr_2117.html","info")</f>
        <v/>
      </c>
      <c r="AA158" t="n">
        <v>-6796544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88</v>
      </c>
      <c r="AO158" t="s"/>
      <c r="AP158" t="n">
        <v>175</v>
      </c>
      <c r="AQ158" t="s">
        <v>89</v>
      </c>
      <c r="AR158" t="s"/>
      <c r="AS158" t="s"/>
      <c r="AT158" t="s">
        <v>90</v>
      </c>
      <c r="AU158" t="s"/>
      <c r="AV158" t="s"/>
      <c r="AW158" t="s"/>
      <c r="AX158" t="s"/>
      <c r="AY158" t="n">
        <v>6796544</v>
      </c>
      <c r="AZ158" t="s">
        <v>361</v>
      </c>
      <c r="BA158" t="s"/>
      <c r="BB158" t="n">
        <v>972851</v>
      </c>
      <c r="BC158" t="n">
        <v>13.442538</v>
      </c>
      <c r="BD158" t="n">
        <v>52.50435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92</v>
      </c>
    </row>
    <row r="159" spans="1:70">
      <c r="A159" t="s">
        <v>70</v>
      </c>
      <c r="B159" t="s">
        <v>71</v>
      </c>
      <c r="C159" t="s">
        <v>72</v>
      </c>
      <c r="D159" t="n">
        <v>1</v>
      </c>
      <c r="E159" t="s">
        <v>358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167</v>
      </c>
      <c r="L159" t="s">
        <v>76</v>
      </c>
      <c r="M159" t="s"/>
      <c r="N159" t="s">
        <v>359</v>
      </c>
      <c r="O159" t="s">
        <v>78</v>
      </c>
      <c r="P159" t="s">
        <v>358</v>
      </c>
      <c r="Q159" t="s"/>
      <c r="R159" t="s">
        <v>192</v>
      </c>
      <c r="S159" t="s">
        <v>365</v>
      </c>
      <c r="T159" t="s">
        <v>82</v>
      </c>
      <c r="U159" t="s"/>
      <c r="V159" t="s">
        <v>83</v>
      </c>
      <c r="W159" t="s">
        <v>99</v>
      </c>
      <c r="X159" t="s"/>
      <c r="Y159" t="s">
        <v>85</v>
      </c>
      <c r="Z159">
        <f>HYPERLINK("https://hotelmonitor-cachepage.eclerx.com/savepage/tk_15435848628651996_sr_2117.html","info")</f>
        <v/>
      </c>
      <c r="AA159" t="n">
        <v>-6796544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88</v>
      </c>
      <c r="AO159" t="s"/>
      <c r="AP159" t="n">
        <v>175</v>
      </c>
      <c r="AQ159" t="s">
        <v>89</v>
      </c>
      <c r="AR159" t="s"/>
      <c r="AS159" t="s"/>
      <c r="AT159" t="s">
        <v>90</v>
      </c>
      <c r="AU159" t="s"/>
      <c r="AV159" t="s"/>
      <c r="AW159" t="s"/>
      <c r="AX159" t="s"/>
      <c r="AY159" t="n">
        <v>6796544</v>
      </c>
      <c r="AZ159" t="s">
        <v>361</v>
      </c>
      <c r="BA159" t="s"/>
      <c r="BB159" t="n">
        <v>972851</v>
      </c>
      <c r="BC159" t="n">
        <v>13.442538</v>
      </c>
      <c r="BD159" t="n">
        <v>52.50435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92</v>
      </c>
    </row>
    <row r="160" spans="1:70">
      <c r="A160" t="s">
        <v>70</v>
      </c>
      <c r="B160" t="s">
        <v>71</v>
      </c>
      <c r="C160" t="s">
        <v>72</v>
      </c>
      <c r="D160" t="n">
        <v>1</v>
      </c>
      <c r="E160" t="s">
        <v>358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167</v>
      </c>
      <c r="L160" t="s">
        <v>76</v>
      </c>
      <c r="M160" t="s"/>
      <c r="N160" t="s">
        <v>362</v>
      </c>
      <c r="O160" t="s">
        <v>78</v>
      </c>
      <c r="P160" t="s">
        <v>358</v>
      </c>
      <c r="Q160" t="s"/>
      <c r="R160" t="s">
        <v>192</v>
      </c>
      <c r="S160" t="s">
        <v>365</v>
      </c>
      <c r="T160" t="s">
        <v>82</v>
      </c>
      <c r="U160" t="s"/>
      <c r="V160" t="s">
        <v>83</v>
      </c>
      <c r="W160" t="s">
        <v>99</v>
      </c>
      <c r="X160" t="s"/>
      <c r="Y160" t="s">
        <v>85</v>
      </c>
      <c r="Z160">
        <f>HYPERLINK("https://hotelmonitor-cachepage.eclerx.com/savepage/tk_15435848628651996_sr_2117.html","info")</f>
        <v/>
      </c>
      <c r="AA160" t="n">
        <v>-6796544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88</v>
      </c>
      <c r="AO160" t="s"/>
      <c r="AP160" t="n">
        <v>175</v>
      </c>
      <c r="AQ160" t="s">
        <v>89</v>
      </c>
      <c r="AR160" t="s"/>
      <c r="AS160" t="s"/>
      <c r="AT160" t="s">
        <v>90</v>
      </c>
      <c r="AU160" t="s"/>
      <c r="AV160" t="s"/>
      <c r="AW160" t="s"/>
      <c r="AX160" t="s"/>
      <c r="AY160" t="n">
        <v>6796544</v>
      </c>
      <c r="AZ160" t="s">
        <v>361</v>
      </c>
      <c r="BA160" t="s"/>
      <c r="BB160" t="n">
        <v>972851</v>
      </c>
      <c r="BC160" t="n">
        <v>13.442538</v>
      </c>
      <c r="BD160" t="n">
        <v>52.50435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92</v>
      </c>
    </row>
    <row r="161" spans="1:70">
      <c r="A161" t="s">
        <v>70</v>
      </c>
      <c r="B161" t="s">
        <v>71</v>
      </c>
      <c r="C161" t="s">
        <v>72</v>
      </c>
      <c r="D161" t="n">
        <v>1</v>
      </c>
      <c r="E161" t="s">
        <v>358</v>
      </c>
      <c r="F161" t="n">
        <v>-1</v>
      </c>
      <c r="G161" t="s">
        <v>74</v>
      </c>
      <c r="H161" t="s">
        <v>75</v>
      </c>
      <c r="I161" t="s"/>
      <c r="J161" t="s">
        <v>74</v>
      </c>
      <c r="K161" t="n">
        <v>177</v>
      </c>
      <c r="L161" t="s">
        <v>76</v>
      </c>
      <c r="M161" t="s"/>
      <c r="N161" t="s">
        <v>363</v>
      </c>
      <c r="O161" t="s">
        <v>78</v>
      </c>
      <c r="P161" t="s">
        <v>358</v>
      </c>
      <c r="Q161" t="s"/>
      <c r="R161" t="s">
        <v>192</v>
      </c>
      <c r="S161" t="s">
        <v>366</v>
      </c>
      <c r="T161" t="s">
        <v>82</v>
      </c>
      <c r="U161" t="s"/>
      <c r="V161" t="s">
        <v>83</v>
      </c>
      <c r="W161" t="s">
        <v>99</v>
      </c>
      <c r="X161" t="s"/>
      <c r="Y161" t="s">
        <v>85</v>
      </c>
      <c r="Z161">
        <f>HYPERLINK("https://hotelmonitor-cachepage.eclerx.com/savepage/tk_15435848628651996_sr_2117.html","info")</f>
        <v/>
      </c>
      <c r="AA161" t="n">
        <v>-6796544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88</v>
      </c>
      <c r="AO161" t="s"/>
      <c r="AP161" t="n">
        <v>175</v>
      </c>
      <c r="AQ161" t="s">
        <v>89</v>
      </c>
      <c r="AR161" t="s"/>
      <c r="AS161" t="s"/>
      <c r="AT161" t="s">
        <v>90</v>
      </c>
      <c r="AU161" t="s"/>
      <c r="AV161" t="s"/>
      <c r="AW161" t="s"/>
      <c r="AX161" t="s"/>
      <c r="AY161" t="n">
        <v>6796544</v>
      </c>
      <c r="AZ161" t="s">
        <v>361</v>
      </c>
      <c r="BA161" t="s"/>
      <c r="BB161" t="n">
        <v>972851</v>
      </c>
      <c r="BC161" t="n">
        <v>13.442538</v>
      </c>
      <c r="BD161" t="n">
        <v>52.50435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92</v>
      </c>
    </row>
    <row r="162" spans="1:70">
      <c r="A162" t="s">
        <v>70</v>
      </c>
      <c r="B162" t="s">
        <v>71</v>
      </c>
      <c r="C162" t="s">
        <v>72</v>
      </c>
      <c r="D162" t="n">
        <v>1</v>
      </c>
      <c r="E162" t="s">
        <v>367</v>
      </c>
      <c r="F162" t="n">
        <v>529949</v>
      </c>
      <c r="G162" t="s">
        <v>74</v>
      </c>
      <c r="H162" t="s">
        <v>75</v>
      </c>
      <c r="I162" t="s"/>
      <c r="J162" t="s">
        <v>74</v>
      </c>
      <c r="K162" t="n">
        <v>128</v>
      </c>
      <c r="L162" t="s">
        <v>76</v>
      </c>
      <c r="M162" t="s"/>
      <c r="N162" t="s">
        <v>368</v>
      </c>
      <c r="O162" t="s">
        <v>78</v>
      </c>
      <c r="P162" t="s">
        <v>369</v>
      </c>
      <c r="Q162" t="s"/>
      <c r="R162" t="s">
        <v>80</v>
      </c>
      <c r="S162" t="s">
        <v>370</v>
      </c>
      <c r="T162" t="s">
        <v>82</v>
      </c>
      <c r="U162" t="s"/>
      <c r="V162" t="s">
        <v>83</v>
      </c>
      <c r="W162" t="s">
        <v>84</v>
      </c>
      <c r="X162" t="s"/>
      <c r="Y162" t="s">
        <v>85</v>
      </c>
      <c r="Z162">
        <f>HYPERLINK("https://hotelmonitor-cachepage.eclerx.com/savepage/tk_15435846117858794_sr_2117.html","info")</f>
        <v/>
      </c>
      <c r="AA162" t="n">
        <v>99184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88</v>
      </c>
      <c r="AO162" t="s"/>
      <c r="AP162" t="n">
        <v>34</v>
      </c>
      <c r="AQ162" t="s">
        <v>89</v>
      </c>
      <c r="AR162" t="s"/>
      <c r="AS162" t="s"/>
      <c r="AT162" t="s">
        <v>90</v>
      </c>
      <c r="AU162" t="s"/>
      <c r="AV162" t="s"/>
      <c r="AW162" t="s"/>
      <c r="AX162" t="s"/>
      <c r="AY162" t="n">
        <v>2214996</v>
      </c>
      <c r="AZ162" t="s">
        <v>371</v>
      </c>
      <c r="BA162" t="s"/>
      <c r="BB162" t="n">
        <v>63986</v>
      </c>
      <c r="BC162" t="n">
        <v>13.383228</v>
      </c>
      <c r="BD162" t="n">
        <v>52.504619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92</v>
      </c>
    </row>
    <row r="163" spans="1:70">
      <c r="A163" t="s">
        <v>70</v>
      </c>
      <c r="B163" t="s">
        <v>71</v>
      </c>
      <c r="C163" t="s">
        <v>72</v>
      </c>
      <c r="D163" t="n">
        <v>1</v>
      </c>
      <c r="E163" t="s">
        <v>367</v>
      </c>
      <c r="F163" t="n">
        <v>529949</v>
      </c>
      <c r="G163" t="s">
        <v>74</v>
      </c>
      <c r="H163" t="s">
        <v>75</v>
      </c>
      <c r="I163" t="s"/>
      <c r="J163" t="s">
        <v>74</v>
      </c>
      <c r="K163" t="n">
        <v>128</v>
      </c>
      <c r="L163" t="s">
        <v>76</v>
      </c>
      <c r="M163" t="s"/>
      <c r="N163" t="s">
        <v>368</v>
      </c>
      <c r="O163" t="s">
        <v>78</v>
      </c>
      <c r="P163" t="s">
        <v>369</v>
      </c>
      <c r="Q163" t="s"/>
      <c r="R163" t="s">
        <v>80</v>
      </c>
      <c r="S163" t="s">
        <v>370</v>
      </c>
      <c r="T163" t="s">
        <v>82</v>
      </c>
      <c r="U163" t="s"/>
      <c r="V163" t="s">
        <v>83</v>
      </c>
      <c r="W163" t="s">
        <v>84</v>
      </c>
      <c r="X163" t="s"/>
      <c r="Y163" t="s">
        <v>85</v>
      </c>
      <c r="Z163">
        <f>HYPERLINK("https://hotelmonitor-cachepage.eclerx.com/savepage/tk_15435846117858794_sr_2117.html","info")</f>
        <v/>
      </c>
      <c r="AA163" t="n">
        <v>99184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88</v>
      </c>
      <c r="AO163" t="s"/>
      <c r="AP163" t="n">
        <v>34</v>
      </c>
      <c r="AQ163" t="s">
        <v>89</v>
      </c>
      <c r="AR163" t="s"/>
      <c r="AS163" t="s"/>
      <c r="AT163" t="s">
        <v>90</v>
      </c>
      <c r="AU163" t="s"/>
      <c r="AV163" t="s"/>
      <c r="AW163" t="s"/>
      <c r="AX163" t="s"/>
      <c r="AY163" t="n">
        <v>2214996</v>
      </c>
      <c r="AZ163" t="s">
        <v>371</v>
      </c>
      <c r="BA163" t="s"/>
      <c r="BB163" t="n">
        <v>63986</v>
      </c>
      <c r="BC163" t="n">
        <v>13.383228</v>
      </c>
      <c r="BD163" t="n">
        <v>52.504619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92</v>
      </c>
    </row>
    <row r="164" spans="1:70">
      <c r="A164" t="s">
        <v>70</v>
      </c>
      <c r="B164" t="s">
        <v>71</v>
      </c>
      <c r="C164" t="s">
        <v>72</v>
      </c>
      <c r="D164" t="n">
        <v>1</v>
      </c>
      <c r="E164" t="s">
        <v>367</v>
      </c>
      <c r="F164" t="n">
        <v>529949</v>
      </c>
      <c r="G164" t="s">
        <v>74</v>
      </c>
      <c r="H164" t="s">
        <v>75</v>
      </c>
      <c r="I164" t="s"/>
      <c r="J164" t="s">
        <v>74</v>
      </c>
      <c r="K164" t="n">
        <v>128</v>
      </c>
      <c r="L164" t="s">
        <v>76</v>
      </c>
      <c r="M164" t="s"/>
      <c r="N164" t="s">
        <v>372</v>
      </c>
      <c r="O164" t="s">
        <v>78</v>
      </c>
      <c r="P164" t="s">
        <v>369</v>
      </c>
      <c r="Q164" t="s"/>
      <c r="R164" t="s">
        <v>80</v>
      </c>
      <c r="S164" t="s">
        <v>370</v>
      </c>
      <c r="T164" t="s">
        <v>82</v>
      </c>
      <c r="U164" t="s"/>
      <c r="V164" t="s">
        <v>83</v>
      </c>
      <c r="W164" t="s">
        <v>84</v>
      </c>
      <c r="X164" t="s"/>
      <c r="Y164" t="s">
        <v>85</v>
      </c>
      <c r="Z164">
        <f>HYPERLINK("https://hotelmonitor-cachepage.eclerx.com/savepage/tk_15435846117858794_sr_2117.html","info")</f>
        <v/>
      </c>
      <c r="AA164" t="n">
        <v>99184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88</v>
      </c>
      <c r="AO164" t="s"/>
      <c r="AP164" t="n">
        <v>34</v>
      </c>
      <c r="AQ164" t="s">
        <v>89</v>
      </c>
      <c r="AR164" t="s"/>
      <c r="AS164" t="s"/>
      <c r="AT164" t="s">
        <v>90</v>
      </c>
      <c r="AU164" t="s"/>
      <c r="AV164" t="s"/>
      <c r="AW164" t="s"/>
      <c r="AX164" t="s"/>
      <c r="AY164" t="n">
        <v>2214996</v>
      </c>
      <c r="AZ164" t="s">
        <v>371</v>
      </c>
      <c r="BA164" t="s"/>
      <c r="BB164" t="n">
        <v>63986</v>
      </c>
      <c r="BC164" t="n">
        <v>13.383228</v>
      </c>
      <c r="BD164" t="n">
        <v>52.504619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92</v>
      </c>
    </row>
    <row r="165" spans="1:70">
      <c r="A165" t="s">
        <v>70</v>
      </c>
      <c r="B165" t="s">
        <v>71</v>
      </c>
      <c r="C165" t="s">
        <v>72</v>
      </c>
      <c r="D165" t="n">
        <v>1</v>
      </c>
      <c r="E165" t="s">
        <v>367</v>
      </c>
      <c r="F165" t="n">
        <v>529949</v>
      </c>
      <c r="G165" t="s">
        <v>74</v>
      </c>
      <c r="H165" t="s">
        <v>75</v>
      </c>
      <c r="I165" t="s"/>
      <c r="J165" t="s">
        <v>74</v>
      </c>
      <c r="K165" t="n">
        <v>158</v>
      </c>
      <c r="L165" t="s">
        <v>76</v>
      </c>
      <c r="M165" t="s"/>
      <c r="N165" t="s">
        <v>368</v>
      </c>
      <c r="O165" t="s">
        <v>78</v>
      </c>
      <c r="P165" t="s">
        <v>369</v>
      </c>
      <c r="Q165" t="s"/>
      <c r="R165" t="s">
        <v>80</v>
      </c>
      <c r="S165" t="s">
        <v>163</v>
      </c>
      <c r="T165" t="s">
        <v>82</v>
      </c>
      <c r="U165" t="s"/>
      <c r="V165" t="s">
        <v>83</v>
      </c>
      <c r="W165" t="s">
        <v>99</v>
      </c>
      <c r="X165" t="s"/>
      <c r="Y165" t="s">
        <v>85</v>
      </c>
      <c r="Z165">
        <f>HYPERLINK("https://hotelmonitor-cachepage.eclerx.com/savepage/tk_15435846117858794_sr_2117.html","info")</f>
        <v/>
      </c>
      <c r="AA165" t="n">
        <v>99184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88</v>
      </c>
      <c r="AO165" t="s"/>
      <c r="AP165" t="n">
        <v>34</v>
      </c>
      <c r="AQ165" t="s">
        <v>89</v>
      </c>
      <c r="AR165" t="s"/>
      <c r="AS165" t="s"/>
      <c r="AT165" t="s">
        <v>90</v>
      </c>
      <c r="AU165" t="s"/>
      <c r="AV165" t="s"/>
      <c r="AW165" t="s"/>
      <c r="AX165" t="s"/>
      <c r="AY165" t="n">
        <v>2214996</v>
      </c>
      <c r="AZ165" t="s">
        <v>371</v>
      </c>
      <c r="BA165" t="s"/>
      <c r="BB165" t="n">
        <v>63986</v>
      </c>
      <c r="BC165" t="n">
        <v>13.383228</v>
      </c>
      <c r="BD165" t="n">
        <v>52.504619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92</v>
      </c>
    </row>
    <row r="166" spans="1:70">
      <c r="A166" t="s">
        <v>70</v>
      </c>
      <c r="B166" t="s">
        <v>71</v>
      </c>
      <c r="C166" t="s">
        <v>72</v>
      </c>
      <c r="D166" t="n">
        <v>1</v>
      </c>
      <c r="E166" t="s">
        <v>367</v>
      </c>
      <c r="F166" t="n">
        <v>529949</v>
      </c>
      <c r="G166" t="s">
        <v>74</v>
      </c>
      <c r="H166" t="s">
        <v>75</v>
      </c>
      <c r="I166" t="s"/>
      <c r="J166" t="s">
        <v>74</v>
      </c>
      <c r="K166" t="n">
        <v>158</v>
      </c>
      <c r="L166" t="s">
        <v>76</v>
      </c>
      <c r="M166" t="s"/>
      <c r="N166" t="s">
        <v>368</v>
      </c>
      <c r="O166" t="s">
        <v>78</v>
      </c>
      <c r="P166" t="s">
        <v>369</v>
      </c>
      <c r="Q166" t="s"/>
      <c r="R166" t="s">
        <v>80</v>
      </c>
      <c r="S166" t="s">
        <v>163</v>
      </c>
      <c r="T166" t="s">
        <v>82</v>
      </c>
      <c r="U166" t="s"/>
      <c r="V166" t="s">
        <v>83</v>
      </c>
      <c r="W166" t="s">
        <v>99</v>
      </c>
      <c r="X166" t="s"/>
      <c r="Y166" t="s">
        <v>85</v>
      </c>
      <c r="Z166">
        <f>HYPERLINK("https://hotelmonitor-cachepage.eclerx.com/savepage/tk_15435846117858794_sr_2117.html","info")</f>
        <v/>
      </c>
      <c r="AA166" t="n">
        <v>99184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88</v>
      </c>
      <c r="AO166" t="s"/>
      <c r="AP166" t="n">
        <v>34</v>
      </c>
      <c r="AQ166" t="s">
        <v>89</v>
      </c>
      <c r="AR166" t="s"/>
      <c r="AS166" t="s"/>
      <c r="AT166" t="s">
        <v>90</v>
      </c>
      <c r="AU166" t="s"/>
      <c r="AV166" t="s"/>
      <c r="AW166" t="s"/>
      <c r="AX166" t="s"/>
      <c r="AY166" t="n">
        <v>2214996</v>
      </c>
      <c r="AZ166" t="s">
        <v>371</v>
      </c>
      <c r="BA166" t="s"/>
      <c r="BB166" t="n">
        <v>63986</v>
      </c>
      <c r="BC166" t="n">
        <v>13.383228</v>
      </c>
      <c r="BD166" t="n">
        <v>52.504619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92</v>
      </c>
    </row>
    <row r="167" spans="1:70">
      <c r="A167" t="s">
        <v>70</v>
      </c>
      <c r="B167" t="s">
        <v>71</v>
      </c>
      <c r="C167" t="s">
        <v>72</v>
      </c>
      <c r="D167" t="n">
        <v>1</v>
      </c>
      <c r="E167" t="s">
        <v>367</v>
      </c>
      <c r="F167" t="n">
        <v>529949</v>
      </c>
      <c r="G167" t="s">
        <v>74</v>
      </c>
      <c r="H167" t="s">
        <v>75</v>
      </c>
      <c r="I167" t="s"/>
      <c r="J167" t="s">
        <v>74</v>
      </c>
      <c r="K167" t="n">
        <v>158</v>
      </c>
      <c r="L167" t="s">
        <v>76</v>
      </c>
      <c r="M167" t="s"/>
      <c r="N167" t="s">
        <v>372</v>
      </c>
      <c r="O167" t="s">
        <v>78</v>
      </c>
      <c r="P167" t="s">
        <v>369</v>
      </c>
      <c r="Q167" t="s"/>
      <c r="R167" t="s">
        <v>80</v>
      </c>
      <c r="S167" t="s">
        <v>163</v>
      </c>
      <c r="T167" t="s">
        <v>82</v>
      </c>
      <c r="U167" t="s"/>
      <c r="V167" t="s">
        <v>83</v>
      </c>
      <c r="W167" t="s">
        <v>99</v>
      </c>
      <c r="X167" t="s"/>
      <c r="Y167" t="s">
        <v>85</v>
      </c>
      <c r="Z167">
        <f>HYPERLINK("https://hotelmonitor-cachepage.eclerx.com/savepage/tk_15435846117858794_sr_2117.html","info")</f>
        <v/>
      </c>
      <c r="AA167" t="n">
        <v>99184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88</v>
      </c>
      <c r="AO167" t="s"/>
      <c r="AP167" t="n">
        <v>34</v>
      </c>
      <c r="AQ167" t="s">
        <v>89</v>
      </c>
      <c r="AR167" t="s"/>
      <c r="AS167" t="s"/>
      <c r="AT167" t="s">
        <v>90</v>
      </c>
      <c r="AU167" t="s"/>
      <c r="AV167" t="s"/>
      <c r="AW167" t="s"/>
      <c r="AX167" t="s"/>
      <c r="AY167" t="n">
        <v>2214996</v>
      </c>
      <c r="AZ167" t="s">
        <v>371</v>
      </c>
      <c r="BA167" t="s"/>
      <c r="BB167" t="n">
        <v>63986</v>
      </c>
      <c r="BC167" t="n">
        <v>13.383228</v>
      </c>
      <c r="BD167" t="n">
        <v>52.504619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92</v>
      </c>
    </row>
    <row r="168" spans="1:70">
      <c r="A168" t="s">
        <v>70</v>
      </c>
      <c r="B168" t="s">
        <v>71</v>
      </c>
      <c r="C168" t="s">
        <v>72</v>
      </c>
      <c r="D168" t="n">
        <v>1</v>
      </c>
      <c r="E168" t="s">
        <v>373</v>
      </c>
      <c r="F168" t="n">
        <v>2347371</v>
      </c>
      <c r="G168" t="s">
        <v>74</v>
      </c>
      <c r="H168" t="s">
        <v>75</v>
      </c>
      <c r="I168" t="s"/>
      <c r="J168" t="s">
        <v>74</v>
      </c>
      <c r="K168" t="n">
        <v>106.1</v>
      </c>
      <c r="L168" t="s">
        <v>76</v>
      </c>
      <c r="M168" t="s"/>
      <c r="N168" t="s">
        <v>96</v>
      </c>
      <c r="O168" t="s">
        <v>78</v>
      </c>
      <c r="P168" t="s">
        <v>373</v>
      </c>
      <c r="Q168" t="s"/>
      <c r="R168" t="s">
        <v>118</v>
      </c>
      <c r="S168" t="s">
        <v>374</v>
      </c>
      <c r="T168" t="s">
        <v>82</v>
      </c>
      <c r="U168" t="s"/>
      <c r="V168" t="s">
        <v>83</v>
      </c>
      <c r="W168" t="s">
        <v>84</v>
      </c>
      <c r="X168" t="s"/>
      <c r="Y168" t="s">
        <v>85</v>
      </c>
      <c r="Z168">
        <f>HYPERLINK("https://hotelmonitor-cachepage.eclerx.com/savepage/tk_15435848169670303_sr_2117.html","info")</f>
        <v/>
      </c>
      <c r="AA168" t="n">
        <v>276192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88</v>
      </c>
      <c r="AO168" t="s"/>
      <c r="AP168" t="n">
        <v>148</v>
      </c>
      <c r="AQ168" t="s">
        <v>89</v>
      </c>
      <c r="AR168" t="s"/>
      <c r="AS168" t="s"/>
      <c r="AT168" t="s">
        <v>90</v>
      </c>
      <c r="AU168" t="s"/>
      <c r="AV168" t="s"/>
      <c r="AW168" t="s"/>
      <c r="AX168" t="s"/>
      <c r="AY168" t="n">
        <v>2071661</v>
      </c>
      <c r="AZ168" t="s">
        <v>375</v>
      </c>
      <c r="BA168" t="s"/>
      <c r="BB168" t="n">
        <v>551333</v>
      </c>
      <c r="BC168" t="n">
        <v>13.455408</v>
      </c>
      <c r="BD168" t="n">
        <v>52.513437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92</v>
      </c>
    </row>
    <row r="169" spans="1:70">
      <c r="A169" t="s">
        <v>70</v>
      </c>
      <c r="B169" t="s">
        <v>71</v>
      </c>
      <c r="C169" t="s">
        <v>72</v>
      </c>
      <c r="D169" t="n">
        <v>1</v>
      </c>
      <c r="E169" t="s">
        <v>376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108</v>
      </c>
      <c r="L169" t="s">
        <v>76</v>
      </c>
      <c r="M169" t="s"/>
      <c r="N169" t="s">
        <v>113</v>
      </c>
      <c r="O169" t="s">
        <v>78</v>
      </c>
      <c r="P169" t="s">
        <v>376</v>
      </c>
      <c r="Q169" t="s"/>
      <c r="R169" t="s">
        <v>118</v>
      </c>
      <c r="S169" t="s">
        <v>377</v>
      </c>
      <c r="T169" t="s">
        <v>82</v>
      </c>
      <c r="U169" t="s"/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HYPERLINK("https://hotelmonitor-cachepage.eclerx.com/savepage/tk_15435849712621043_sr_2117.html","info")</f>
        <v/>
      </c>
      <c r="AA169" t="n">
        <v>-3725884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88</v>
      </c>
      <c r="AO169" t="s"/>
      <c r="AP169" t="n">
        <v>235</v>
      </c>
      <c r="AQ169" t="s">
        <v>89</v>
      </c>
      <c r="AR169" t="s"/>
      <c r="AS169" t="s"/>
      <c r="AT169" t="s">
        <v>90</v>
      </c>
      <c r="AU169" t="s"/>
      <c r="AV169" t="s"/>
      <c r="AW169" t="s"/>
      <c r="AX169" t="s"/>
      <c r="AY169" t="n">
        <v>3725884</v>
      </c>
      <c r="AZ169" t="s">
        <v>378</v>
      </c>
      <c r="BA169" t="s"/>
      <c r="BB169" t="n">
        <v>875998</v>
      </c>
      <c r="BC169" t="n">
        <v>13.404558</v>
      </c>
      <c r="BD169" t="n">
        <v>52.513883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92</v>
      </c>
    </row>
    <row r="170" spans="1:70">
      <c r="A170" t="s">
        <v>70</v>
      </c>
      <c r="B170" t="s">
        <v>71</v>
      </c>
      <c r="C170" t="s">
        <v>72</v>
      </c>
      <c r="D170" t="n">
        <v>1</v>
      </c>
      <c r="E170" t="s">
        <v>379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90</v>
      </c>
      <c r="L170" t="s">
        <v>76</v>
      </c>
      <c r="M170" t="s"/>
      <c r="N170" t="s">
        <v>141</v>
      </c>
      <c r="O170" t="s">
        <v>78</v>
      </c>
      <c r="P170" t="s">
        <v>379</v>
      </c>
      <c r="Q170" t="s"/>
      <c r="R170" t="s">
        <v>80</v>
      </c>
      <c r="S170" t="s">
        <v>380</v>
      </c>
      <c r="T170" t="s">
        <v>82</v>
      </c>
      <c r="U170" t="s"/>
      <c r="V170" t="s">
        <v>83</v>
      </c>
      <c r="W170" t="s">
        <v>99</v>
      </c>
      <c r="X170" t="s"/>
      <c r="Y170" t="s">
        <v>85</v>
      </c>
      <c r="Z170">
        <f>HYPERLINK("https://hotelmonitor-cachepage.eclerx.com/savepage/tk_1543584854060823_sr_2117.html","info")</f>
        <v/>
      </c>
      <c r="AA170" t="n">
        <v>-6796492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88</v>
      </c>
      <c r="AO170" t="s"/>
      <c r="AP170" t="n">
        <v>169</v>
      </c>
      <c r="AQ170" t="s">
        <v>89</v>
      </c>
      <c r="AR170" t="s"/>
      <c r="AS170" t="s"/>
      <c r="AT170" t="s">
        <v>90</v>
      </c>
      <c r="AU170" t="s"/>
      <c r="AV170" t="s"/>
      <c r="AW170" t="s"/>
      <c r="AX170" t="s"/>
      <c r="AY170" t="n">
        <v>6796492</v>
      </c>
      <c r="AZ170" t="s">
        <v>381</v>
      </c>
      <c r="BA170" t="s"/>
      <c r="BB170" t="n">
        <v>169835</v>
      </c>
      <c r="BC170" t="n">
        <v>13.365499</v>
      </c>
      <c r="BD170" t="n">
        <v>52.499489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92</v>
      </c>
    </row>
    <row r="171" spans="1:70">
      <c r="A171" t="s">
        <v>70</v>
      </c>
      <c r="B171" t="s">
        <v>71</v>
      </c>
      <c r="C171" t="s">
        <v>72</v>
      </c>
      <c r="D171" t="n">
        <v>1</v>
      </c>
      <c r="E171" t="s">
        <v>382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69</v>
      </c>
      <c r="L171" t="s">
        <v>76</v>
      </c>
      <c r="M171" t="s"/>
      <c r="N171" t="s">
        <v>113</v>
      </c>
      <c r="O171" t="s">
        <v>78</v>
      </c>
      <c r="P171" t="s">
        <v>382</v>
      </c>
      <c r="Q171" t="s"/>
      <c r="R171" t="s">
        <v>80</v>
      </c>
      <c r="S171" t="s">
        <v>115</v>
      </c>
      <c r="T171" t="s">
        <v>82</v>
      </c>
      <c r="U171" t="s"/>
      <c r="V171" t="s">
        <v>83</v>
      </c>
      <c r="W171" t="s">
        <v>99</v>
      </c>
      <c r="X171" t="s"/>
      <c r="Y171" t="s">
        <v>85</v>
      </c>
      <c r="Z171">
        <f>HYPERLINK("https://hotelmonitor-cachepage.eclerx.com/savepage/tk_15435845682712731_sr_2117.html","info")</f>
        <v/>
      </c>
      <c r="AA171" t="n">
        <v>-3852188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88</v>
      </c>
      <c r="AO171" t="s"/>
      <c r="AP171" t="n">
        <v>10</v>
      </c>
      <c r="AQ171" t="s">
        <v>89</v>
      </c>
      <c r="AR171" t="s"/>
      <c r="AS171" t="s"/>
      <c r="AT171" t="s">
        <v>90</v>
      </c>
      <c r="AU171" t="s"/>
      <c r="AV171" t="s"/>
      <c r="AW171" t="s"/>
      <c r="AX171" t="s"/>
      <c r="AY171" t="n">
        <v>3852188</v>
      </c>
      <c r="AZ171" t="s">
        <v>383</v>
      </c>
      <c r="BA171" t="s"/>
      <c r="BB171" t="n">
        <v>164614</v>
      </c>
      <c r="BC171" t="n">
        <v>13.307807</v>
      </c>
      <c r="BD171" t="n">
        <v>52.489378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92</v>
      </c>
    </row>
    <row r="172" spans="1:70">
      <c r="A172" t="s">
        <v>70</v>
      </c>
      <c r="B172" t="s">
        <v>71</v>
      </c>
      <c r="C172" t="s">
        <v>72</v>
      </c>
      <c r="D172" t="n">
        <v>1</v>
      </c>
      <c r="E172" t="s">
        <v>384</v>
      </c>
      <c r="F172" t="n">
        <v>3539407</v>
      </c>
      <c r="G172" t="s">
        <v>74</v>
      </c>
      <c r="H172" t="s">
        <v>75</v>
      </c>
      <c r="I172" t="s"/>
      <c r="J172" t="s">
        <v>74</v>
      </c>
      <c r="K172" t="n">
        <v>124.95</v>
      </c>
      <c r="L172" t="s">
        <v>76</v>
      </c>
      <c r="M172" t="s"/>
      <c r="N172" t="s">
        <v>385</v>
      </c>
      <c r="O172" t="s">
        <v>78</v>
      </c>
      <c r="P172" t="s">
        <v>386</v>
      </c>
      <c r="Q172" t="s"/>
      <c r="R172" t="s">
        <v>80</v>
      </c>
      <c r="S172" t="s">
        <v>387</v>
      </c>
      <c r="T172" t="s">
        <v>82</v>
      </c>
      <c r="U172" t="s"/>
      <c r="V172" t="s">
        <v>83</v>
      </c>
      <c r="W172" t="s">
        <v>84</v>
      </c>
      <c r="X172" t="s"/>
      <c r="Y172" t="s">
        <v>85</v>
      </c>
      <c r="Z172">
        <f>HYPERLINK("https://hotelmonitor-cachepage.eclerx.com/savepage/tk_15435848960490544_sr_2117.html","info")</f>
        <v/>
      </c>
      <c r="AA172" t="n">
        <v>541972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88</v>
      </c>
      <c r="AO172" t="s"/>
      <c r="AP172" t="n">
        <v>194</v>
      </c>
      <c r="AQ172" t="s">
        <v>89</v>
      </c>
      <c r="AR172" t="s"/>
      <c r="AS172" t="s"/>
      <c r="AT172" t="s">
        <v>90</v>
      </c>
      <c r="AU172" t="s"/>
      <c r="AV172" t="s"/>
      <c r="AW172" t="s"/>
      <c r="AX172" t="s"/>
      <c r="AY172" t="n">
        <v>3209890</v>
      </c>
      <c r="AZ172" t="s">
        <v>388</v>
      </c>
      <c r="BA172" t="s"/>
      <c r="BB172" t="n">
        <v>864803</v>
      </c>
      <c r="BC172" t="n">
        <v>13.4306</v>
      </c>
      <c r="BD172" t="n">
        <v>52.51236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92</v>
      </c>
    </row>
    <row r="173" spans="1:70">
      <c r="A173" t="s">
        <v>70</v>
      </c>
      <c r="B173" t="s">
        <v>71</v>
      </c>
      <c r="C173" t="s">
        <v>72</v>
      </c>
      <c r="D173" t="n">
        <v>1</v>
      </c>
      <c r="E173" t="s">
        <v>384</v>
      </c>
      <c r="F173" t="n">
        <v>3539407</v>
      </c>
      <c r="G173" t="s">
        <v>74</v>
      </c>
      <c r="H173" t="s">
        <v>75</v>
      </c>
      <c r="I173" t="s"/>
      <c r="J173" t="s">
        <v>74</v>
      </c>
      <c r="K173" t="n">
        <v>124.95</v>
      </c>
      <c r="L173" t="s">
        <v>76</v>
      </c>
      <c r="M173" t="s"/>
      <c r="N173" t="s">
        <v>389</v>
      </c>
      <c r="O173" t="s">
        <v>78</v>
      </c>
      <c r="P173" t="s">
        <v>386</v>
      </c>
      <c r="Q173" t="s"/>
      <c r="R173" t="s">
        <v>80</v>
      </c>
      <c r="S173" t="s">
        <v>387</v>
      </c>
      <c r="T173" t="s">
        <v>82</v>
      </c>
      <c r="U173" t="s"/>
      <c r="V173" t="s">
        <v>83</v>
      </c>
      <c r="W173" t="s">
        <v>84</v>
      </c>
      <c r="X173" t="s"/>
      <c r="Y173" t="s">
        <v>85</v>
      </c>
      <c r="Z173">
        <f>HYPERLINK("https://hotelmonitor-cachepage.eclerx.com/savepage/tk_15435848960490544_sr_2117.html","info")</f>
        <v/>
      </c>
      <c r="AA173" t="n">
        <v>541972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88</v>
      </c>
      <c r="AO173" t="s"/>
      <c r="AP173" t="n">
        <v>194</v>
      </c>
      <c r="AQ173" t="s">
        <v>89</v>
      </c>
      <c r="AR173" t="s"/>
      <c r="AS173" t="s"/>
      <c r="AT173" t="s">
        <v>90</v>
      </c>
      <c r="AU173" t="s"/>
      <c r="AV173" t="s"/>
      <c r="AW173" t="s"/>
      <c r="AX173" t="s"/>
      <c r="AY173" t="n">
        <v>3209890</v>
      </c>
      <c r="AZ173" t="s">
        <v>388</v>
      </c>
      <c r="BA173" t="s"/>
      <c r="BB173" t="n">
        <v>864803</v>
      </c>
      <c r="BC173" t="n">
        <v>13.4306</v>
      </c>
      <c r="BD173" t="n">
        <v>52.51236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92</v>
      </c>
    </row>
    <row r="174" spans="1:70">
      <c r="A174" t="s">
        <v>70</v>
      </c>
      <c r="B174" t="s">
        <v>71</v>
      </c>
      <c r="C174" t="s">
        <v>72</v>
      </c>
      <c r="D174" t="n">
        <v>1</v>
      </c>
      <c r="E174" t="s">
        <v>384</v>
      </c>
      <c r="F174" t="n">
        <v>3539407</v>
      </c>
      <c r="G174" t="s">
        <v>74</v>
      </c>
      <c r="H174" t="s">
        <v>75</v>
      </c>
      <c r="I174" t="s"/>
      <c r="J174" t="s">
        <v>74</v>
      </c>
      <c r="K174" t="n">
        <v>140.7</v>
      </c>
      <c r="L174" t="s">
        <v>76</v>
      </c>
      <c r="M174" t="s"/>
      <c r="N174" t="s">
        <v>390</v>
      </c>
      <c r="O174" t="s">
        <v>78</v>
      </c>
      <c r="P174" t="s">
        <v>386</v>
      </c>
      <c r="Q174" t="s"/>
      <c r="R174" t="s">
        <v>80</v>
      </c>
      <c r="S174" t="s">
        <v>391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HYPERLINK("https://hotelmonitor-cachepage.eclerx.com/savepage/tk_15435848960490544_sr_2117.html","info")</f>
        <v/>
      </c>
      <c r="AA174" t="n">
        <v>541972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88</v>
      </c>
      <c r="AO174" t="s"/>
      <c r="AP174" t="n">
        <v>194</v>
      </c>
      <c r="AQ174" t="s">
        <v>89</v>
      </c>
      <c r="AR174" t="s"/>
      <c r="AS174" t="s"/>
      <c r="AT174" t="s">
        <v>90</v>
      </c>
      <c r="AU174" t="s"/>
      <c r="AV174" t="s"/>
      <c r="AW174" t="s"/>
      <c r="AX174" t="s"/>
      <c r="AY174" t="n">
        <v>3209890</v>
      </c>
      <c r="AZ174" t="s">
        <v>388</v>
      </c>
      <c r="BA174" t="s"/>
      <c r="BB174" t="n">
        <v>864803</v>
      </c>
      <c r="BC174" t="n">
        <v>13.4306</v>
      </c>
      <c r="BD174" t="n">
        <v>52.51236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92</v>
      </c>
    </row>
    <row r="175" spans="1:70">
      <c r="A175" t="s">
        <v>70</v>
      </c>
      <c r="B175" t="s">
        <v>71</v>
      </c>
      <c r="C175" t="s">
        <v>72</v>
      </c>
      <c r="D175" t="n">
        <v>1</v>
      </c>
      <c r="E175" t="s">
        <v>384</v>
      </c>
      <c r="F175" t="n">
        <v>3539407</v>
      </c>
      <c r="G175" t="s">
        <v>74</v>
      </c>
      <c r="H175" t="s">
        <v>75</v>
      </c>
      <c r="I175" t="s"/>
      <c r="J175" t="s">
        <v>74</v>
      </c>
      <c r="K175" t="n">
        <v>150.15</v>
      </c>
      <c r="L175" t="s">
        <v>76</v>
      </c>
      <c r="M175" t="s"/>
      <c r="N175" t="s">
        <v>389</v>
      </c>
      <c r="O175" t="s">
        <v>78</v>
      </c>
      <c r="P175" t="s">
        <v>386</v>
      </c>
      <c r="Q175" t="s"/>
      <c r="R175" t="s">
        <v>80</v>
      </c>
      <c r="S175" t="s">
        <v>392</v>
      </c>
      <c r="T175" t="s">
        <v>82</v>
      </c>
      <c r="U175" t="s"/>
      <c r="V175" t="s">
        <v>83</v>
      </c>
      <c r="W175" t="s">
        <v>99</v>
      </c>
      <c r="X175" t="s"/>
      <c r="Y175" t="s">
        <v>85</v>
      </c>
      <c r="Z175">
        <f>HYPERLINK("https://hotelmonitor-cachepage.eclerx.com/savepage/tk_15435848960490544_sr_2117.html","info")</f>
        <v/>
      </c>
      <c r="AA175" t="n">
        <v>541972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88</v>
      </c>
      <c r="AO175" t="s"/>
      <c r="AP175" t="n">
        <v>194</v>
      </c>
      <c r="AQ175" t="s">
        <v>89</v>
      </c>
      <c r="AR175" t="s"/>
      <c r="AS175" t="s"/>
      <c r="AT175" t="s">
        <v>90</v>
      </c>
      <c r="AU175" t="s"/>
      <c r="AV175" t="s"/>
      <c r="AW175" t="s"/>
      <c r="AX175" t="s"/>
      <c r="AY175" t="n">
        <v>3209890</v>
      </c>
      <c r="AZ175" t="s">
        <v>388</v>
      </c>
      <c r="BA175" t="s"/>
      <c r="BB175" t="n">
        <v>864803</v>
      </c>
      <c r="BC175" t="n">
        <v>13.4306</v>
      </c>
      <c r="BD175" t="n">
        <v>52.51236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92</v>
      </c>
    </row>
    <row r="176" spans="1:70">
      <c r="A176" t="s">
        <v>70</v>
      </c>
      <c r="B176" t="s">
        <v>71</v>
      </c>
      <c r="C176" t="s">
        <v>72</v>
      </c>
      <c r="D176" t="n">
        <v>1</v>
      </c>
      <c r="E176" t="s">
        <v>384</v>
      </c>
      <c r="F176" t="n">
        <v>3539407</v>
      </c>
      <c r="G176" t="s">
        <v>74</v>
      </c>
      <c r="H176" t="s">
        <v>75</v>
      </c>
      <c r="I176" t="s"/>
      <c r="J176" t="s">
        <v>74</v>
      </c>
      <c r="K176" t="n">
        <v>150.15</v>
      </c>
      <c r="L176" t="s">
        <v>76</v>
      </c>
      <c r="M176" t="s"/>
      <c r="N176" t="s">
        <v>385</v>
      </c>
      <c r="O176" t="s">
        <v>78</v>
      </c>
      <c r="P176" t="s">
        <v>386</v>
      </c>
      <c r="Q176" t="s"/>
      <c r="R176" t="s">
        <v>80</v>
      </c>
      <c r="S176" t="s">
        <v>392</v>
      </c>
      <c r="T176" t="s">
        <v>82</v>
      </c>
      <c r="U176" t="s"/>
      <c r="V176" t="s">
        <v>83</v>
      </c>
      <c r="W176" t="s">
        <v>99</v>
      </c>
      <c r="X176" t="s"/>
      <c r="Y176" t="s">
        <v>85</v>
      </c>
      <c r="Z176">
        <f>HYPERLINK("https://hotelmonitor-cachepage.eclerx.com/savepage/tk_15435848960490544_sr_2117.html","info")</f>
        <v/>
      </c>
      <c r="AA176" t="n">
        <v>541972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88</v>
      </c>
      <c r="AO176" t="s"/>
      <c r="AP176" t="n">
        <v>194</v>
      </c>
      <c r="AQ176" t="s">
        <v>89</v>
      </c>
      <c r="AR176" t="s"/>
      <c r="AS176" t="s"/>
      <c r="AT176" t="s">
        <v>90</v>
      </c>
      <c r="AU176" t="s"/>
      <c r="AV176" t="s"/>
      <c r="AW176" t="s"/>
      <c r="AX176" t="s"/>
      <c r="AY176" t="n">
        <v>3209890</v>
      </c>
      <c r="AZ176" t="s">
        <v>388</v>
      </c>
      <c r="BA176" t="s"/>
      <c r="BB176" t="n">
        <v>864803</v>
      </c>
      <c r="BC176" t="n">
        <v>13.4306</v>
      </c>
      <c r="BD176" t="n">
        <v>52.51236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92</v>
      </c>
    </row>
    <row r="177" spans="1:70">
      <c r="A177" t="s">
        <v>70</v>
      </c>
      <c r="B177" t="s">
        <v>71</v>
      </c>
      <c r="C177" t="s">
        <v>72</v>
      </c>
      <c r="D177" t="n">
        <v>1</v>
      </c>
      <c r="E177" t="s">
        <v>384</v>
      </c>
      <c r="F177" t="n">
        <v>3539407</v>
      </c>
      <c r="G177" t="s">
        <v>74</v>
      </c>
      <c r="H177" t="s">
        <v>75</v>
      </c>
      <c r="I177" t="s"/>
      <c r="J177" t="s">
        <v>74</v>
      </c>
      <c r="K177" t="n">
        <v>165.9</v>
      </c>
      <c r="L177" t="s">
        <v>76</v>
      </c>
      <c r="M177" t="s"/>
      <c r="N177" t="s">
        <v>390</v>
      </c>
      <c r="O177" t="s">
        <v>78</v>
      </c>
      <c r="P177" t="s">
        <v>386</v>
      </c>
      <c r="Q177" t="s"/>
      <c r="R177" t="s">
        <v>80</v>
      </c>
      <c r="S177" t="s">
        <v>393</v>
      </c>
      <c r="T177" t="s">
        <v>82</v>
      </c>
      <c r="U177" t="s"/>
      <c r="V177" t="s">
        <v>83</v>
      </c>
      <c r="W177" t="s">
        <v>99</v>
      </c>
      <c r="X177" t="s"/>
      <c r="Y177" t="s">
        <v>85</v>
      </c>
      <c r="Z177">
        <f>HYPERLINK("https://hotelmonitor-cachepage.eclerx.com/savepage/tk_15435848960490544_sr_2117.html","info")</f>
        <v/>
      </c>
      <c r="AA177" t="n">
        <v>541972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88</v>
      </c>
      <c r="AO177" t="s"/>
      <c r="AP177" t="n">
        <v>194</v>
      </c>
      <c r="AQ177" t="s">
        <v>89</v>
      </c>
      <c r="AR177" t="s"/>
      <c r="AS177" t="s"/>
      <c r="AT177" t="s">
        <v>90</v>
      </c>
      <c r="AU177" t="s"/>
      <c r="AV177" t="s"/>
      <c r="AW177" t="s"/>
      <c r="AX177" t="s"/>
      <c r="AY177" t="n">
        <v>3209890</v>
      </c>
      <c r="AZ177" t="s">
        <v>388</v>
      </c>
      <c r="BA177" t="s"/>
      <c r="BB177" t="n">
        <v>864803</v>
      </c>
      <c r="BC177" t="n">
        <v>13.4306</v>
      </c>
      <c r="BD177" t="n">
        <v>52.51236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92</v>
      </c>
    </row>
    <row r="178" spans="1:70">
      <c r="A178" t="s">
        <v>70</v>
      </c>
      <c r="B178" t="s">
        <v>71</v>
      </c>
      <c r="C178" t="s">
        <v>72</v>
      </c>
      <c r="D178" t="n">
        <v>1</v>
      </c>
      <c r="E178" t="s">
        <v>394</v>
      </c>
      <c r="F178" t="n">
        <v>2346869</v>
      </c>
      <c r="G178" t="s">
        <v>74</v>
      </c>
      <c r="H178" t="s">
        <v>75</v>
      </c>
      <c r="I178" t="s"/>
      <c r="J178" t="s">
        <v>74</v>
      </c>
      <c r="K178" t="n">
        <v>129</v>
      </c>
      <c r="L178" t="s">
        <v>76</v>
      </c>
      <c r="M178" t="s"/>
      <c r="N178" t="s">
        <v>141</v>
      </c>
      <c r="O178" t="s">
        <v>78</v>
      </c>
      <c r="P178" t="s">
        <v>395</v>
      </c>
      <c r="Q178" t="s"/>
      <c r="R178" t="s">
        <v>118</v>
      </c>
      <c r="S178" t="s">
        <v>212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HYPERLINK("https://hotelmonitor-cachepage.eclerx.com/savepage/tk_15435850295571942_sr_2117.html","info")</f>
        <v/>
      </c>
      <c r="AA178" t="n">
        <v>210997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88</v>
      </c>
      <c r="AO178" t="s"/>
      <c r="AP178" t="n">
        <v>269</v>
      </c>
      <c r="AQ178" t="s">
        <v>89</v>
      </c>
      <c r="AR178" t="s"/>
      <c r="AS178" t="s"/>
      <c r="AT178" t="s">
        <v>90</v>
      </c>
      <c r="AU178" t="s"/>
      <c r="AV178" t="s"/>
      <c r="AW178" t="s"/>
      <c r="AX178" t="s"/>
      <c r="AY178" t="n">
        <v>2959047</v>
      </c>
      <c r="AZ178" t="s">
        <v>396</v>
      </c>
      <c r="BA178" t="s"/>
      <c r="BB178" t="n">
        <v>221260</v>
      </c>
      <c r="BC178" t="n">
        <v>13.40783</v>
      </c>
      <c r="BD178" t="n">
        <v>52.51158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92</v>
      </c>
    </row>
    <row r="179" spans="1:70">
      <c r="A179" t="s">
        <v>70</v>
      </c>
      <c r="B179" t="s">
        <v>71</v>
      </c>
      <c r="C179" t="s">
        <v>72</v>
      </c>
      <c r="D179" t="n">
        <v>1</v>
      </c>
      <c r="E179" t="s">
        <v>394</v>
      </c>
      <c r="F179" t="n">
        <v>2346869</v>
      </c>
      <c r="G179" t="s">
        <v>74</v>
      </c>
      <c r="H179" t="s">
        <v>75</v>
      </c>
      <c r="I179" t="s"/>
      <c r="J179" t="s">
        <v>74</v>
      </c>
      <c r="K179" t="n">
        <v>149</v>
      </c>
      <c r="L179" t="s">
        <v>76</v>
      </c>
      <c r="M179" t="s"/>
      <c r="N179" t="s">
        <v>144</v>
      </c>
      <c r="O179" t="s">
        <v>78</v>
      </c>
      <c r="P179" t="s">
        <v>395</v>
      </c>
      <c r="Q179" t="s"/>
      <c r="R179" t="s">
        <v>118</v>
      </c>
      <c r="S179" t="s">
        <v>156</v>
      </c>
      <c r="T179" t="s">
        <v>82</v>
      </c>
      <c r="U179" t="s"/>
      <c r="V179" t="s">
        <v>83</v>
      </c>
      <c r="W179" t="s">
        <v>84</v>
      </c>
      <c r="X179" t="s"/>
      <c r="Y179" t="s">
        <v>85</v>
      </c>
      <c r="Z179">
        <f>HYPERLINK("https://hotelmonitor-cachepage.eclerx.com/savepage/tk_15435850295571942_sr_2117.html","info")</f>
        <v/>
      </c>
      <c r="AA179" t="n">
        <v>210997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88</v>
      </c>
      <c r="AO179" t="s"/>
      <c r="AP179" t="n">
        <v>269</v>
      </c>
      <c r="AQ179" t="s">
        <v>89</v>
      </c>
      <c r="AR179" t="s"/>
      <c r="AS179" t="s"/>
      <c r="AT179" t="s">
        <v>90</v>
      </c>
      <c r="AU179" t="s"/>
      <c r="AV179" t="s"/>
      <c r="AW179" t="s"/>
      <c r="AX179" t="s"/>
      <c r="AY179" t="n">
        <v>2959047</v>
      </c>
      <c r="AZ179" t="s">
        <v>396</v>
      </c>
      <c r="BA179" t="s"/>
      <c r="BB179" t="n">
        <v>221260</v>
      </c>
      <c r="BC179" t="n">
        <v>13.40783</v>
      </c>
      <c r="BD179" t="n">
        <v>52.51158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92</v>
      </c>
    </row>
    <row r="180" spans="1:70">
      <c r="A180" t="s">
        <v>70</v>
      </c>
      <c r="B180" t="s">
        <v>71</v>
      </c>
      <c r="C180" t="s">
        <v>72</v>
      </c>
      <c r="D180" t="n">
        <v>1</v>
      </c>
      <c r="E180" t="s">
        <v>397</v>
      </c>
      <c r="F180" t="n">
        <v>268688</v>
      </c>
      <c r="G180" t="s">
        <v>74</v>
      </c>
      <c r="H180" t="s">
        <v>75</v>
      </c>
      <c r="I180" t="s"/>
      <c r="J180" t="s">
        <v>74</v>
      </c>
      <c r="K180" t="n">
        <v>89</v>
      </c>
      <c r="L180" t="s">
        <v>76</v>
      </c>
      <c r="M180" t="s"/>
      <c r="N180" t="s">
        <v>141</v>
      </c>
      <c r="O180" t="s">
        <v>78</v>
      </c>
      <c r="P180" t="s">
        <v>398</v>
      </c>
      <c r="Q180" t="s"/>
      <c r="R180" t="s">
        <v>118</v>
      </c>
      <c r="S180" t="s">
        <v>399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HYPERLINK("https://hotelmonitor-cachepage.eclerx.com/savepage/tk_15435849523938222_sr_2117.html","info")</f>
        <v/>
      </c>
      <c r="AA180" t="n">
        <v>77314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88</v>
      </c>
      <c r="AO180" t="s"/>
      <c r="AP180" t="n">
        <v>224</v>
      </c>
      <c r="AQ180" t="s">
        <v>89</v>
      </c>
      <c r="AR180" t="s"/>
      <c r="AS180" t="s"/>
      <c r="AT180" t="s">
        <v>90</v>
      </c>
      <c r="AU180" t="s"/>
      <c r="AV180" t="s"/>
      <c r="AW180" t="s"/>
      <c r="AX180" t="s"/>
      <c r="AY180" t="n">
        <v>1107385</v>
      </c>
      <c r="AZ180" t="s">
        <v>400</v>
      </c>
      <c r="BA180" t="s"/>
      <c r="BB180" t="n">
        <v>51962</v>
      </c>
      <c r="BC180" t="n">
        <v>13.46308</v>
      </c>
      <c r="BD180" t="n">
        <v>52.437403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92</v>
      </c>
    </row>
    <row r="181" spans="1:70">
      <c r="A181" t="s">
        <v>70</v>
      </c>
      <c r="B181" t="s">
        <v>71</v>
      </c>
      <c r="C181" t="s">
        <v>72</v>
      </c>
      <c r="D181" t="n">
        <v>1</v>
      </c>
      <c r="E181" t="s">
        <v>397</v>
      </c>
      <c r="F181" t="n">
        <v>268688</v>
      </c>
      <c r="G181" t="s">
        <v>74</v>
      </c>
      <c r="H181" t="s">
        <v>75</v>
      </c>
      <c r="I181" t="s"/>
      <c r="J181" t="s">
        <v>74</v>
      </c>
      <c r="K181" t="n">
        <v>99</v>
      </c>
      <c r="L181" t="s">
        <v>76</v>
      </c>
      <c r="M181" t="s"/>
      <c r="N181" t="s">
        <v>125</v>
      </c>
      <c r="O181" t="s">
        <v>78</v>
      </c>
      <c r="P181" t="s">
        <v>398</v>
      </c>
      <c r="Q181" t="s"/>
      <c r="R181" t="s">
        <v>118</v>
      </c>
      <c r="S181" t="s">
        <v>123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HYPERLINK("https://hotelmonitor-cachepage.eclerx.com/savepage/tk_15435849523938222_sr_2117.html","info")</f>
        <v/>
      </c>
      <c r="AA181" t="n">
        <v>77314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88</v>
      </c>
      <c r="AO181" t="s"/>
      <c r="AP181" t="n">
        <v>224</v>
      </c>
      <c r="AQ181" t="s">
        <v>89</v>
      </c>
      <c r="AR181" t="s"/>
      <c r="AS181" t="s"/>
      <c r="AT181" t="s">
        <v>90</v>
      </c>
      <c r="AU181" t="s"/>
      <c r="AV181" t="s"/>
      <c r="AW181" t="s"/>
      <c r="AX181" t="s"/>
      <c r="AY181" t="n">
        <v>1107385</v>
      </c>
      <c r="AZ181" t="s">
        <v>400</v>
      </c>
      <c r="BA181" t="s"/>
      <c r="BB181" t="n">
        <v>51962</v>
      </c>
      <c r="BC181" t="n">
        <v>13.46308</v>
      </c>
      <c r="BD181" t="n">
        <v>52.437403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92</v>
      </c>
    </row>
    <row r="182" spans="1:70">
      <c r="A182" t="s">
        <v>70</v>
      </c>
      <c r="B182" t="s">
        <v>71</v>
      </c>
      <c r="C182" t="s">
        <v>72</v>
      </c>
      <c r="D182" t="n">
        <v>1</v>
      </c>
      <c r="E182" t="s">
        <v>397</v>
      </c>
      <c r="F182" t="n">
        <v>268688</v>
      </c>
      <c r="G182" t="s">
        <v>74</v>
      </c>
      <c r="H182" t="s">
        <v>75</v>
      </c>
      <c r="I182" t="s"/>
      <c r="J182" t="s">
        <v>74</v>
      </c>
      <c r="K182" t="n">
        <v>109</v>
      </c>
      <c r="L182" t="s">
        <v>76</v>
      </c>
      <c r="M182" t="s"/>
      <c r="N182" t="s">
        <v>357</v>
      </c>
      <c r="O182" t="s">
        <v>78</v>
      </c>
      <c r="P182" t="s">
        <v>398</v>
      </c>
      <c r="Q182" t="s"/>
      <c r="R182" t="s">
        <v>118</v>
      </c>
      <c r="S182" t="s">
        <v>81</v>
      </c>
      <c r="T182" t="s">
        <v>82</v>
      </c>
      <c r="U182" t="s"/>
      <c r="V182" t="s">
        <v>83</v>
      </c>
      <c r="W182" t="s">
        <v>99</v>
      </c>
      <c r="X182" t="s"/>
      <c r="Y182" t="s">
        <v>85</v>
      </c>
      <c r="Z182">
        <f>HYPERLINK("https://hotelmonitor-cachepage.eclerx.com/savepage/tk_15435849523938222_sr_2117.html","info")</f>
        <v/>
      </c>
      <c r="AA182" t="n">
        <v>77314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88</v>
      </c>
      <c r="AO182" t="s"/>
      <c r="AP182" t="n">
        <v>224</v>
      </c>
      <c r="AQ182" t="s">
        <v>89</v>
      </c>
      <c r="AR182" t="s"/>
      <c r="AS182" t="s"/>
      <c r="AT182" t="s">
        <v>90</v>
      </c>
      <c r="AU182" t="s"/>
      <c r="AV182" t="s"/>
      <c r="AW182" t="s"/>
      <c r="AX182" t="s"/>
      <c r="AY182" t="n">
        <v>1107385</v>
      </c>
      <c r="AZ182" t="s">
        <v>400</v>
      </c>
      <c r="BA182" t="s"/>
      <c r="BB182" t="n">
        <v>51962</v>
      </c>
      <c r="BC182" t="n">
        <v>13.46308</v>
      </c>
      <c r="BD182" t="n">
        <v>52.437403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92</v>
      </c>
    </row>
    <row r="183" spans="1:70">
      <c r="A183" t="s">
        <v>70</v>
      </c>
      <c r="B183" t="s">
        <v>71</v>
      </c>
      <c r="C183" t="s">
        <v>72</v>
      </c>
      <c r="D183" t="n">
        <v>1</v>
      </c>
      <c r="E183" t="s">
        <v>397</v>
      </c>
      <c r="F183" t="n">
        <v>268688</v>
      </c>
      <c r="G183" t="s">
        <v>74</v>
      </c>
      <c r="H183" t="s">
        <v>75</v>
      </c>
      <c r="I183" t="s"/>
      <c r="J183" t="s">
        <v>74</v>
      </c>
      <c r="K183" t="n">
        <v>109</v>
      </c>
      <c r="L183" t="s">
        <v>76</v>
      </c>
      <c r="M183" t="s"/>
      <c r="N183" t="s">
        <v>401</v>
      </c>
      <c r="O183" t="s">
        <v>78</v>
      </c>
      <c r="P183" t="s">
        <v>398</v>
      </c>
      <c r="Q183" t="s"/>
      <c r="R183" t="s">
        <v>118</v>
      </c>
      <c r="S183" t="s">
        <v>81</v>
      </c>
      <c r="T183" t="s">
        <v>82</v>
      </c>
      <c r="U183" t="s"/>
      <c r="V183" t="s">
        <v>83</v>
      </c>
      <c r="W183" t="s">
        <v>99</v>
      </c>
      <c r="X183" t="s"/>
      <c r="Y183" t="s">
        <v>85</v>
      </c>
      <c r="Z183">
        <f>HYPERLINK("https://hotelmonitor-cachepage.eclerx.com/savepage/tk_15435849523938222_sr_2117.html","info")</f>
        <v/>
      </c>
      <c r="AA183" t="n">
        <v>77314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88</v>
      </c>
      <c r="AO183" t="s"/>
      <c r="AP183" t="n">
        <v>224</v>
      </c>
      <c r="AQ183" t="s">
        <v>89</v>
      </c>
      <c r="AR183" t="s"/>
      <c r="AS183" t="s"/>
      <c r="AT183" t="s">
        <v>90</v>
      </c>
      <c r="AU183" t="s"/>
      <c r="AV183" t="s"/>
      <c r="AW183" t="s"/>
      <c r="AX183" t="s"/>
      <c r="AY183" t="n">
        <v>1107385</v>
      </c>
      <c r="AZ183" t="s">
        <v>400</v>
      </c>
      <c r="BA183" t="s"/>
      <c r="BB183" t="n">
        <v>51962</v>
      </c>
      <c r="BC183" t="n">
        <v>13.46308</v>
      </c>
      <c r="BD183" t="n">
        <v>52.437403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92</v>
      </c>
    </row>
    <row r="184" spans="1:70">
      <c r="A184" t="s">
        <v>70</v>
      </c>
      <c r="B184" t="s">
        <v>71</v>
      </c>
      <c r="C184" t="s">
        <v>72</v>
      </c>
      <c r="D184" t="n">
        <v>1</v>
      </c>
      <c r="E184" t="s">
        <v>402</v>
      </c>
      <c r="F184" t="n">
        <v>2173604</v>
      </c>
      <c r="G184" t="s">
        <v>74</v>
      </c>
      <c r="H184" t="s">
        <v>75</v>
      </c>
      <c r="I184" t="s"/>
      <c r="J184" t="s">
        <v>74</v>
      </c>
      <c r="K184" t="n">
        <v>109</v>
      </c>
      <c r="L184" t="s">
        <v>76</v>
      </c>
      <c r="M184" t="s"/>
      <c r="N184" t="s">
        <v>403</v>
      </c>
      <c r="O184" t="s">
        <v>78</v>
      </c>
      <c r="P184" t="s">
        <v>404</v>
      </c>
      <c r="Q184" t="s"/>
      <c r="R184" t="s">
        <v>114</v>
      </c>
      <c r="S184" t="s">
        <v>81</v>
      </c>
      <c r="T184" t="s">
        <v>82</v>
      </c>
      <c r="U184" t="s"/>
      <c r="V184" t="s">
        <v>83</v>
      </c>
      <c r="W184" t="s">
        <v>84</v>
      </c>
      <c r="X184" t="s"/>
      <c r="Y184" t="s">
        <v>85</v>
      </c>
      <c r="Z184">
        <f>HYPERLINK("https://hotelmonitor-cachepage.eclerx.com/savepage/tk_15435845579052484_sr_2117.html","info")</f>
        <v/>
      </c>
      <c r="AA184" t="n">
        <v>228054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88</v>
      </c>
      <c r="AO184" t="s"/>
      <c r="AP184" t="n">
        <v>3</v>
      </c>
      <c r="AQ184" t="s">
        <v>89</v>
      </c>
      <c r="AR184" t="s"/>
      <c r="AS184" t="s"/>
      <c r="AT184" t="s">
        <v>90</v>
      </c>
      <c r="AU184" t="s"/>
      <c r="AV184" t="s"/>
      <c r="AW184" t="s"/>
      <c r="AX184" t="s"/>
      <c r="AY184" t="n">
        <v>2071549</v>
      </c>
      <c r="AZ184" t="s">
        <v>405</v>
      </c>
      <c r="BA184" t="s"/>
      <c r="BB184" t="n">
        <v>72945</v>
      </c>
      <c r="BC184" t="n">
        <v>13.429745</v>
      </c>
      <c r="BD184" t="n">
        <v>52.510011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92</v>
      </c>
    </row>
    <row r="185" spans="1:70">
      <c r="A185" t="s">
        <v>70</v>
      </c>
      <c r="B185" t="s">
        <v>71</v>
      </c>
      <c r="C185" t="s">
        <v>72</v>
      </c>
      <c r="D185" t="n">
        <v>1</v>
      </c>
      <c r="E185" t="s">
        <v>402</v>
      </c>
      <c r="F185" t="n">
        <v>2173604</v>
      </c>
      <c r="G185" t="s">
        <v>74</v>
      </c>
      <c r="H185" t="s">
        <v>75</v>
      </c>
      <c r="I185" t="s"/>
      <c r="J185" t="s">
        <v>74</v>
      </c>
      <c r="K185" t="n">
        <v>109</v>
      </c>
      <c r="L185" t="s">
        <v>76</v>
      </c>
      <c r="M185" t="s"/>
      <c r="N185" t="s">
        <v>406</v>
      </c>
      <c r="O185" t="s">
        <v>78</v>
      </c>
      <c r="P185" t="s">
        <v>404</v>
      </c>
      <c r="Q185" t="s"/>
      <c r="R185" t="s">
        <v>114</v>
      </c>
      <c r="S185" t="s">
        <v>81</v>
      </c>
      <c r="T185" t="s">
        <v>82</v>
      </c>
      <c r="U185" t="s"/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HYPERLINK("https://hotelmonitor-cachepage.eclerx.com/savepage/tk_15435845579052484_sr_2117.html","info")</f>
        <v/>
      </c>
      <c r="AA185" t="n">
        <v>228054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88</v>
      </c>
      <c r="AO185" t="s"/>
      <c r="AP185" t="n">
        <v>3</v>
      </c>
      <c r="AQ185" t="s">
        <v>89</v>
      </c>
      <c r="AR185" t="s"/>
      <c r="AS185" t="s"/>
      <c r="AT185" t="s">
        <v>90</v>
      </c>
      <c r="AU185" t="s"/>
      <c r="AV185" t="s"/>
      <c r="AW185" t="s"/>
      <c r="AX185" t="s"/>
      <c r="AY185" t="n">
        <v>2071549</v>
      </c>
      <c r="AZ185" t="s">
        <v>405</v>
      </c>
      <c r="BA185" t="s"/>
      <c r="BB185" t="n">
        <v>72945</v>
      </c>
      <c r="BC185" t="n">
        <v>13.429745</v>
      </c>
      <c r="BD185" t="n">
        <v>52.510011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92</v>
      </c>
    </row>
    <row r="186" spans="1:70">
      <c r="A186" t="s">
        <v>70</v>
      </c>
      <c r="B186" t="s">
        <v>71</v>
      </c>
      <c r="C186" t="s">
        <v>72</v>
      </c>
      <c r="D186" t="n">
        <v>1</v>
      </c>
      <c r="E186" t="s">
        <v>402</v>
      </c>
      <c r="F186" t="n">
        <v>2173604</v>
      </c>
      <c r="G186" t="s">
        <v>74</v>
      </c>
      <c r="H186" t="s">
        <v>75</v>
      </c>
      <c r="I186" t="s"/>
      <c r="J186" t="s">
        <v>74</v>
      </c>
      <c r="K186" t="n">
        <v>119</v>
      </c>
      <c r="L186" t="s">
        <v>76</v>
      </c>
      <c r="M186" t="s"/>
      <c r="N186" t="s">
        <v>407</v>
      </c>
      <c r="O186" t="s">
        <v>78</v>
      </c>
      <c r="P186" t="s">
        <v>404</v>
      </c>
      <c r="Q186" t="s"/>
      <c r="R186" t="s">
        <v>114</v>
      </c>
      <c r="S186" t="s">
        <v>126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HYPERLINK("https://hotelmonitor-cachepage.eclerx.com/savepage/tk_15435845579052484_sr_2117.html","info")</f>
        <v/>
      </c>
      <c r="AA186" t="n">
        <v>228054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88</v>
      </c>
      <c r="AO186" t="s"/>
      <c r="AP186" t="n">
        <v>3</v>
      </c>
      <c r="AQ186" t="s">
        <v>89</v>
      </c>
      <c r="AR186" t="s"/>
      <c r="AS186" t="s"/>
      <c r="AT186" t="s">
        <v>90</v>
      </c>
      <c r="AU186" t="s"/>
      <c r="AV186" t="s"/>
      <c r="AW186" t="s"/>
      <c r="AX186" t="s"/>
      <c r="AY186" t="n">
        <v>2071549</v>
      </c>
      <c r="AZ186" t="s">
        <v>405</v>
      </c>
      <c r="BA186" t="s"/>
      <c r="BB186" t="n">
        <v>72945</v>
      </c>
      <c r="BC186" t="n">
        <v>13.429745</v>
      </c>
      <c r="BD186" t="n">
        <v>52.510011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92</v>
      </c>
    </row>
    <row r="187" spans="1:70">
      <c r="A187" t="s">
        <v>70</v>
      </c>
      <c r="B187" t="s">
        <v>71</v>
      </c>
      <c r="C187" t="s">
        <v>72</v>
      </c>
      <c r="D187" t="n">
        <v>1</v>
      </c>
      <c r="E187" t="s">
        <v>402</v>
      </c>
      <c r="F187" t="n">
        <v>2173604</v>
      </c>
      <c r="G187" t="s">
        <v>74</v>
      </c>
      <c r="H187" t="s">
        <v>75</v>
      </c>
      <c r="I187" t="s"/>
      <c r="J187" t="s">
        <v>74</v>
      </c>
      <c r="K187" t="n">
        <v>131</v>
      </c>
      <c r="L187" t="s">
        <v>76</v>
      </c>
      <c r="M187" t="s"/>
      <c r="N187" t="s">
        <v>403</v>
      </c>
      <c r="O187" t="s">
        <v>78</v>
      </c>
      <c r="P187" t="s">
        <v>404</v>
      </c>
      <c r="Q187" t="s"/>
      <c r="R187" t="s">
        <v>114</v>
      </c>
      <c r="S187" t="s">
        <v>408</v>
      </c>
      <c r="T187" t="s">
        <v>82</v>
      </c>
      <c r="U187" t="s"/>
      <c r="V187" t="s">
        <v>83</v>
      </c>
      <c r="W187" t="s">
        <v>99</v>
      </c>
      <c r="X187" t="s"/>
      <c r="Y187" t="s">
        <v>85</v>
      </c>
      <c r="Z187">
        <f>HYPERLINK("https://hotelmonitor-cachepage.eclerx.com/savepage/tk_15435845579052484_sr_2117.html","info")</f>
        <v/>
      </c>
      <c r="AA187" t="n">
        <v>228054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88</v>
      </c>
      <c r="AO187" t="s"/>
      <c r="AP187" t="n">
        <v>3</v>
      </c>
      <c r="AQ187" t="s">
        <v>89</v>
      </c>
      <c r="AR187" t="s"/>
      <c r="AS187" t="s"/>
      <c r="AT187" t="s">
        <v>90</v>
      </c>
      <c r="AU187" t="s"/>
      <c r="AV187" t="s"/>
      <c r="AW187" t="s"/>
      <c r="AX187" t="s"/>
      <c r="AY187" t="n">
        <v>2071549</v>
      </c>
      <c r="AZ187" t="s">
        <v>405</v>
      </c>
      <c r="BA187" t="s"/>
      <c r="BB187" t="n">
        <v>72945</v>
      </c>
      <c r="BC187" t="n">
        <v>13.429745</v>
      </c>
      <c r="BD187" t="n">
        <v>52.510011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92</v>
      </c>
    </row>
    <row r="188" spans="1:70">
      <c r="A188" t="s">
        <v>70</v>
      </c>
      <c r="B188" t="s">
        <v>71</v>
      </c>
      <c r="C188" t="s">
        <v>72</v>
      </c>
      <c r="D188" t="n">
        <v>1</v>
      </c>
      <c r="E188" t="s">
        <v>402</v>
      </c>
      <c r="F188" t="n">
        <v>2173604</v>
      </c>
      <c r="G188" t="s">
        <v>74</v>
      </c>
      <c r="H188" t="s">
        <v>75</v>
      </c>
      <c r="I188" t="s"/>
      <c r="J188" t="s">
        <v>74</v>
      </c>
      <c r="K188" t="n">
        <v>131</v>
      </c>
      <c r="L188" t="s">
        <v>76</v>
      </c>
      <c r="M188" t="s"/>
      <c r="N188" t="s">
        <v>406</v>
      </c>
      <c r="O188" t="s">
        <v>78</v>
      </c>
      <c r="P188" t="s">
        <v>404</v>
      </c>
      <c r="Q188" t="s"/>
      <c r="R188" t="s">
        <v>114</v>
      </c>
      <c r="S188" t="s">
        <v>408</v>
      </c>
      <c r="T188" t="s">
        <v>82</v>
      </c>
      <c r="U188" t="s"/>
      <c r="V188" t="s">
        <v>83</v>
      </c>
      <c r="W188" t="s">
        <v>99</v>
      </c>
      <c r="X188" t="s"/>
      <c r="Y188" t="s">
        <v>85</v>
      </c>
      <c r="Z188">
        <f>HYPERLINK("https://hotelmonitor-cachepage.eclerx.com/savepage/tk_15435845579052484_sr_2117.html","info")</f>
        <v/>
      </c>
      <c r="AA188" t="n">
        <v>228054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88</v>
      </c>
      <c r="AO188" t="s"/>
      <c r="AP188" t="n">
        <v>3</v>
      </c>
      <c r="AQ188" t="s">
        <v>89</v>
      </c>
      <c r="AR188" t="s"/>
      <c r="AS188" t="s"/>
      <c r="AT188" t="s">
        <v>90</v>
      </c>
      <c r="AU188" t="s"/>
      <c r="AV188" t="s"/>
      <c r="AW188" t="s"/>
      <c r="AX188" t="s"/>
      <c r="AY188" t="n">
        <v>2071549</v>
      </c>
      <c r="AZ188" t="s">
        <v>405</v>
      </c>
      <c r="BA188" t="s"/>
      <c r="BB188" t="n">
        <v>72945</v>
      </c>
      <c r="BC188" t="n">
        <v>13.429745</v>
      </c>
      <c r="BD188" t="n">
        <v>52.510011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92</v>
      </c>
    </row>
    <row r="189" spans="1:70">
      <c r="A189" t="s">
        <v>70</v>
      </c>
      <c r="B189" t="s">
        <v>71</v>
      </c>
      <c r="C189" t="s">
        <v>72</v>
      </c>
      <c r="D189" t="n">
        <v>1</v>
      </c>
      <c r="E189" t="s">
        <v>402</v>
      </c>
      <c r="F189" t="n">
        <v>2173604</v>
      </c>
      <c r="G189" t="s">
        <v>74</v>
      </c>
      <c r="H189" t="s">
        <v>75</v>
      </c>
      <c r="I189" t="s"/>
      <c r="J189" t="s">
        <v>74</v>
      </c>
      <c r="K189" t="n">
        <v>141</v>
      </c>
      <c r="L189" t="s">
        <v>76</v>
      </c>
      <c r="M189" t="s"/>
      <c r="N189" t="s">
        <v>407</v>
      </c>
      <c r="O189" t="s">
        <v>78</v>
      </c>
      <c r="P189" t="s">
        <v>404</v>
      </c>
      <c r="Q189" t="s"/>
      <c r="R189" t="s">
        <v>114</v>
      </c>
      <c r="S189" t="s">
        <v>304</v>
      </c>
      <c r="T189" t="s">
        <v>82</v>
      </c>
      <c r="U189" t="s"/>
      <c r="V189" t="s">
        <v>83</v>
      </c>
      <c r="W189" t="s">
        <v>99</v>
      </c>
      <c r="X189" t="s"/>
      <c r="Y189" t="s">
        <v>85</v>
      </c>
      <c r="Z189">
        <f>HYPERLINK("https://hotelmonitor-cachepage.eclerx.com/savepage/tk_15435845579052484_sr_2117.html","info")</f>
        <v/>
      </c>
      <c r="AA189" t="n">
        <v>228054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88</v>
      </c>
      <c r="AO189" t="s"/>
      <c r="AP189" t="n">
        <v>3</v>
      </c>
      <c r="AQ189" t="s">
        <v>89</v>
      </c>
      <c r="AR189" t="s"/>
      <c r="AS189" t="s"/>
      <c r="AT189" t="s">
        <v>90</v>
      </c>
      <c r="AU189" t="s"/>
      <c r="AV189" t="s"/>
      <c r="AW189" t="s"/>
      <c r="AX189" t="s"/>
      <c r="AY189" t="n">
        <v>2071549</v>
      </c>
      <c r="AZ189" t="s">
        <v>405</v>
      </c>
      <c r="BA189" t="s"/>
      <c r="BB189" t="n">
        <v>72945</v>
      </c>
      <c r="BC189" t="n">
        <v>13.429745</v>
      </c>
      <c r="BD189" t="n">
        <v>52.510011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92</v>
      </c>
    </row>
    <row r="190" spans="1:70">
      <c r="A190" t="s">
        <v>70</v>
      </c>
      <c r="B190" t="s">
        <v>71</v>
      </c>
      <c r="C190" t="s">
        <v>72</v>
      </c>
      <c r="D190" t="n">
        <v>1</v>
      </c>
      <c r="E190" t="s">
        <v>409</v>
      </c>
      <c r="F190" t="n">
        <v>-1</v>
      </c>
      <c r="G190" t="s">
        <v>74</v>
      </c>
      <c r="H190" t="s">
        <v>75</v>
      </c>
      <c r="I190" t="s"/>
      <c r="J190" t="s">
        <v>74</v>
      </c>
      <c r="K190" t="n">
        <v>239</v>
      </c>
      <c r="L190" t="s">
        <v>76</v>
      </c>
      <c r="M190" t="s"/>
      <c r="N190" t="s">
        <v>113</v>
      </c>
      <c r="O190" t="s">
        <v>78</v>
      </c>
      <c r="P190" t="s">
        <v>409</v>
      </c>
      <c r="Q190" t="s"/>
      <c r="R190" t="s">
        <v>153</v>
      </c>
      <c r="S190" t="s">
        <v>410</v>
      </c>
      <c r="T190" t="s">
        <v>82</v>
      </c>
      <c r="U190" t="s"/>
      <c r="V190" t="s">
        <v>83</v>
      </c>
      <c r="W190" t="s">
        <v>84</v>
      </c>
      <c r="X190" t="s"/>
      <c r="Y190" t="s">
        <v>85</v>
      </c>
      <c r="Z190">
        <f>HYPERLINK("https://hotelmonitor-cachepage.eclerx.com/savepage/tk_15435849881582909_sr_2117.html","info")</f>
        <v/>
      </c>
      <c r="AA190" t="n">
        <v>-2950771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88</v>
      </c>
      <c r="AO190" t="s"/>
      <c r="AP190" t="n">
        <v>245</v>
      </c>
      <c r="AQ190" t="s">
        <v>89</v>
      </c>
      <c r="AR190" t="s"/>
      <c r="AS190" t="s"/>
      <c r="AT190" t="s">
        <v>90</v>
      </c>
      <c r="AU190" t="s"/>
      <c r="AV190" t="s"/>
      <c r="AW190" t="s"/>
      <c r="AX190" t="s"/>
      <c r="AY190" t="n">
        <v>2950771</v>
      </c>
      <c r="AZ190" t="s">
        <v>411</v>
      </c>
      <c r="BA190" t="s"/>
      <c r="BB190" t="n">
        <v>40392</v>
      </c>
      <c r="BC190" t="n">
        <v>13.274164</v>
      </c>
      <c r="BD190" t="n">
        <v>52.479907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92</v>
      </c>
    </row>
    <row r="191" spans="1:70">
      <c r="A191" t="s">
        <v>70</v>
      </c>
      <c r="B191" t="s">
        <v>71</v>
      </c>
      <c r="C191" t="s">
        <v>72</v>
      </c>
      <c r="D191" t="n">
        <v>1</v>
      </c>
      <c r="E191" t="s">
        <v>409</v>
      </c>
      <c r="F191" t="n">
        <v>-1</v>
      </c>
      <c r="G191" t="s">
        <v>74</v>
      </c>
      <c r="H191" t="s">
        <v>75</v>
      </c>
      <c r="I191" t="s"/>
      <c r="J191" t="s">
        <v>74</v>
      </c>
      <c r="K191" t="n">
        <v>297</v>
      </c>
      <c r="L191" t="s">
        <v>76</v>
      </c>
      <c r="M191" t="s"/>
      <c r="N191" t="s">
        <v>412</v>
      </c>
      <c r="O191" t="s">
        <v>78</v>
      </c>
      <c r="P191" t="s">
        <v>409</v>
      </c>
      <c r="Q191" t="s"/>
      <c r="R191" t="s">
        <v>153</v>
      </c>
      <c r="S191" t="s">
        <v>413</v>
      </c>
      <c r="T191" t="s">
        <v>82</v>
      </c>
      <c r="U191" t="s"/>
      <c r="V191" t="s">
        <v>83</v>
      </c>
      <c r="W191" t="s">
        <v>99</v>
      </c>
      <c r="X191" t="s"/>
      <c r="Y191" t="s">
        <v>85</v>
      </c>
      <c r="Z191">
        <f>HYPERLINK("https://hotelmonitor-cachepage.eclerx.com/savepage/tk_15435849881582909_sr_2117.html","info")</f>
        <v/>
      </c>
      <c r="AA191" t="n">
        <v>-2950771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88</v>
      </c>
      <c r="AO191" t="s"/>
      <c r="AP191" t="n">
        <v>245</v>
      </c>
      <c r="AQ191" t="s">
        <v>89</v>
      </c>
      <c r="AR191" t="s"/>
      <c r="AS191" t="s"/>
      <c r="AT191" t="s">
        <v>90</v>
      </c>
      <c r="AU191" t="s"/>
      <c r="AV191" t="s"/>
      <c r="AW191" t="s"/>
      <c r="AX191" t="s"/>
      <c r="AY191" t="n">
        <v>2950771</v>
      </c>
      <c r="AZ191" t="s">
        <v>411</v>
      </c>
      <c r="BA191" t="s"/>
      <c r="BB191" t="n">
        <v>40392</v>
      </c>
      <c r="BC191" t="n">
        <v>13.274164</v>
      </c>
      <c r="BD191" t="n">
        <v>52.479907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92</v>
      </c>
    </row>
    <row r="192" spans="1:70">
      <c r="A192" t="s">
        <v>70</v>
      </c>
      <c r="B192" t="s">
        <v>71</v>
      </c>
      <c r="C192" t="s">
        <v>72</v>
      </c>
      <c r="D192" t="n">
        <v>1</v>
      </c>
      <c r="E192" t="s">
        <v>409</v>
      </c>
      <c r="F192" t="n">
        <v>-1</v>
      </c>
      <c r="G192" t="s">
        <v>74</v>
      </c>
      <c r="H192" t="s">
        <v>75</v>
      </c>
      <c r="I192" t="s"/>
      <c r="J192" t="s">
        <v>74</v>
      </c>
      <c r="K192" t="n">
        <v>630</v>
      </c>
      <c r="L192" t="s">
        <v>76</v>
      </c>
      <c r="M192" t="s"/>
      <c r="N192" t="s">
        <v>414</v>
      </c>
      <c r="O192" t="s">
        <v>78</v>
      </c>
      <c r="P192" t="s">
        <v>409</v>
      </c>
      <c r="Q192" t="s"/>
      <c r="R192" t="s">
        <v>153</v>
      </c>
      <c r="S192" t="s">
        <v>415</v>
      </c>
      <c r="T192" t="s">
        <v>82</v>
      </c>
      <c r="U192" t="s"/>
      <c r="V192" t="s">
        <v>83</v>
      </c>
      <c r="W192" t="s">
        <v>84</v>
      </c>
      <c r="X192" t="s"/>
      <c r="Y192" t="s">
        <v>85</v>
      </c>
      <c r="Z192">
        <f>HYPERLINK("https://hotelmonitor-cachepage.eclerx.com/savepage/tk_15435849881582909_sr_2117.html","info")</f>
        <v/>
      </c>
      <c r="AA192" t="n">
        <v>-2950771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88</v>
      </c>
      <c r="AO192" t="s"/>
      <c r="AP192" t="n">
        <v>245</v>
      </c>
      <c r="AQ192" t="s">
        <v>89</v>
      </c>
      <c r="AR192" t="s"/>
      <c r="AS192" t="s"/>
      <c r="AT192" t="s">
        <v>90</v>
      </c>
      <c r="AU192" t="s"/>
      <c r="AV192" t="s"/>
      <c r="AW192" t="s"/>
      <c r="AX192" t="s"/>
      <c r="AY192" t="n">
        <v>2950771</v>
      </c>
      <c r="AZ192" t="s">
        <v>411</v>
      </c>
      <c r="BA192" t="s"/>
      <c r="BB192" t="n">
        <v>40392</v>
      </c>
      <c r="BC192" t="n">
        <v>13.274164</v>
      </c>
      <c r="BD192" t="n">
        <v>52.479907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92</v>
      </c>
    </row>
    <row r="193" spans="1:70">
      <c r="A193" t="s">
        <v>70</v>
      </c>
      <c r="B193" t="s">
        <v>71</v>
      </c>
      <c r="C193" t="s">
        <v>72</v>
      </c>
      <c r="D193" t="n">
        <v>1</v>
      </c>
      <c r="E193" t="s">
        <v>409</v>
      </c>
      <c r="F193" t="n">
        <v>-1</v>
      </c>
      <c r="G193" t="s">
        <v>74</v>
      </c>
      <c r="H193" t="s">
        <v>75</v>
      </c>
      <c r="I193" t="s"/>
      <c r="J193" t="s">
        <v>74</v>
      </c>
      <c r="K193" t="n">
        <v>630</v>
      </c>
      <c r="L193" t="s">
        <v>76</v>
      </c>
      <c r="M193" t="s"/>
      <c r="N193" t="s">
        <v>416</v>
      </c>
      <c r="O193" t="s">
        <v>78</v>
      </c>
      <c r="P193" t="s">
        <v>409</v>
      </c>
      <c r="Q193" t="s"/>
      <c r="R193" t="s">
        <v>153</v>
      </c>
      <c r="S193" t="s">
        <v>415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HYPERLINK("https://hotelmonitor-cachepage.eclerx.com/savepage/tk_15435849881582909_sr_2117.html","info")</f>
        <v/>
      </c>
      <c r="AA193" t="n">
        <v>-2950771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88</v>
      </c>
      <c r="AO193" t="s"/>
      <c r="AP193" t="n">
        <v>245</v>
      </c>
      <c r="AQ193" t="s">
        <v>89</v>
      </c>
      <c r="AR193" t="s"/>
      <c r="AS193" t="s"/>
      <c r="AT193" t="s">
        <v>90</v>
      </c>
      <c r="AU193" t="s"/>
      <c r="AV193" t="s"/>
      <c r="AW193" t="s"/>
      <c r="AX193" t="s"/>
      <c r="AY193" t="n">
        <v>2950771</v>
      </c>
      <c r="AZ193" t="s">
        <v>411</v>
      </c>
      <c r="BA193" t="s"/>
      <c r="BB193" t="n">
        <v>40392</v>
      </c>
      <c r="BC193" t="n">
        <v>13.274164</v>
      </c>
      <c r="BD193" t="n">
        <v>52.479907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92</v>
      </c>
    </row>
    <row r="194" spans="1:70">
      <c r="A194" t="s">
        <v>70</v>
      </c>
      <c r="B194" t="s">
        <v>71</v>
      </c>
      <c r="C194" t="s">
        <v>72</v>
      </c>
      <c r="D194" t="n">
        <v>1</v>
      </c>
      <c r="E194" t="s">
        <v>409</v>
      </c>
      <c r="F194" t="n">
        <v>-1</v>
      </c>
      <c r="G194" t="s">
        <v>74</v>
      </c>
      <c r="H194" t="s">
        <v>75</v>
      </c>
      <c r="I194" t="s"/>
      <c r="J194" t="s">
        <v>74</v>
      </c>
      <c r="K194" t="n">
        <v>688</v>
      </c>
      <c r="L194" t="s">
        <v>76</v>
      </c>
      <c r="M194" t="s"/>
      <c r="N194" t="s">
        <v>414</v>
      </c>
      <c r="O194" t="s">
        <v>78</v>
      </c>
      <c r="P194" t="s">
        <v>409</v>
      </c>
      <c r="Q194" t="s"/>
      <c r="R194" t="s">
        <v>153</v>
      </c>
      <c r="S194" t="s">
        <v>417</v>
      </c>
      <c r="T194" t="s">
        <v>82</v>
      </c>
      <c r="U194" t="s"/>
      <c r="V194" t="s">
        <v>83</v>
      </c>
      <c r="W194" t="s">
        <v>99</v>
      </c>
      <c r="X194" t="s"/>
      <c r="Y194" t="s">
        <v>85</v>
      </c>
      <c r="Z194">
        <f>HYPERLINK("https://hotelmonitor-cachepage.eclerx.com/savepage/tk_15435849881582909_sr_2117.html","info")</f>
        <v/>
      </c>
      <c r="AA194" t="n">
        <v>-2950771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88</v>
      </c>
      <c r="AO194" t="s"/>
      <c r="AP194" t="n">
        <v>245</v>
      </c>
      <c r="AQ194" t="s">
        <v>89</v>
      </c>
      <c r="AR194" t="s"/>
      <c r="AS194" t="s"/>
      <c r="AT194" t="s">
        <v>90</v>
      </c>
      <c r="AU194" t="s"/>
      <c r="AV194" t="s"/>
      <c r="AW194" t="s"/>
      <c r="AX194" t="s"/>
      <c r="AY194" t="n">
        <v>2950771</v>
      </c>
      <c r="AZ194" t="s">
        <v>411</v>
      </c>
      <c r="BA194" t="s"/>
      <c r="BB194" t="n">
        <v>40392</v>
      </c>
      <c r="BC194" t="n">
        <v>13.274164</v>
      </c>
      <c r="BD194" t="n">
        <v>52.479907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92</v>
      </c>
    </row>
    <row r="195" spans="1:70">
      <c r="A195" t="s">
        <v>70</v>
      </c>
      <c r="B195" t="s">
        <v>71</v>
      </c>
      <c r="C195" t="s">
        <v>72</v>
      </c>
      <c r="D195" t="n">
        <v>1</v>
      </c>
      <c r="E195" t="s">
        <v>409</v>
      </c>
      <c r="F195" t="n">
        <v>-1</v>
      </c>
      <c r="G195" t="s">
        <v>74</v>
      </c>
      <c r="H195" t="s">
        <v>75</v>
      </c>
      <c r="I195" t="s"/>
      <c r="J195" t="s">
        <v>74</v>
      </c>
      <c r="K195" t="n">
        <v>688</v>
      </c>
      <c r="L195" t="s">
        <v>76</v>
      </c>
      <c r="M195" t="s"/>
      <c r="N195" t="s">
        <v>416</v>
      </c>
      <c r="O195" t="s">
        <v>78</v>
      </c>
      <c r="P195" t="s">
        <v>409</v>
      </c>
      <c r="Q195" t="s"/>
      <c r="R195" t="s">
        <v>153</v>
      </c>
      <c r="S195" t="s">
        <v>417</v>
      </c>
      <c r="T195" t="s">
        <v>82</v>
      </c>
      <c r="U195" t="s"/>
      <c r="V195" t="s">
        <v>83</v>
      </c>
      <c r="W195" t="s">
        <v>99</v>
      </c>
      <c r="X195" t="s"/>
      <c r="Y195" t="s">
        <v>85</v>
      </c>
      <c r="Z195">
        <f>HYPERLINK("https://hotelmonitor-cachepage.eclerx.com/savepage/tk_15435849881582909_sr_2117.html","info")</f>
        <v/>
      </c>
      <c r="AA195" t="n">
        <v>-2950771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88</v>
      </c>
      <c r="AO195" t="s"/>
      <c r="AP195" t="n">
        <v>245</v>
      </c>
      <c r="AQ195" t="s">
        <v>89</v>
      </c>
      <c r="AR195" t="s"/>
      <c r="AS195" t="s"/>
      <c r="AT195" t="s">
        <v>90</v>
      </c>
      <c r="AU195" t="s"/>
      <c r="AV195" t="s"/>
      <c r="AW195" t="s"/>
      <c r="AX195" t="s"/>
      <c r="AY195" t="n">
        <v>2950771</v>
      </c>
      <c r="AZ195" t="s">
        <v>411</v>
      </c>
      <c r="BA195" t="s"/>
      <c r="BB195" t="n">
        <v>40392</v>
      </c>
      <c r="BC195" t="n">
        <v>13.274164</v>
      </c>
      <c r="BD195" t="n">
        <v>52.479907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92</v>
      </c>
    </row>
    <row r="196" spans="1:70">
      <c r="A196" t="s">
        <v>70</v>
      </c>
      <c r="B196" t="s">
        <v>71</v>
      </c>
      <c r="C196" t="s">
        <v>72</v>
      </c>
      <c r="D196" t="n">
        <v>1</v>
      </c>
      <c r="E196" t="s">
        <v>418</v>
      </c>
      <c r="F196" t="n">
        <v>71961</v>
      </c>
      <c r="G196" t="s">
        <v>74</v>
      </c>
      <c r="H196" t="s">
        <v>75</v>
      </c>
      <c r="I196" t="s"/>
      <c r="J196" t="s">
        <v>74</v>
      </c>
      <c r="K196" t="n">
        <v>179</v>
      </c>
      <c r="L196" t="s">
        <v>76</v>
      </c>
      <c r="M196" t="s"/>
      <c r="N196" t="s">
        <v>252</v>
      </c>
      <c r="O196" t="s">
        <v>78</v>
      </c>
      <c r="P196" t="s">
        <v>419</v>
      </c>
      <c r="Q196" t="s"/>
      <c r="R196" t="s">
        <v>118</v>
      </c>
      <c r="S196" t="s">
        <v>420</v>
      </c>
      <c r="T196" t="s">
        <v>82</v>
      </c>
      <c r="U196" t="s"/>
      <c r="V196" t="s">
        <v>83</v>
      </c>
      <c r="W196" t="s">
        <v>84</v>
      </c>
      <c r="X196" t="s"/>
      <c r="Y196" t="s">
        <v>85</v>
      </c>
      <c r="Z196">
        <f>HYPERLINK("https://hotelmonitor-cachepage.eclerx.com/savepage/tk_15435848700644364_sr_2117.html","info")</f>
        <v/>
      </c>
      <c r="AA196" t="n">
        <v>8819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88</v>
      </c>
      <c r="AO196" t="s"/>
      <c r="AP196" t="n">
        <v>179</v>
      </c>
      <c r="AQ196" t="s">
        <v>89</v>
      </c>
      <c r="AR196" t="s"/>
      <c r="AS196" t="s"/>
      <c r="AT196" t="s">
        <v>90</v>
      </c>
      <c r="AU196" t="s"/>
      <c r="AV196" t="s"/>
      <c r="AW196" t="s"/>
      <c r="AX196" t="s"/>
      <c r="AY196" t="n">
        <v>163098</v>
      </c>
      <c r="AZ196" t="s">
        <v>421</v>
      </c>
      <c r="BA196" t="s"/>
      <c r="BB196" t="n">
        <v>70314</v>
      </c>
      <c r="BC196" t="n">
        <v>13.38852</v>
      </c>
      <c r="BD196" t="n">
        <v>52.51071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92</v>
      </c>
    </row>
    <row r="197" spans="1:70">
      <c r="A197" t="s">
        <v>70</v>
      </c>
      <c r="B197" t="s">
        <v>71</v>
      </c>
      <c r="C197" t="s">
        <v>72</v>
      </c>
      <c r="D197" t="n">
        <v>1</v>
      </c>
      <c r="E197" t="s">
        <v>422</v>
      </c>
      <c r="F197" t="n">
        <v>-1</v>
      </c>
      <c r="G197" t="s">
        <v>74</v>
      </c>
      <c r="H197" t="s">
        <v>75</v>
      </c>
      <c r="I197" t="s"/>
      <c r="J197" t="s">
        <v>74</v>
      </c>
      <c r="K197" t="n">
        <v>90</v>
      </c>
      <c r="L197" t="s">
        <v>76</v>
      </c>
      <c r="M197" t="s"/>
      <c r="N197" t="s">
        <v>423</v>
      </c>
      <c r="O197" t="s">
        <v>78</v>
      </c>
      <c r="P197" t="s">
        <v>422</v>
      </c>
      <c r="Q197" t="s"/>
      <c r="R197" t="s">
        <v>80</v>
      </c>
      <c r="S197" t="s">
        <v>380</v>
      </c>
      <c r="T197" t="s">
        <v>82</v>
      </c>
      <c r="U197" t="s"/>
      <c r="V197" t="s">
        <v>83</v>
      </c>
      <c r="W197" t="s">
        <v>84</v>
      </c>
      <c r="X197" t="s"/>
      <c r="Y197" t="s">
        <v>85</v>
      </c>
      <c r="Z197">
        <f>HYPERLINK("https://hotelmonitor-cachepage.eclerx.com/savepage/tk_15435850447931707_sr_2117.html","info")</f>
        <v/>
      </c>
      <c r="AA197" t="n">
        <v>-2071809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88</v>
      </c>
      <c r="AO197" t="s"/>
      <c r="AP197" t="n">
        <v>278</v>
      </c>
      <c r="AQ197" t="s">
        <v>89</v>
      </c>
      <c r="AR197" t="s"/>
      <c r="AS197" t="s"/>
      <c r="AT197" t="s">
        <v>90</v>
      </c>
      <c r="AU197" t="s"/>
      <c r="AV197" t="s"/>
      <c r="AW197" t="s"/>
      <c r="AX197" t="s"/>
      <c r="AY197" t="n">
        <v>2071809</v>
      </c>
      <c r="AZ197" t="s">
        <v>424</v>
      </c>
      <c r="BA197" t="s"/>
      <c r="BB197" t="n">
        <v>391621</v>
      </c>
      <c r="BC197" t="n">
        <v>13.297306</v>
      </c>
      <c r="BD197" t="n">
        <v>52.502167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92</v>
      </c>
    </row>
    <row r="198" spans="1:70">
      <c r="A198" t="s">
        <v>70</v>
      </c>
      <c r="B198" t="s">
        <v>71</v>
      </c>
      <c r="C198" t="s">
        <v>72</v>
      </c>
      <c r="D198" t="n">
        <v>1</v>
      </c>
      <c r="E198" t="s">
        <v>425</v>
      </c>
      <c r="F198" t="n">
        <v>529947</v>
      </c>
      <c r="G198" t="s">
        <v>74</v>
      </c>
      <c r="H198" t="s">
        <v>75</v>
      </c>
      <c r="I198" t="s"/>
      <c r="J198" t="s">
        <v>74</v>
      </c>
      <c r="K198" t="n">
        <v>132</v>
      </c>
      <c r="L198" t="s">
        <v>76</v>
      </c>
      <c r="M198" t="s"/>
      <c r="N198" t="s">
        <v>426</v>
      </c>
      <c r="O198" t="s">
        <v>78</v>
      </c>
      <c r="P198" t="s">
        <v>427</v>
      </c>
      <c r="Q198" t="s"/>
      <c r="R198" t="s">
        <v>118</v>
      </c>
      <c r="S198" t="s">
        <v>428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HYPERLINK("https://hotelmonitor-cachepage.eclerx.com/savepage/tk_15435845608911195_sr_2117.html","info")</f>
        <v/>
      </c>
      <c r="AA198" t="n">
        <v>99166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88</v>
      </c>
      <c r="AO198" t="s"/>
      <c r="AP198" t="n">
        <v>5</v>
      </c>
      <c r="AQ198" t="s">
        <v>89</v>
      </c>
      <c r="AR198" t="s"/>
      <c r="AS198" t="s"/>
      <c r="AT198" t="s">
        <v>90</v>
      </c>
      <c r="AU198" t="s"/>
      <c r="AV198" t="s"/>
      <c r="AW198" t="s"/>
      <c r="AX198" t="s"/>
      <c r="AY198" t="n">
        <v>955277</v>
      </c>
      <c r="AZ198" t="s">
        <v>429</v>
      </c>
      <c r="BA198" t="s"/>
      <c r="BB198" t="n">
        <v>92103</v>
      </c>
      <c r="BC198" t="n">
        <v>13.40527</v>
      </c>
      <c r="BD198" t="n">
        <v>52.51307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92</v>
      </c>
    </row>
    <row r="199" spans="1:70">
      <c r="A199" t="s">
        <v>70</v>
      </c>
      <c r="B199" t="s">
        <v>71</v>
      </c>
      <c r="C199" t="s">
        <v>72</v>
      </c>
      <c r="D199" t="n">
        <v>1</v>
      </c>
      <c r="E199" t="s">
        <v>425</v>
      </c>
      <c r="F199" t="n">
        <v>529947</v>
      </c>
      <c r="G199" t="s">
        <v>74</v>
      </c>
      <c r="H199" t="s">
        <v>75</v>
      </c>
      <c r="I199" t="s"/>
      <c r="J199" t="s">
        <v>74</v>
      </c>
      <c r="K199" t="n">
        <v>152</v>
      </c>
      <c r="L199" t="s">
        <v>76</v>
      </c>
      <c r="M199" t="s"/>
      <c r="N199" t="s">
        <v>430</v>
      </c>
      <c r="O199" t="s">
        <v>78</v>
      </c>
      <c r="P199" t="s">
        <v>427</v>
      </c>
      <c r="Q199" t="s"/>
      <c r="R199" t="s">
        <v>118</v>
      </c>
      <c r="S199" t="s">
        <v>431</v>
      </c>
      <c r="T199" t="s">
        <v>82</v>
      </c>
      <c r="U199" t="s"/>
      <c r="V199" t="s">
        <v>83</v>
      </c>
      <c r="W199" t="s">
        <v>84</v>
      </c>
      <c r="X199" t="s"/>
      <c r="Y199" t="s">
        <v>85</v>
      </c>
      <c r="Z199">
        <f>HYPERLINK("https://hotelmonitor-cachepage.eclerx.com/savepage/tk_15435845608911195_sr_2117.html","info")</f>
        <v/>
      </c>
      <c r="AA199" t="n">
        <v>99166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88</v>
      </c>
      <c r="AO199" t="s"/>
      <c r="AP199" t="n">
        <v>5</v>
      </c>
      <c r="AQ199" t="s">
        <v>89</v>
      </c>
      <c r="AR199" t="s"/>
      <c r="AS199" t="s"/>
      <c r="AT199" t="s">
        <v>90</v>
      </c>
      <c r="AU199" t="s"/>
      <c r="AV199" t="s"/>
      <c r="AW199" t="s"/>
      <c r="AX199" t="s"/>
      <c r="AY199" t="n">
        <v>955277</v>
      </c>
      <c r="AZ199" t="s">
        <v>429</v>
      </c>
      <c r="BA199" t="s"/>
      <c r="BB199" t="n">
        <v>92103</v>
      </c>
      <c r="BC199" t="n">
        <v>13.40527</v>
      </c>
      <c r="BD199" t="n">
        <v>52.51307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92</v>
      </c>
    </row>
    <row r="200" spans="1:70">
      <c r="A200" t="s">
        <v>70</v>
      </c>
      <c r="B200" t="s">
        <v>71</v>
      </c>
      <c r="C200" t="s">
        <v>72</v>
      </c>
      <c r="D200" t="n">
        <v>1</v>
      </c>
      <c r="E200" t="s">
        <v>425</v>
      </c>
      <c r="F200" t="n">
        <v>529947</v>
      </c>
      <c r="G200" t="s">
        <v>74</v>
      </c>
      <c r="H200" t="s">
        <v>75</v>
      </c>
      <c r="I200" t="s"/>
      <c r="J200" t="s">
        <v>74</v>
      </c>
      <c r="K200" t="n">
        <v>168</v>
      </c>
      <c r="L200" t="s">
        <v>76</v>
      </c>
      <c r="M200" t="s"/>
      <c r="N200" t="s">
        <v>426</v>
      </c>
      <c r="O200" t="s">
        <v>78</v>
      </c>
      <c r="P200" t="s">
        <v>427</v>
      </c>
      <c r="Q200" t="s"/>
      <c r="R200" t="s">
        <v>118</v>
      </c>
      <c r="S200" t="s">
        <v>432</v>
      </c>
      <c r="T200" t="s">
        <v>82</v>
      </c>
      <c r="U200" t="s"/>
      <c r="V200" t="s">
        <v>83</v>
      </c>
      <c r="W200" t="s">
        <v>99</v>
      </c>
      <c r="X200" t="s"/>
      <c r="Y200" t="s">
        <v>85</v>
      </c>
      <c r="Z200">
        <f>HYPERLINK("https://hotelmonitor-cachepage.eclerx.com/savepage/tk_15435845608911195_sr_2117.html","info")</f>
        <v/>
      </c>
      <c r="AA200" t="n">
        <v>99166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88</v>
      </c>
      <c r="AO200" t="s"/>
      <c r="AP200" t="n">
        <v>5</v>
      </c>
      <c r="AQ200" t="s">
        <v>89</v>
      </c>
      <c r="AR200" t="s"/>
      <c r="AS200" t="s"/>
      <c r="AT200" t="s">
        <v>90</v>
      </c>
      <c r="AU200" t="s"/>
      <c r="AV200" t="s"/>
      <c r="AW200" t="s"/>
      <c r="AX200" t="s"/>
      <c r="AY200" t="n">
        <v>955277</v>
      </c>
      <c r="AZ200" t="s">
        <v>429</v>
      </c>
      <c r="BA200" t="s"/>
      <c r="BB200" t="n">
        <v>92103</v>
      </c>
      <c r="BC200" t="n">
        <v>13.40527</v>
      </c>
      <c r="BD200" t="n">
        <v>52.51307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92</v>
      </c>
    </row>
    <row r="201" spans="1:70">
      <c r="A201" t="s">
        <v>70</v>
      </c>
      <c r="B201" t="s">
        <v>71</v>
      </c>
      <c r="C201" t="s">
        <v>72</v>
      </c>
      <c r="D201" t="n">
        <v>1</v>
      </c>
      <c r="E201" t="s">
        <v>425</v>
      </c>
      <c r="F201" t="n">
        <v>529947</v>
      </c>
      <c r="G201" t="s">
        <v>74</v>
      </c>
      <c r="H201" t="s">
        <v>75</v>
      </c>
      <c r="I201" t="s"/>
      <c r="J201" t="s">
        <v>74</v>
      </c>
      <c r="K201" t="n">
        <v>188</v>
      </c>
      <c r="L201" t="s">
        <v>76</v>
      </c>
      <c r="M201" t="s"/>
      <c r="N201" t="s">
        <v>430</v>
      </c>
      <c r="O201" t="s">
        <v>78</v>
      </c>
      <c r="P201" t="s">
        <v>427</v>
      </c>
      <c r="Q201" t="s"/>
      <c r="R201" t="s">
        <v>118</v>
      </c>
      <c r="S201" t="s">
        <v>433</v>
      </c>
      <c r="T201" t="s">
        <v>82</v>
      </c>
      <c r="U201" t="s"/>
      <c r="V201" t="s">
        <v>83</v>
      </c>
      <c r="W201" t="s">
        <v>99</v>
      </c>
      <c r="X201" t="s"/>
      <c r="Y201" t="s">
        <v>85</v>
      </c>
      <c r="Z201">
        <f>HYPERLINK("https://hotelmonitor-cachepage.eclerx.com/savepage/tk_15435845608911195_sr_2117.html","info")</f>
        <v/>
      </c>
      <c r="AA201" t="n">
        <v>99166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88</v>
      </c>
      <c r="AO201" t="s"/>
      <c r="AP201" t="n">
        <v>5</v>
      </c>
      <c r="AQ201" t="s">
        <v>89</v>
      </c>
      <c r="AR201" t="s"/>
      <c r="AS201" t="s"/>
      <c r="AT201" t="s">
        <v>90</v>
      </c>
      <c r="AU201" t="s"/>
      <c r="AV201" t="s"/>
      <c r="AW201" t="s"/>
      <c r="AX201" t="s"/>
      <c r="AY201" t="n">
        <v>955277</v>
      </c>
      <c r="AZ201" t="s">
        <v>429</v>
      </c>
      <c r="BA201" t="s"/>
      <c r="BB201" t="n">
        <v>92103</v>
      </c>
      <c r="BC201" t="n">
        <v>13.40527</v>
      </c>
      <c r="BD201" t="n">
        <v>52.51307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92</v>
      </c>
    </row>
    <row r="202" spans="1:70">
      <c r="A202" t="s">
        <v>70</v>
      </c>
      <c r="B202" t="s">
        <v>71</v>
      </c>
      <c r="C202" t="s">
        <v>72</v>
      </c>
      <c r="D202" t="n">
        <v>1</v>
      </c>
      <c r="E202" t="s">
        <v>434</v>
      </c>
      <c r="F202" t="n">
        <v>-1</v>
      </c>
      <c r="G202" t="s">
        <v>74</v>
      </c>
      <c r="H202" t="s">
        <v>75</v>
      </c>
      <c r="I202" t="s"/>
      <c r="J202" t="s">
        <v>74</v>
      </c>
      <c r="K202" t="n">
        <v>110</v>
      </c>
      <c r="L202" t="s">
        <v>76</v>
      </c>
      <c r="M202" t="s"/>
      <c r="N202" t="s">
        <v>113</v>
      </c>
      <c r="O202" t="s">
        <v>78</v>
      </c>
      <c r="P202" t="s">
        <v>434</v>
      </c>
      <c r="Q202" t="s"/>
      <c r="R202" t="s">
        <v>80</v>
      </c>
      <c r="S202" t="s">
        <v>435</v>
      </c>
      <c r="T202" t="s">
        <v>82</v>
      </c>
      <c r="U202" t="s"/>
      <c r="V202" t="s">
        <v>83</v>
      </c>
      <c r="W202" t="s">
        <v>84</v>
      </c>
      <c r="X202" t="s"/>
      <c r="Y202" t="s">
        <v>85</v>
      </c>
      <c r="Z202">
        <f>HYPERLINK("https://hotelmonitor-cachepage.eclerx.com/savepage/tk_15435846261821196_sr_2117.html","info")</f>
        <v/>
      </c>
      <c r="AA202" t="n">
        <v>-937929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88</v>
      </c>
      <c r="AO202" t="s"/>
      <c r="AP202" t="n">
        <v>41</v>
      </c>
      <c r="AQ202" t="s">
        <v>89</v>
      </c>
      <c r="AR202" t="s"/>
      <c r="AS202" t="s"/>
      <c r="AT202" t="s">
        <v>90</v>
      </c>
      <c r="AU202" t="s"/>
      <c r="AV202" t="s"/>
      <c r="AW202" t="s"/>
      <c r="AX202" t="s"/>
      <c r="AY202" t="n">
        <v>937929</v>
      </c>
      <c r="AZ202" t="s">
        <v>436</v>
      </c>
      <c r="BA202" t="s"/>
      <c r="BB202" t="n">
        <v>432429</v>
      </c>
      <c r="BC202" t="n">
        <v>13.368288</v>
      </c>
      <c r="BD202" t="n">
        <v>52.523924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92</v>
      </c>
    </row>
    <row r="203" spans="1:70">
      <c r="A203" t="s">
        <v>70</v>
      </c>
      <c r="B203" t="s">
        <v>71</v>
      </c>
      <c r="C203" t="s">
        <v>72</v>
      </c>
      <c r="D203" t="n">
        <v>1</v>
      </c>
      <c r="E203" t="s">
        <v>437</v>
      </c>
      <c r="F203" t="n">
        <v>350441</v>
      </c>
      <c r="G203" t="s">
        <v>74</v>
      </c>
      <c r="H203" t="s">
        <v>75</v>
      </c>
      <c r="I203" t="s"/>
      <c r="J203" t="s">
        <v>74</v>
      </c>
      <c r="K203" t="n">
        <v>106</v>
      </c>
      <c r="L203" t="s">
        <v>76</v>
      </c>
      <c r="M203" t="s"/>
      <c r="N203" t="s">
        <v>113</v>
      </c>
      <c r="O203" t="s">
        <v>78</v>
      </c>
      <c r="P203" t="s">
        <v>438</v>
      </c>
      <c r="Q203" t="s"/>
      <c r="R203" t="s">
        <v>439</v>
      </c>
      <c r="S203" t="s">
        <v>440</v>
      </c>
      <c r="T203" t="s">
        <v>82</v>
      </c>
      <c r="U203" t="s"/>
      <c r="V203" t="s">
        <v>83</v>
      </c>
      <c r="W203" t="s">
        <v>99</v>
      </c>
      <c r="X203" t="s"/>
      <c r="Y203" t="s">
        <v>85</v>
      </c>
      <c r="Z203">
        <f>HYPERLINK("https://hotelmonitor-cachepage.eclerx.com/savepage/tk_15435847951869988_sr_2117.html","info")</f>
        <v/>
      </c>
      <c r="AA203" t="n">
        <v>15975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88</v>
      </c>
      <c r="AO203" t="s"/>
      <c r="AP203" t="n">
        <v>136</v>
      </c>
      <c r="AQ203" t="s">
        <v>89</v>
      </c>
      <c r="AR203" t="s"/>
      <c r="AS203" t="s"/>
      <c r="AT203" t="s">
        <v>90</v>
      </c>
      <c r="AU203" t="s"/>
      <c r="AV203" t="s"/>
      <c r="AW203" t="s"/>
      <c r="AX203" t="s"/>
      <c r="AY203" t="n">
        <v>2222371</v>
      </c>
      <c r="AZ203" t="s">
        <v>441</v>
      </c>
      <c r="BA203" t="s"/>
      <c r="BB203" t="n">
        <v>143092</v>
      </c>
      <c r="BC203" t="n">
        <v>13.45561</v>
      </c>
      <c r="BD203" t="n">
        <v>52.52971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92</v>
      </c>
    </row>
    <row r="204" spans="1:70">
      <c r="A204" t="s">
        <v>70</v>
      </c>
      <c r="B204" t="s">
        <v>71</v>
      </c>
      <c r="C204" t="s">
        <v>72</v>
      </c>
      <c r="D204" t="n">
        <v>1</v>
      </c>
      <c r="E204" t="s">
        <v>442</v>
      </c>
      <c r="F204" t="n">
        <v>-1</v>
      </c>
      <c r="G204" t="s">
        <v>74</v>
      </c>
      <c r="H204" t="s">
        <v>75</v>
      </c>
      <c r="I204" t="s"/>
      <c r="J204" t="s">
        <v>74</v>
      </c>
      <c r="K204" t="n">
        <v>135.1</v>
      </c>
      <c r="L204" t="s">
        <v>76</v>
      </c>
      <c r="M204" t="s"/>
      <c r="N204" t="s">
        <v>113</v>
      </c>
      <c r="O204" t="s">
        <v>78</v>
      </c>
      <c r="P204" t="s">
        <v>442</v>
      </c>
      <c r="Q204" t="s"/>
      <c r="R204" t="s">
        <v>118</v>
      </c>
      <c r="S204" t="s">
        <v>443</v>
      </c>
      <c r="T204" t="s">
        <v>82</v>
      </c>
      <c r="U204" t="s"/>
      <c r="V204" t="s">
        <v>83</v>
      </c>
      <c r="W204" t="s">
        <v>84</v>
      </c>
      <c r="X204" t="s"/>
      <c r="Y204" t="s">
        <v>85</v>
      </c>
      <c r="Z204">
        <f>HYPERLINK("https://hotelmonitor-cachepage.eclerx.com/savepage/tk_15435850146953933_sr_2117.html","info")</f>
        <v/>
      </c>
      <c r="AA204" t="n">
        <v>-6796584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88</v>
      </c>
      <c r="AO204" t="s"/>
      <c r="AP204" t="n">
        <v>260</v>
      </c>
      <c r="AQ204" t="s">
        <v>89</v>
      </c>
      <c r="AR204" t="s"/>
      <c r="AS204" t="s"/>
      <c r="AT204" t="s">
        <v>90</v>
      </c>
      <c r="AU204" t="s"/>
      <c r="AV204" t="s"/>
      <c r="AW204" t="s"/>
      <c r="AX204" t="s"/>
      <c r="AY204" t="n">
        <v>6796584</v>
      </c>
      <c r="AZ204" t="s">
        <v>444</v>
      </c>
      <c r="BA204" t="s"/>
      <c r="BB204" t="n">
        <v>459980</v>
      </c>
      <c r="BC204" t="n">
        <v>13.40386</v>
      </c>
      <c r="BD204" t="n">
        <v>52.525882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92</v>
      </c>
    </row>
    <row r="205" spans="1:70">
      <c r="A205" t="s">
        <v>70</v>
      </c>
      <c r="B205" t="s">
        <v>71</v>
      </c>
      <c r="C205" t="s">
        <v>72</v>
      </c>
      <c r="D205" t="n">
        <v>1</v>
      </c>
      <c r="E205" t="s">
        <v>445</v>
      </c>
      <c r="F205" t="n">
        <v>529922</v>
      </c>
      <c r="G205" t="s">
        <v>74</v>
      </c>
      <c r="H205" t="s">
        <v>75</v>
      </c>
      <c r="I205" t="s"/>
      <c r="J205" t="s">
        <v>74</v>
      </c>
      <c r="K205" t="n">
        <v>187.95</v>
      </c>
      <c r="L205" t="s">
        <v>76</v>
      </c>
      <c r="M205" t="s"/>
      <c r="N205" t="s">
        <v>446</v>
      </c>
      <c r="O205" t="s">
        <v>78</v>
      </c>
      <c r="P205" t="s">
        <v>447</v>
      </c>
      <c r="Q205" t="s"/>
      <c r="R205" t="s">
        <v>153</v>
      </c>
      <c r="S205" t="s">
        <v>287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HYPERLINK("https://hotelmonitor-cachepage.eclerx.com/savepage/tk_15435847171326222_sr_2117.html","info")</f>
        <v/>
      </c>
      <c r="AA205" t="n">
        <v>5951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88</v>
      </c>
      <c r="AO205" t="s"/>
      <c r="AP205" t="n">
        <v>93</v>
      </c>
      <c r="AQ205" t="s">
        <v>89</v>
      </c>
      <c r="AR205" t="s"/>
      <c r="AS205" t="s"/>
      <c r="AT205" t="s">
        <v>90</v>
      </c>
      <c r="AU205" t="s"/>
      <c r="AV205" t="s"/>
      <c r="AW205" t="s"/>
      <c r="AX205" t="s"/>
      <c r="AY205" t="n">
        <v>937885</v>
      </c>
      <c r="AZ205" t="s">
        <v>448</v>
      </c>
      <c r="BA205" t="s"/>
      <c r="BB205" t="n">
        <v>2412</v>
      </c>
      <c r="BC205" t="n">
        <v>13.34591</v>
      </c>
      <c r="BD205" t="n">
        <v>52.50671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92</v>
      </c>
    </row>
    <row r="206" spans="1:70">
      <c r="A206" t="s">
        <v>70</v>
      </c>
      <c r="B206" t="s">
        <v>71</v>
      </c>
      <c r="C206" t="s">
        <v>72</v>
      </c>
      <c r="D206" t="n">
        <v>1</v>
      </c>
      <c r="E206" t="s">
        <v>445</v>
      </c>
      <c r="F206" t="n">
        <v>529922</v>
      </c>
      <c r="G206" t="s">
        <v>74</v>
      </c>
      <c r="H206" t="s">
        <v>75</v>
      </c>
      <c r="I206" t="s"/>
      <c r="J206" t="s">
        <v>74</v>
      </c>
      <c r="K206" t="n">
        <v>203.7</v>
      </c>
      <c r="L206" t="s">
        <v>76</v>
      </c>
      <c r="M206" t="s"/>
      <c r="N206" t="s">
        <v>449</v>
      </c>
      <c r="O206" t="s">
        <v>78</v>
      </c>
      <c r="P206" t="s">
        <v>447</v>
      </c>
      <c r="Q206" t="s"/>
      <c r="R206" t="s">
        <v>153</v>
      </c>
      <c r="S206" t="s">
        <v>450</v>
      </c>
      <c r="T206" t="s">
        <v>82</v>
      </c>
      <c r="U206" t="s"/>
      <c r="V206" t="s">
        <v>83</v>
      </c>
      <c r="W206" t="s">
        <v>99</v>
      </c>
      <c r="X206" t="s"/>
      <c r="Y206" t="s">
        <v>85</v>
      </c>
      <c r="Z206">
        <f>HYPERLINK("https://hotelmonitor-cachepage.eclerx.com/savepage/tk_15435847171326222_sr_2117.html","info")</f>
        <v/>
      </c>
      <c r="AA206" t="n">
        <v>5951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88</v>
      </c>
      <c r="AO206" t="s"/>
      <c r="AP206" t="n">
        <v>93</v>
      </c>
      <c r="AQ206" t="s">
        <v>89</v>
      </c>
      <c r="AR206" t="s"/>
      <c r="AS206" t="s"/>
      <c r="AT206" t="s">
        <v>90</v>
      </c>
      <c r="AU206" t="s"/>
      <c r="AV206" t="s"/>
      <c r="AW206" t="s"/>
      <c r="AX206" t="s"/>
      <c r="AY206" t="n">
        <v>937885</v>
      </c>
      <c r="AZ206" t="s">
        <v>448</v>
      </c>
      <c r="BA206" t="s"/>
      <c r="BB206" t="n">
        <v>2412</v>
      </c>
      <c r="BC206" t="n">
        <v>13.34591</v>
      </c>
      <c r="BD206" t="n">
        <v>52.50671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92</v>
      </c>
    </row>
    <row r="207" spans="1:70">
      <c r="A207" t="s">
        <v>70</v>
      </c>
      <c r="B207" t="s">
        <v>71</v>
      </c>
      <c r="C207" t="s">
        <v>72</v>
      </c>
      <c r="D207" t="n">
        <v>1</v>
      </c>
      <c r="E207" t="s">
        <v>445</v>
      </c>
      <c r="F207" t="n">
        <v>529922</v>
      </c>
      <c r="G207" t="s">
        <v>74</v>
      </c>
      <c r="H207" t="s">
        <v>75</v>
      </c>
      <c r="I207" t="s"/>
      <c r="J207" t="s">
        <v>74</v>
      </c>
      <c r="K207" t="n">
        <v>219.45</v>
      </c>
      <c r="L207" t="s">
        <v>76</v>
      </c>
      <c r="M207" t="s"/>
      <c r="N207" t="s">
        <v>451</v>
      </c>
      <c r="O207" t="s">
        <v>78</v>
      </c>
      <c r="P207" t="s">
        <v>447</v>
      </c>
      <c r="Q207" t="s"/>
      <c r="R207" t="s">
        <v>153</v>
      </c>
      <c r="S207" t="s">
        <v>316</v>
      </c>
      <c r="T207" t="s">
        <v>82</v>
      </c>
      <c r="U207" t="s"/>
      <c r="V207" t="s">
        <v>83</v>
      </c>
      <c r="W207" t="s">
        <v>84</v>
      </c>
      <c r="X207" t="s"/>
      <c r="Y207" t="s">
        <v>85</v>
      </c>
      <c r="Z207">
        <f>HYPERLINK("https://hotelmonitor-cachepage.eclerx.com/savepage/tk_15435847171326222_sr_2117.html","info")</f>
        <v/>
      </c>
      <c r="AA207" t="n">
        <v>5951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88</v>
      </c>
      <c r="AO207" t="s"/>
      <c r="AP207" t="n">
        <v>93</v>
      </c>
      <c r="AQ207" t="s">
        <v>89</v>
      </c>
      <c r="AR207" t="s"/>
      <c r="AS207" t="s"/>
      <c r="AT207" t="s">
        <v>90</v>
      </c>
      <c r="AU207" t="s"/>
      <c r="AV207" t="s"/>
      <c r="AW207" t="s"/>
      <c r="AX207" t="s"/>
      <c r="AY207" t="n">
        <v>937885</v>
      </c>
      <c r="AZ207" t="s">
        <v>448</v>
      </c>
      <c r="BA207" t="s"/>
      <c r="BB207" t="n">
        <v>2412</v>
      </c>
      <c r="BC207" t="n">
        <v>13.34591</v>
      </c>
      <c r="BD207" t="n">
        <v>52.50671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92</v>
      </c>
    </row>
    <row r="208" spans="1:70">
      <c r="A208" t="s">
        <v>70</v>
      </c>
      <c r="B208" t="s">
        <v>71</v>
      </c>
      <c r="C208" t="s">
        <v>72</v>
      </c>
      <c r="D208" t="n">
        <v>1</v>
      </c>
      <c r="E208" t="s">
        <v>445</v>
      </c>
      <c r="F208" t="n">
        <v>529922</v>
      </c>
      <c r="G208" t="s">
        <v>74</v>
      </c>
      <c r="H208" t="s">
        <v>75</v>
      </c>
      <c r="I208" t="s"/>
      <c r="J208" t="s">
        <v>74</v>
      </c>
      <c r="K208" t="n">
        <v>235.2</v>
      </c>
      <c r="L208" t="s">
        <v>76</v>
      </c>
      <c r="M208" t="s"/>
      <c r="N208" t="s">
        <v>451</v>
      </c>
      <c r="O208" t="s">
        <v>78</v>
      </c>
      <c r="P208" t="s">
        <v>447</v>
      </c>
      <c r="Q208" t="s"/>
      <c r="R208" t="s">
        <v>153</v>
      </c>
      <c r="S208" t="s">
        <v>452</v>
      </c>
      <c r="T208" t="s">
        <v>82</v>
      </c>
      <c r="U208" t="s"/>
      <c r="V208" t="s">
        <v>83</v>
      </c>
      <c r="W208" t="s">
        <v>99</v>
      </c>
      <c r="X208" t="s"/>
      <c r="Y208" t="s">
        <v>85</v>
      </c>
      <c r="Z208">
        <f>HYPERLINK("https://hotelmonitor-cachepage.eclerx.com/savepage/tk_15435847171326222_sr_2117.html","info")</f>
        <v/>
      </c>
      <c r="AA208" t="n">
        <v>5951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88</v>
      </c>
      <c r="AO208" t="s"/>
      <c r="AP208" t="n">
        <v>93</v>
      </c>
      <c r="AQ208" t="s">
        <v>89</v>
      </c>
      <c r="AR208" t="s"/>
      <c r="AS208" t="s"/>
      <c r="AT208" t="s">
        <v>90</v>
      </c>
      <c r="AU208" t="s"/>
      <c r="AV208" t="s"/>
      <c r="AW208" t="s"/>
      <c r="AX208" t="s"/>
      <c r="AY208" t="n">
        <v>937885</v>
      </c>
      <c r="AZ208" t="s">
        <v>448</v>
      </c>
      <c r="BA208" t="s"/>
      <c r="BB208" t="n">
        <v>2412</v>
      </c>
      <c r="BC208" t="n">
        <v>13.34591</v>
      </c>
      <c r="BD208" t="n">
        <v>52.50671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92</v>
      </c>
    </row>
    <row r="209" spans="1:70">
      <c r="A209" t="s">
        <v>70</v>
      </c>
      <c r="B209" t="s">
        <v>71</v>
      </c>
      <c r="C209" t="s">
        <v>72</v>
      </c>
      <c r="D209" t="n">
        <v>1</v>
      </c>
      <c r="E209" t="s">
        <v>445</v>
      </c>
      <c r="F209" t="n">
        <v>529922</v>
      </c>
      <c r="G209" t="s">
        <v>74</v>
      </c>
      <c r="H209" t="s">
        <v>75</v>
      </c>
      <c r="I209" t="s"/>
      <c r="J209" t="s">
        <v>74</v>
      </c>
      <c r="K209" t="n">
        <v>271.95</v>
      </c>
      <c r="L209" t="s">
        <v>76</v>
      </c>
      <c r="M209" t="s"/>
      <c r="N209" t="s">
        <v>453</v>
      </c>
      <c r="O209" t="s">
        <v>78</v>
      </c>
      <c r="P209" t="s">
        <v>447</v>
      </c>
      <c r="Q209" t="s"/>
      <c r="R209" t="s">
        <v>153</v>
      </c>
      <c r="S209" t="s">
        <v>295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HYPERLINK("https://hotelmonitor-cachepage.eclerx.com/savepage/tk_15435847171326222_sr_2117.html","info")</f>
        <v/>
      </c>
      <c r="AA209" t="n">
        <v>5951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88</v>
      </c>
      <c r="AO209" t="s"/>
      <c r="AP209" t="n">
        <v>93</v>
      </c>
      <c r="AQ209" t="s">
        <v>89</v>
      </c>
      <c r="AR209" t="s"/>
      <c r="AS209" t="s"/>
      <c r="AT209" t="s">
        <v>90</v>
      </c>
      <c r="AU209" t="s"/>
      <c r="AV209" t="s"/>
      <c r="AW209" t="s"/>
      <c r="AX209" t="s"/>
      <c r="AY209" t="n">
        <v>937885</v>
      </c>
      <c r="AZ209" t="s">
        <v>448</v>
      </c>
      <c r="BA209" t="s"/>
      <c r="BB209" t="n">
        <v>2412</v>
      </c>
      <c r="BC209" t="n">
        <v>13.34591</v>
      </c>
      <c r="BD209" t="n">
        <v>52.50671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92</v>
      </c>
    </row>
    <row r="210" spans="1:70">
      <c r="A210" t="s">
        <v>70</v>
      </c>
      <c r="B210" t="s">
        <v>71</v>
      </c>
      <c r="C210" t="s">
        <v>72</v>
      </c>
      <c r="D210" t="n">
        <v>1</v>
      </c>
      <c r="E210" t="s">
        <v>445</v>
      </c>
      <c r="F210" t="n">
        <v>529922</v>
      </c>
      <c r="G210" t="s">
        <v>74</v>
      </c>
      <c r="H210" t="s">
        <v>75</v>
      </c>
      <c r="I210" t="s"/>
      <c r="J210" t="s">
        <v>74</v>
      </c>
      <c r="K210" t="n">
        <v>287.7</v>
      </c>
      <c r="L210" t="s">
        <v>76</v>
      </c>
      <c r="M210" t="s"/>
      <c r="N210" t="s">
        <v>453</v>
      </c>
      <c r="O210" t="s">
        <v>78</v>
      </c>
      <c r="P210" t="s">
        <v>447</v>
      </c>
      <c r="Q210" t="s"/>
      <c r="R210" t="s">
        <v>153</v>
      </c>
      <c r="S210" t="s">
        <v>454</v>
      </c>
      <c r="T210" t="s">
        <v>82</v>
      </c>
      <c r="U210" t="s"/>
      <c r="V210" t="s">
        <v>83</v>
      </c>
      <c r="W210" t="s">
        <v>99</v>
      </c>
      <c r="X210" t="s"/>
      <c r="Y210" t="s">
        <v>85</v>
      </c>
      <c r="Z210">
        <f>HYPERLINK("https://hotelmonitor-cachepage.eclerx.com/savepage/tk_15435847171326222_sr_2117.html","info")</f>
        <v/>
      </c>
      <c r="AA210" t="n">
        <v>5951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88</v>
      </c>
      <c r="AO210" t="s"/>
      <c r="AP210" t="n">
        <v>93</v>
      </c>
      <c r="AQ210" t="s">
        <v>89</v>
      </c>
      <c r="AR210" t="s"/>
      <c r="AS210" t="s"/>
      <c r="AT210" t="s">
        <v>90</v>
      </c>
      <c r="AU210" t="s"/>
      <c r="AV210" t="s"/>
      <c r="AW210" t="s"/>
      <c r="AX210" t="s"/>
      <c r="AY210" t="n">
        <v>937885</v>
      </c>
      <c r="AZ210" t="s">
        <v>448</v>
      </c>
      <c r="BA210" t="s"/>
      <c r="BB210" t="n">
        <v>2412</v>
      </c>
      <c r="BC210" t="n">
        <v>13.34591</v>
      </c>
      <c r="BD210" t="n">
        <v>52.50671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92</v>
      </c>
    </row>
    <row r="211" spans="1:70">
      <c r="A211" t="s">
        <v>70</v>
      </c>
      <c r="B211" t="s">
        <v>71</v>
      </c>
      <c r="C211" t="s">
        <v>72</v>
      </c>
      <c r="D211" t="n">
        <v>1</v>
      </c>
      <c r="E211" t="s">
        <v>445</v>
      </c>
      <c r="F211" t="n">
        <v>529922</v>
      </c>
      <c r="G211" t="s">
        <v>74</v>
      </c>
      <c r="H211" t="s">
        <v>75</v>
      </c>
      <c r="I211" t="s"/>
      <c r="J211" t="s">
        <v>74</v>
      </c>
      <c r="K211" t="n">
        <v>298.2</v>
      </c>
      <c r="L211" t="s">
        <v>76</v>
      </c>
      <c r="M211" t="s"/>
      <c r="N211" t="s">
        <v>455</v>
      </c>
      <c r="O211" t="s">
        <v>456</v>
      </c>
      <c r="P211" t="s">
        <v>447</v>
      </c>
      <c r="Q211" t="s"/>
      <c r="R211" t="s">
        <v>153</v>
      </c>
      <c r="S211" t="s">
        <v>457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HYPERLINK("https://hotelmonitor-cachepage.eclerx.com/savepage/tk_15435847171326222_sr_2117.html","info")</f>
        <v/>
      </c>
      <c r="AA211" t="n">
        <v>5951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88</v>
      </c>
      <c r="AO211" t="s"/>
      <c r="AP211" t="n">
        <v>93</v>
      </c>
      <c r="AQ211" t="s">
        <v>89</v>
      </c>
      <c r="AR211" t="s"/>
      <c r="AS211" t="s"/>
      <c r="AT211" t="s">
        <v>90</v>
      </c>
      <c r="AU211" t="s"/>
      <c r="AV211" t="s"/>
      <c r="AW211" t="s"/>
      <c r="AX211" t="s"/>
      <c r="AY211" t="n">
        <v>937885</v>
      </c>
      <c r="AZ211" t="s">
        <v>448</v>
      </c>
      <c r="BA211" t="s"/>
      <c r="BB211" t="n">
        <v>2412</v>
      </c>
      <c r="BC211" t="n">
        <v>13.34591</v>
      </c>
      <c r="BD211" t="n">
        <v>52.50671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92</v>
      </c>
    </row>
    <row r="212" spans="1:70">
      <c r="A212" t="s">
        <v>70</v>
      </c>
      <c r="B212" t="s">
        <v>71</v>
      </c>
      <c r="C212" t="s">
        <v>72</v>
      </c>
      <c r="D212" t="n">
        <v>1</v>
      </c>
      <c r="E212" t="s">
        <v>458</v>
      </c>
      <c r="F212" t="n">
        <v>71959</v>
      </c>
      <c r="G212" t="s">
        <v>74</v>
      </c>
      <c r="H212" t="s">
        <v>75</v>
      </c>
      <c r="I212" t="s"/>
      <c r="J212" t="s">
        <v>74</v>
      </c>
      <c r="K212" t="n">
        <v>131</v>
      </c>
      <c r="L212" t="s">
        <v>76</v>
      </c>
      <c r="M212" t="s"/>
      <c r="N212" t="s">
        <v>96</v>
      </c>
      <c r="O212" t="s">
        <v>78</v>
      </c>
      <c r="P212" t="s">
        <v>459</v>
      </c>
      <c r="Q212" t="s"/>
      <c r="R212" t="s">
        <v>118</v>
      </c>
      <c r="S212" t="s">
        <v>408</v>
      </c>
      <c r="T212" t="s">
        <v>82</v>
      </c>
      <c r="U212" t="s"/>
      <c r="V212" t="s">
        <v>83</v>
      </c>
      <c r="W212" t="s">
        <v>84</v>
      </c>
      <c r="X212" t="s"/>
      <c r="Y212" t="s">
        <v>85</v>
      </c>
      <c r="Z212">
        <f>HYPERLINK("https://hotelmonitor-cachepage.eclerx.com/savepage/tk_15435848921257772_sr_2117.html","info")</f>
        <v/>
      </c>
      <c r="AA212" t="n">
        <v>9070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88</v>
      </c>
      <c r="AO212" t="s"/>
      <c r="AP212" t="n">
        <v>192</v>
      </c>
      <c r="AQ212" t="s">
        <v>89</v>
      </c>
      <c r="AR212" t="s"/>
      <c r="AS212" t="s"/>
      <c r="AT212" t="s">
        <v>90</v>
      </c>
      <c r="AU212" t="s"/>
      <c r="AV212" t="s"/>
      <c r="AW212" t="s"/>
      <c r="AX212" t="s"/>
      <c r="AY212" t="n">
        <v>230619</v>
      </c>
      <c r="AZ212" t="s">
        <v>460</v>
      </c>
      <c r="BA212" t="s"/>
      <c r="BB212" t="n">
        <v>69458</v>
      </c>
      <c r="BC212" t="n">
        <v>13.437266</v>
      </c>
      <c r="BD212" t="n">
        <v>52.523402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92</v>
      </c>
    </row>
    <row r="213" spans="1:70">
      <c r="A213" t="s">
        <v>70</v>
      </c>
      <c r="B213" t="s">
        <v>71</v>
      </c>
      <c r="C213" t="s">
        <v>72</v>
      </c>
      <c r="D213" t="n">
        <v>1</v>
      </c>
      <c r="E213" t="s">
        <v>458</v>
      </c>
      <c r="F213" t="n">
        <v>71959</v>
      </c>
      <c r="G213" t="s">
        <v>74</v>
      </c>
      <c r="H213" t="s">
        <v>75</v>
      </c>
      <c r="I213" t="s"/>
      <c r="J213" t="s">
        <v>74</v>
      </c>
      <c r="K213" t="n">
        <v>134</v>
      </c>
      <c r="L213" t="s">
        <v>76</v>
      </c>
      <c r="M213" t="s"/>
      <c r="N213" t="s">
        <v>113</v>
      </c>
      <c r="O213" t="s">
        <v>78</v>
      </c>
      <c r="P213" t="s">
        <v>459</v>
      </c>
      <c r="Q213" t="s"/>
      <c r="R213" t="s">
        <v>118</v>
      </c>
      <c r="S213" t="s">
        <v>461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HYPERLINK("https://hotelmonitor-cachepage.eclerx.com/savepage/tk_15435848921257772_sr_2117.html","info")</f>
        <v/>
      </c>
      <c r="AA213" t="n">
        <v>9070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88</v>
      </c>
      <c r="AO213" t="s"/>
      <c r="AP213" t="n">
        <v>192</v>
      </c>
      <c r="AQ213" t="s">
        <v>89</v>
      </c>
      <c r="AR213" t="s"/>
      <c r="AS213" t="s"/>
      <c r="AT213" t="s">
        <v>90</v>
      </c>
      <c r="AU213" t="s"/>
      <c r="AV213" t="s"/>
      <c r="AW213" t="s"/>
      <c r="AX213" t="s"/>
      <c r="AY213" t="n">
        <v>230619</v>
      </c>
      <c r="AZ213" t="s">
        <v>460</v>
      </c>
      <c r="BA213" t="s"/>
      <c r="BB213" t="n">
        <v>69458</v>
      </c>
      <c r="BC213" t="n">
        <v>13.437266</v>
      </c>
      <c r="BD213" t="n">
        <v>52.523402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92</v>
      </c>
    </row>
    <row r="214" spans="1:70">
      <c r="A214" t="s">
        <v>70</v>
      </c>
      <c r="B214" t="s">
        <v>71</v>
      </c>
      <c r="C214" t="s">
        <v>72</v>
      </c>
      <c r="D214" t="n">
        <v>1</v>
      </c>
      <c r="E214" t="s">
        <v>458</v>
      </c>
      <c r="F214" t="n">
        <v>71959</v>
      </c>
      <c r="G214" t="s">
        <v>74</v>
      </c>
      <c r="H214" t="s">
        <v>75</v>
      </c>
      <c r="I214" t="s"/>
      <c r="J214" t="s">
        <v>74</v>
      </c>
      <c r="K214" t="n">
        <v>149</v>
      </c>
      <c r="L214" t="s">
        <v>76</v>
      </c>
      <c r="M214" t="s"/>
      <c r="N214" t="s">
        <v>252</v>
      </c>
      <c r="O214" t="s">
        <v>78</v>
      </c>
      <c r="P214" t="s">
        <v>459</v>
      </c>
      <c r="Q214" t="s"/>
      <c r="R214" t="s">
        <v>118</v>
      </c>
      <c r="S214" t="s">
        <v>156</v>
      </c>
      <c r="T214" t="s">
        <v>82</v>
      </c>
      <c r="U214" t="s"/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HYPERLINK("https://hotelmonitor-cachepage.eclerx.com/savepage/tk_15435848921257772_sr_2117.html","info")</f>
        <v/>
      </c>
      <c r="AA214" t="n">
        <v>9070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88</v>
      </c>
      <c r="AO214" t="s"/>
      <c r="AP214" t="n">
        <v>192</v>
      </c>
      <c r="AQ214" t="s">
        <v>89</v>
      </c>
      <c r="AR214" t="s"/>
      <c r="AS214" t="s"/>
      <c r="AT214" t="s">
        <v>90</v>
      </c>
      <c r="AU214" t="s"/>
      <c r="AV214" t="s"/>
      <c r="AW214" t="s"/>
      <c r="AX214" t="s"/>
      <c r="AY214" t="n">
        <v>230619</v>
      </c>
      <c r="AZ214" t="s">
        <v>460</v>
      </c>
      <c r="BA214" t="s"/>
      <c r="BB214" t="n">
        <v>69458</v>
      </c>
      <c r="BC214" t="n">
        <v>13.437266</v>
      </c>
      <c r="BD214" t="n">
        <v>52.523402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92</v>
      </c>
    </row>
    <row r="215" spans="1:70">
      <c r="A215" t="s">
        <v>70</v>
      </c>
      <c r="B215" t="s">
        <v>71</v>
      </c>
      <c r="C215" t="s">
        <v>72</v>
      </c>
      <c r="D215" t="n">
        <v>1</v>
      </c>
      <c r="E215" t="s">
        <v>462</v>
      </c>
      <c r="F215" t="n">
        <v>529935</v>
      </c>
      <c r="G215" t="s">
        <v>74</v>
      </c>
      <c r="H215" t="s">
        <v>75</v>
      </c>
      <c r="I215" t="s"/>
      <c r="J215" t="s">
        <v>74</v>
      </c>
      <c r="K215" t="n">
        <v>172</v>
      </c>
      <c r="L215" t="s">
        <v>76</v>
      </c>
      <c r="M215" t="s"/>
      <c r="N215" t="s">
        <v>463</v>
      </c>
      <c r="O215" t="s">
        <v>78</v>
      </c>
      <c r="P215" t="s">
        <v>464</v>
      </c>
      <c r="Q215" t="s"/>
      <c r="R215" t="s">
        <v>118</v>
      </c>
      <c r="S215" t="s">
        <v>465</v>
      </c>
      <c r="T215" t="s">
        <v>82</v>
      </c>
      <c r="U215" t="s"/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HYPERLINK("https://hotelmonitor-cachepage.eclerx.com/savepage/tk_15435845840680878_sr_2117.html","info")</f>
        <v/>
      </c>
      <c r="AA215" t="n">
        <v>29343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88</v>
      </c>
      <c r="AO215" t="s"/>
      <c r="AP215" t="n">
        <v>19</v>
      </c>
      <c r="AQ215" t="s">
        <v>89</v>
      </c>
      <c r="AR215" t="s"/>
      <c r="AS215" t="s"/>
      <c r="AT215" t="s">
        <v>90</v>
      </c>
      <c r="AU215" t="s"/>
      <c r="AV215" t="s"/>
      <c r="AW215" t="s"/>
      <c r="AX215" t="s"/>
      <c r="AY215" t="n">
        <v>231325</v>
      </c>
      <c r="AZ215" t="s">
        <v>466</v>
      </c>
      <c r="BA215" t="s"/>
      <c r="BB215" t="n">
        <v>5</v>
      </c>
      <c r="BC215" t="n">
        <v>13.301396</v>
      </c>
      <c r="BD215" t="n">
        <v>52.551593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92</v>
      </c>
    </row>
    <row r="216" spans="1:70">
      <c r="A216" t="s">
        <v>70</v>
      </c>
      <c r="B216" t="s">
        <v>71</v>
      </c>
      <c r="C216" t="s">
        <v>72</v>
      </c>
      <c r="D216" t="n">
        <v>1</v>
      </c>
      <c r="E216" t="s">
        <v>462</v>
      </c>
      <c r="F216" t="n">
        <v>529935</v>
      </c>
      <c r="G216" t="s">
        <v>74</v>
      </c>
      <c r="H216" t="s">
        <v>75</v>
      </c>
      <c r="I216" t="s"/>
      <c r="J216" t="s">
        <v>74</v>
      </c>
      <c r="K216" t="n">
        <v>172</v>
      </c>
      <c r="L216" t="s">
        <v>76</v>
      </c>
      <c r="M216" t="s"/>
      <c r="N216" t="s">
        <v>467</v>
      </c>
      <c r="O216" t="s">
        <v>78</v>
      </c>
      <c r="P216" t="s">
        <v>464</v>
      </c>
      <c r="Q216" t="s"/>
      <c r="R216" t="s">
        <v>118</v>
      </c>
      <c r="S216" t="s">
        <v>465</v>
      </c>
      <c r="T216" t="s">
        <v>82</v>
      </c>
      <c r="U216" t="s"/>
      <c r="V216" t="s">
        <v>83</v>
      </c>
      <c r="W216" t="s">
        <v>84</v>
      </c>
      <c r="X216" t="s"/>
      <c r="Y216" t="s">
        <v>85</v>
      </c>
      <c r="Z216">
        <f>HYPERLINK("https://hotelmonitor-cachepage.eclerx.com/savepage/tk_15435845840680878_sr_2117.html","info")</f>
        <v/>
      </c>
      <c r="AA216" t="n">
        <v>29343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88</v>
      </c>
      <c r="AO216" t="s"/>
      <c r="AP216" t="n">
        <v>19</v>
      </c>
      <c r="AQ216" t="s">
        <v>89</v>
      </c>
      <c r="AR216" t="s"/>
      <c r="AS216" t="s"/>
      <c r="AT216" t="s">
        <v>90</v>
      </c>
      <c r="AU216" t="s"/>
      <c r="AV216" t="s"/>
      <c r="AW216" t="s"/>
      <c r="AX216" t="s"/>
      <c r="AY216" t="n">
        <v>231325</v>
      </c>
      <c r="AZ216" t="s">
        <v>466</v>
      </c>
      <c r="BA216" t="s"/>
      <c r="BB216" t="n">
        <v>5</v>
      </c>
      <c r="BC216" t="n">
        <v>13.301396</v>
      </c>
      <c r="BD216" t="n">
        <v>52.551593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92</v>
      </c>
    </row>
    <row r="217" spans="1:70">
      <c r="A217" t="s">
        <v>70</v>
      </c>
      <c r="B217" t="s">
        <v>71</v>
      </c>
      <c r="C217" t="s">
        <v>72</v>
      </c>
      <c r="D217" t="n">
        <v>1</v>
      </c>
      <c r="E217" t="s">
        <v>462</v>
      </c>
      <c r="F217" t="n">
        <v>529935</v>
      </c>
      <c r="G217" t="s">
        <v>74</v>
      </c>
      <c r="H217" t="s">
        <v>75</v>
      </c>
      <c r="I217" t="s"/>
      <c r="J217" t="s">
        <v>74</v>
      </c>
      <c r="K217" t="n">
        <v>172</v>
      </c>
      <c r="L217" t="s">
        <v>76</v>
      </c>
      <c r="M217" t="s"/>
      <c r="N217" t="s">
        <v>406</v>
      </c>
      <c r="O217" t="s">
        <v>78</v>
      </c>
      <c r="P217" t="s">
        <v>464</v>
      </c>
      <c r="Q217" t="s"/>
      <c r="R217" t="s">
        <v>118</v>
      </c>
      <c r="S217" t="s">
        <v>465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HYPERLINK("https://hotelmonitor-cachepage.eclerx.com/savepage/tk_15435845840680878_sr_2117.html","info")</f>
        <v/>
      </c>
      <c r="AA217" t="n">
        <v>29343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88</v>
      </c>
      <c r="AO217" t="s"/>
      <c r="AP217" t="n">
        <v>19</v>
      </c>
      <c r="AQ217" t="s">
        <v>89</v>
      </c>
      <c r="AR217" t="s"/>
      <c r="AS217" t="s"/>
      <c r="AT217" t="s">
        <v>90</v>
      </c>
      <c r="AU217" t="s"/>
      <c r="AV217" t="s"/>
      <c r="AW217" t="s"/>
      <c r="AX217" t="s"/>
      <c r="AY217" t="n">
        <v>231325</v>
      </c>
      <c r="AZ217" t="s">
        <v>466</v>
      </c>
      <c r="BA217" t="s"/>
      <c r="BB217" t="n">
        <v>5</v>
      </c>
      <c r="BC217" t="n">
        <v>13.301396</v>
      </c>
      <c r="BD217" t="n">
        <v>52.551593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92</v>
      </c>
    </row>
    <row r="218" spans="1:70">
      <c r="A218" t="s">
        <v>70</v>
      </c>
      <c r="B218" t="s">
        <v>71</v>
      </c>
      <c r="C218" t="s">
        <v>72</v>
      </c>
      <c r="D218" t="n">
        <v>1</v>
      </c>
      <c r="E218" t="s">
        <v>462</v>
      </c>
      <c r="F218" t="n">
        <v>529935</v>
      </c>
      <c r="G218" t="s">
        <v>74</v>
      </c>
      <c r="H218" t="s">
        <v>75</v>
      </c>
      <c r="I218" t="s"/>
      <c r="J218" t="s">
        <v>74</v>
      </c>
      <c r="K218" t="n">
        <v>197</v>
      </c>
      <c r="L218" t="s">
        <v>76</v>
      </c>
      <c r="M218" t="s"/>
      <c r="N218" t="s">
        <v>468</v>
      </c>
      <c r="O218" t="s">
        <v>78</v>
      </c>
      <c r="P218" t="s">
        <v>464</v>
      </c>
      <c r="Q218" t="s"/>
      <c r="R218" t="s">
        <v>118</v>
      </c>
      <c r="S218" t="s">
        <v>469</v>
      </c>
      <c r="T218" t="s">
        <v>82</v>
      </c>
      <c r="U218" t="s"/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HYPERLINK("https://hotelmonitor-cachepage.eclerx.com/savepage/tk_15435845840680878_sr_2117.html","info")</f>
        <v/>
      </c>
      <c r="AA218" t="n">
        <v>29343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88</v>
      </c>
      <c r="AO218" t="s"/>
      <c r="AP218" t="n">
        <v>19</v>
      </c>
      <c r="AQ218" t="s">
        <v>89</v>
      </c>
      <c r="AR218" t="s"/>
      <c r="AS218" t="s"/>
      <c r="AT218" t="s">
        <v>90</v>
      </c>
      <c r="AU218" t="s"/>
      <c r="AV218" t="s"/>
      <c r="AW218" t="s"/>
      <c r="AX218" t="s"/>
      <c r="AY218" t="n">
        <v>231325</v>
      </c>
      <c r="AZ218" t="s">
        <v>466</v>
      </c>
      <c r="BA218" t="s"/>
      <c r="BB218" t="n">
        <v>5</v>
      </c>
      <c r="BC218" t="n">
        <v>13.301396</v>
      </c>
      <c r="BD218" t="n">
        <v>52.551593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92</v>
      </c>
    </row>
    <row r="219" spans="1:70">
      <c r="A219" t="s">
        <v>70</v>
      </c>
      <c r="B219" t="s">
        <v>71</v>
      </c>
      <c r="C219" t="s">
        <v>72</v>
      </c>
      <c r="D219" t="n">
        <v>1</v>
      </c>
      <c r="E219" t="s">
        <v>462</v>
      </c>
      <c r="F219" t="n">
        <v>529935</v>
      </c>
      <c r="G219" t="s">
        <v>74</v>
      </c>
      <c r="H219" t="s">
        <v>75</v>
      </c>
      <c r="I219" t="s"/>
      <c r="J219" t="s">
        <v>74</v>
      </c>
      <c r="K219" t="n">
        <v>220</v>
      </c>
      <c r="L219" t="s">
        <v>76</v>
      </c>
      <c r="M219" t="s"/>
      <c r="N219" t="s">
        <v>463</v>
      </c>
      <c r="O219" t="s">
        <v>78</v>
      </c>
      <c r="P219" t="s">
        <v>464</v>
      </c>
      <c r="Q219" t="s"/>
      <c r="R219" t="s">
        <v>118</v>
      </c>
      <c r="S219" t="s">
        <v>470</v>
      </c>
      <c r="T219" t="s">
        <v>82</v>
      </c>
      <c r="U219" t="s"/>
      <c r="V219" t="s">
        <v>83</v>
      </c>
      <c r="W219" t="s">
        <v>99</v>
      </c>
      <c r="X219" t="s"/>
      <c r="Y219" t="s">
        <v>85</v>
      </c>
      <c r="Z219">
        <f>HYPERLINK("https://hotelmonitor-cachepage.eclerx.com/savepage/tk_15435845840680878_sr_2117.html","info")</f>
        <v/>
      </c>
      <c r="AA219" t="n">
        <v>29343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88</v>
      </c>
      <c r="AO219" t="s"/>
      <c r="AP219" t="n">
        <v>19</v>
      </c>
      <c r="AQ219" t="s">
        <v>89</v>
      </c>
      <c r="AR219" t="s"/>
      <c r="AS219" t="s"/>
      <c r="AT219" t="s">
        <v>90</v>
      </c>
      <c r="AU219" t="s"/>
      <c r="AV219" t="s"/>
      <c r="AW219" t="s"/>
      <c r="AX219" t="s"/>
      <c r="AY219" t="n">
        <v>231325</v>
      </c>
      <c r="AZ219" t="s">
        <v>466</v>
      </c>
      <c r="BA219" t="s"/>
      <c r="BB219" t="n">
        <v>5</v>
      </c>
      <c r="BC219" t="n">
        <v>13.301396</v>
      </c>
      <c r="BD219" t="n">
        <v>52.551593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92</v>
      </c>
    </row>
    <row r="220" spans="1:70">
      <c r="A220" t="s">
        <v>70</v>
      </c>
      <c r="B220" t="s">
        <v>71</v>
      </c>
      <c r="C220" t="s">
        <v>72</v>
      </c>
      <c r="D220" t="n">
        <v>1</v>
      </c>
      <c r="E220" t="s">
        <v>462</v>
      </c>
      <c r="F220" t="n">
        <v>529935</v>
      </c>
      <c r="G220" t="s">
        <v>74</v>
      </c>
      <c r="H220" t="s">
        <v>75</v>
      </c>
      <c r="I220" t="s"/>
      <c r="J220" t="s">
        <v>74</v>
      </c>
      <c r="K220" t="n">
        <v>220</v>
      </c>
      <c r="L220" t="s">
        <v>76</v>
      </c>
      <c r="M220" t="s"/>
      <c r="N220" t="s">
        <v>467</v>
      </c>
      <c r="O220" t="s">
        <v>78</v>
      </c>
      <c r="P220" t="s">
        <v>464</v>
      </c>
      <c r="Q220" t="s"/>
      <c r="R220" t="s">
        <v>118</v>
      </c>
      <c r="S220" t="s">
        <v>470</v>
      </c>
      <c r="T220" t="s">
        <v>82</v>
      </c>
      <c r="U220" t="s"/>
      <c r="V220" t="s">
        <v>83</v>
      </c>
      <c r="W220" t="s">
        <v>99</v>
      </c>
      <c r="X220" t="s"/>
      <c r="Y220" t="s">
        <v>85</v>
      </c>
      <c r="Z220">
        <f>HYPERLINK("https://hotelmonitor-cachepage.eclerx.com/savepage/tk_15435845840680878_sr_2117.html","info")</f>
        <v/>
      </c>
      <c r="AA220" t="n">
        <v>29343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88</v>
      </c>
      <c r="AO220" t="s"/>
      <c r="AP220" t="n">
        <v>19</v>
      </c>
      <c r="AQ220" t="s">
        <v>89</v>
      </c>
      <c r="AR220" t="s"/>
      <c r="AS220" t="s"/>
      <c r="AT220" t="s">
        <v>90</v>
      </c>
      <c r="AU220" t="s"/>
      <c r="AV220" t="s"/>
      <c r="AW220" t="s"/>
      <c r="AX220" t="s"/>
      <c r="AY220" t="n">
        <v>231325</v>
      </c>
      <c r="AZ220" t="s">
        <v>466</v>
      </c>
      <c r="BA220" t="s"/>
      <c r="BB220" t="n">
        <v>5</v>
      </c>
      <c r="BC220" t="n">
        <v>13.301396</v>
      </c>
      <c r="BD220" t="n">
        <v>52.551593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92</v>
      </c>
    </row>
    <row r="221" spans="1:70">
      <c r="A221" t="s">
        <v>70</v>
      </c>
      <c r="B221" t="s">
        <v>71</v>
      </c>
      <c r="C221" t="s">
        <v>72</v>
      </c>
      <c r="D221" t="n">
        <v>1</v>
      </c>
      <c r="E221" t="s">
        <v>462</v>
      </c>
      <c r="F221" t="n">
        <v>529935</v>
      </c>
      <c r="G221" t="s">
        <v>74</v>
      </c>
      <c r="H221" t="s">
        <v>75</v>
      </c>
      <c r="I221" t="s"/>
      <c r="J221" t="s">
        <v>74</v>
      </c>
      <c r="K221" t="n">
        <v>220</v>
      </c>
      <c r="L221" t="s">
        <v>76</v>
      </c>
      <c r="M221" t="s"/>
      <c r="N221" t="s">
        <v>406</v>
      </c>
      <c r="O221" t="s">
        <v>78</v>
      </c>
      <c r="P221" t="s">
        <v>464</v>
      </c>
      <c r="Q221" t="s"/>
      <c r="R221" t="s">
        <v>118</v>
      </c>
      <c r="S221" t="s">
        <v>470</v>
      </c>
      <c r="T221" t="s">
        <v>82</v>
      </c>
      <c r="U221" t="s"/>
      <c r="V221" t="s">
        <v>83</v>
      </c>
      <c r="W221" t="s">
        <v>99</v>
      </c>
      <c r="X221" t="s"/>
      <c r="Y221" t="s">
        <v>85</v>
      </c>
      <c r="Z221">
        <f>HYPERLINK("https://hotelmonitor-cachepage.eclerx.com/savepage/tk_15435845840680878_sr_2117.html","info")</f>
        <v/>
      </c>
      <c r="AA221" t="n">
        <v>29343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88</v>
      </c>
      <c r="AO221" t="s"/>
      <c r="AP221" t="n">
        <v>19</v>
      </c>
      <c r="AQ221" t="s">
        <v>89</v>
      </c>
      <c r="AR221" t="s"/>
      <c r="AS221" t="s"/>
      <c r="AT221" t="s">
        <v>90</v>
      </c>
      <c r="AU221" t="s"/>
      <c r="AV221" t="s"/>
      <c r="AW221" t="s"/>
      <c r="AX221" t="s"/>
      <c r="AY221" t="n">
        <v>231325</v>
      </c>
      <c r="AZ221" t="s">
        <v>466</v>
      </c>
      <c r="BA221" t="s"/>
      <c r="BB221" t="n">
        <v>5</v>
      </c>
      <c r="BC221" t="n">
        <v>13.301396</v>
      </c>
      <c r="BD221" t="n">
        <v>52.551593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92</v>
      </c>
    </row>
    <row r="222" spans="1:70">
      <c r="A222" t="s">
        <v>70</v>
      </c>
      <c r="B222" t="s">
        <v>71</v>
      </c>
      <c r="C222" t="s">
        <v>72</v>
      </c>
      <c r="D222" t="n">
        <v>1</v>
      </c>
      <c r="E222" t="s">
        <v>462</v>
      </c>
      <c r="F222" t="n">
        <v>529935</v>
      </c>
      <c r="G222" t="s">
        <v>74</v>
      </c>
      <c r="H222" t="s">
        <v>75</v>
      </c>
      <c r="I222" t="s"/>
      <c r="J222" t="s">
        <v>74</v>
      </c>
      <c r="K222" t="n">
        <v>245</v>
      </c>
      <c r="L222" t="s">
        <v>76</v>
      </c>
      <c r="M222" t="s"/>
      <c r="N222" t="s">
        <v>468</v>
      </c>
      <c r="O222" t="s">
        <v>78</v>
      </c>
      <c r="P222" t="s">
        <v>464</v>
      </c>
      <c r="Q222" t="s"/>
      <c r="R222" t="s">
        <v>118</v>
      </c>
      <c r="S222" t="s">
        <v>471</v>
      </c>
      <c r="T222" t="s">
        <v>82</v>
      </c>
      <c r="U222" t="s"/>
      <c r="V222" t="s">
        <v>83</v>
      </c>
      <c r="W222" t="s">
        <v>99</v>
      </c>
      <c r="X222" t="s"/>
      <c r="Y222" t="s">
        <v>85</v>
      </c>
      <c r="Z222">
        <f>HYPERLINK("https://hotelmonitor-cachepage.eclerx.com/savepage/tk_15435845840680878_sr_2117.html","info")</f>
        <v/>
      </c>
      <c r="AA222" t="n">
        <v>29343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88</v>
      </c>
      <c r="AO222" t="s"/>
      <c r="AP222" t="n">
        <v>19</v>
      </c>
      <c r="AQ222" t="s">
        <v>89</v>
      </c>
      <c r="AR222" t="s"/>
      <c r="AS222" t="s"/>
      <c r="AT222" t="s">
        <v>90</v>
      </c>
      <c r="AU222" t="s"/>
      <c r="AV222" t="s"/>
      <c r="AW222" t="s"/>
      <c r="AX222" t="s"/>
      <c r="AY222" t="n">
        <v>231325</v>
      </c>
      <c r="AZ222" t="s">
        <v>466</v>
      </c>
      <c r="BA222" t="s"/>
      <c r="BB222" t="n">
        <v>5</v>
      </c>
      <c r="BC222" t="n">
        <v>13.301396</v>
      </c>
      <c r="BD222" t="n">
        <v>52.551593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92</v>
      </c>
    </row>
    <row r="223" spans="1:70">
      <c r="A223" t="s">
        <v>70</v>
      </c>
      <c r="B223" t="s">
        <v>71</v>
      </c>
      <c r="C223" t="s">
        <v>72</v>
      </c>
      <c r="D223" t="n">
        <v>1</v>
      </c>
      <c r="E223" t="s">
        <v>472</v>
      </c>
      <c r="F223" t="n">
        <v>-1</v>
      </c>
      <c r="G223" t="s">
        <v>74</v>
      </c>
      <c r="H223" t="s">
        <v>75</v>
      </c>
      <c r="I223" t="s"/>
      <c r="J223" t="s">
        <v>74</v>
      </c>
      <c r="K223" t="n">
        <v>99</v>
      </c>
      <c r="L223" t="s">
        <v>76</v>
      </c>
      <c r="M223" t="s"/>
      <c r="N223" t="s">
        <v>113</v>
      </c>
      <c r="O223" t="s">
        <v>78</v>
      </c>
      <c r="P223" t="s">
        <v>472</v>
      </c>
      <c r="Q223" t="s"/>
      <c r="R223" t="s">
        <v>80</v>
      </c>
      <c r="S223" t="s">
        <v>123</v>
      </c>
      <c r="T223" t="s">
        <v>82</v>
      </c>
      <c r="U223" t="s"/>
      <c r="V223" t="s">
        <v>83</v>
      </c>
      <c r="W223" t="s">
        <v>84</v>
      </c>
      <c r="X223" t="s"/>
      <c r="Y223" t="s">
        <v>85</v>
      </c>
      <c r="Z223">
        <f>HYPERLINK("https://hotelmonitor-cachepage.eclerx.com/savepage/tk_15435849069704745_sr_2117.html","info")</f>
        <v/>
      </c>
      <c r="AA223" t="n">
        <v>-6500515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88</v>
      </c>
      <c r="AO223" t="s"/>
      <c r="AP223" t="n">
        <v>200</v>
      </c>
      <c r="AQ223" t="s">
        <v>89</v>
      </c>
      <c r="AR223" t="s"/>
      <c r="AS223" t="s"/>
      <c r="AT223" t="s">
        <v>90</v>
      </c>
      <c r="AU223" t="s"/>
      <c r="AV223" t="s"/>
      <c r="AW223" t="s"/>
      <c r="AX223" t="s"/>
      <c r="AY223" t="n">
        <v>6500515</v>
      </c>
      <c r="AZ223" t="s">
        <v>473</v>
      </c>
      <c r="BA223" t="s"/>
      <c r="BB223" t="n">
        <v>958434</v>
      </c>
      <c r="BC223" t="n">
        <v>13.344846</v>
      </c>
      <c r="BD223" t="n">
        <v>52.52641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92</v>
      </c>
    </row>
    <row r="224" spans="1:70">
      <c r="A224" t="s">
        <v>70</v>
      </c>
      <c r="B224" t="s">
        <v>71</v>
      </c>
      <c r="C224" t="s">
        <v>72</v>
      </c>
      <c r="D224" t="n">
        <v>1</v>
      </c>
      <c r="E224" t="s">
        <v>474</v>
      </c>
      <c r="F224" t="n">
        <v>1478369</v>
      </c>
      <c r="G224" t="s">
        <v>74</v>
      </c>
      <c r="H224" t="s">
        <v>75</v>
      </c>
      <c r="I224" t="s"/>
      <c r="J224" t="s">
        <v>74</v>
      </c>
      <c r="K224" t="n">
        <v>139</v>
      </c>
      <c r="L224" t="s">
        <v>76</v>
      </c>
      <c r="M224" t="s"/>
      <c r="N224" t="s">
        <v>113</v>
      </c>
      <c r="O224" t="s">
        <v>78</v>
      </c>
      <c r="P224" t="s">
        <v>475</v>
      </c>
      <c r="Q224" t="s"/>
      <c r="R224" t="s">
        <v>80</v>
      </c>
      <c r="S224" t="s">
        <v>216</v>
      </c>
      <c r="T224" t="s">
        <v>82</v>
      </c>
      <c r="U224" t="s"/>
      <c r="V224" t="s">
        <v>83</v>
      </c>
      <c r="W224" t="s">
        <v>84</v>
      </c>
      <c r="X224" t="s"/>
      <c r="Y224" t="s">
        <v>85</v>
      </c>
      <c r="Z224">
        <f>HYPERLINK("https://hotelmonitor-cachepage.eclerx.com/savepage/tk_15435849485734434_sr_2117.html","info")</f>
        <v/>
      </c>
      <c r="AA224" t="n">
        <v>210899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88</v>
      </c>
      <c r="AO224" t="s"/>
      <c r="AP224" t="n">
        <v>222</v>
      </c>
      <c r="AQ224" t="s">
        <v>89</v>
      </c>
      <c r="AR224" t="s"/>
      <c r="AS224" t="s"/>
      <c r="AT224" t="s">
        <v>90</v>
      </c>
      <c r="AU224" t="s"/>
      <c r="AV224" t="s"/>
      <c r="AW224" t="s"/>
      <c r="AX224" t="s"/>
      <c r="AY224" t="n">
        <v>937676</v>
      </c>
      <c r="AZ224" t="s">
        <v>476</v>
      </c>
      <c r="BA224" t="s"/>
      <c r="BB224" t="n">
        <v>424363</v>
      </c>
      <c r="BC224" t="n">
        <v>13.402684</v>
      </c>
      <c r="BD224" t="n">
        <v>52.528144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92</v>
      </c>
    </row>
    <row r="225" spans="1:70">
      <c r="A225" t="s">
        <v>70</v>
      </c>
      <c r="B225" t="s">
        <v>71</v>
      </c>
      <c r="C225" t="s">
        <v>72</v>
      </c>
      <c r="D225" t="n">
        <v>1</v>
      </c>
      <c r="E225" t="s">
        <v>477</v>
      </c>
      <c r="F225" t="n">
        <v>-1</v>
      </c>
      <c r="G225" t="s">
        <v>74</v>
      </c>
      <c r="H225" t="s">
        <v>75</v>
      </c>
      <c r="I225" t="s"/>
      <c r="J225" t="s">
        <v>74</v>
      </c>
      <c r="K225" t="n">
        <v>103.95</v>
      </c>
      <c r="L225" t="s">
        <v>76</v>
      </c>
      <c r="M225" t="s"/>
      <c r="N225" t="s">
        <v>141</v>
      </c>
      <c r="O225" t="s">
        <v>78</v>
      </c>
      <c r="P225" t="s">
        <v>477</v>
      </c>
      <c r="Q225" t="s"/>
      <c r="R225" t="s">
        <v>80</v>
      </c>
      <c r="S225" t="s">
        <v>478</v>
      </c>
      <c r="T225" t="s">
        <v>82</v>
      </c>
      <c r="U225" t="s"/>
      <c r="V225" t="s">
        <v>83</v>
      </c>
      <c r="W225" t="s">
        <v>84</v>
      </c>
      <c r="X225" t="s"/>
      <c r="Y225" t="s">
        <v>85</v>
      </c>
      <c r="Z225">
        <f>HYPERLINK("https://hotelmonitor-cachepage.eclerx.com/savepage/tk_154358497412514_sr_2117.html","info")</f>
        <v/>
      </c>
      <c r="AA225" t="n">
        <v>-2071800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88</v>
      </c>
      <c r="AO225" t="s"/>
      <c r="AP225" t="n">
        <v>237</v>
      </c>
      <c r="AQ225" t="s">
        <v>89</v>
      </c>
      <c r="AR225" t="s"/>
      <c r="AS225" t="s"/>
      <c r="AT225" t="s">
        <v>90</v>
      </c>
      <c r="AU225" t="s"/>
      <c r="AV225" t="s"/>
      <c r="AW225" t="s"/>
      <c r="AX225" t="s"/>
      <c r="AY225" t="n">
        <v>2071800</v>
      </c>
      <c r="AZ225" t="s">
        <v>479</v>
      </c>
      <c r="BA225" t="s"/>
      <c r="BB225" t="n">
        <v>22606</v>
      </c>
      <c r="BC225" t="n">
        <v>13.140766</v>
      </c>
      <c r="BD225" t="n">
        <v>52.40531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92</v>
      </c>
    </row>
    <row r="226" spans="1:70">
      <c r="A226" t="s">
        <v>70</v>
      </c>
      <c r="B226" t="s">
        <v>71</v>
      </c>
      <c r="C226" t="s">
        <v>72</v>
      </c>
      <c r="D226" t="n">
        <v>1</v>
      </c>
      <c r="E226" t="s">
        <v>480</v>
      </c>
      <c r="F226" t="n">
        <v>-1</v>
      </c>
      <c r="G226" t="s">
        <v>74</v>
      </c>
      <c r="H226" t="s">
        <v>75</v>
      </c>
      <c r="I226" t="s"/>
      <c r="J226" t="s">
        <v>74</v>
      </c>
      <c r="K226" t="n">
        <v>133</v>
      </c>
      <c r="L226" t="s">
        <v>76</v>
      </c>
      <c r="M226" t="s"/>
      <c r="N226" t="s">
        <v>125</v>
      </c>
      <c r="O226" t="s">
        <v>78</v>
      </c>
      <c r="P226" t="s">
        <v>480</v>
      </c>
      <c r="Q226" t="s"/>
      <c r="R226" t="s">
        <v>118</v>
      </c>
      <c r="S226" t="s">
        <v>481</v>
      </c>
      <c r="T226" t="s">
        <v>82</v>
      </c>
      <c r="U226" t="s"/>
      <c r="V226" t="s">
        <v>83</v>
      </c>
      <c r="W226" t="s">
        <v>84</v>
      </c>
      <c r="X226" t="s"/>
      <c r="Y226" t="s">
        <v>85</v>
      </c>
      <c r="Z226">
        <f>HYPERLINK("https://hotelmonitor-cachepage.eclerx.com/savepage/tk_15435847721914268_sr_2117.html","info")</f>
        <v/>
      </c>
      <c r="AA226" t="n">
        <v>-6796554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88</v>
      </c>
      <c r="AO226" t="s"/>
      <c r="AP226" t="n">
        <v>122</v>
      </c>
      <c r="AQ226" t="s">
        <v>89</v>
      </c>
      <c r="AR226" t="s"/>
      <c r="AS226" t="s"/>
      <c r="AT226" t="s">
        <v>90</v>
      </c>
      <c r="AU226" t="s"/>
      <c r="AV226" t="s"/>
      <c r="AW226" t="s"/>
      <c r="AX226" t="s"/>
      <c r="AY226" t="n">
        <v>6796554</v>
      </c>
      <c r="AZ226" t="s">
        <v>482</v>
      </c>
      <c r="BA226" t="s"/>
      <c r="BB226" t="n">
        <v>76657</v>
      </c>
      <c r="BC226" t="n">
        <v>13.29577</v>
      </c>
      <c r="BD226" t="n">
        <v>52.49833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92</v>
      </c>
    </row>
    <row r="227" spans="1:70">
      <c r="A227" t="s">
        <v>70</v>
      </c>
      <c r="B227" t="s">
        <v>71</v>
      </c>
      <c r="C227" t="s">
        <v>72</v>
      </c>
      <c r="D227" t="n">
        <v>1</v>
      </c>
      <c r="E227" t="s">
        <v>480</v>
      </c>
      <c r="F227" t="n">
        <v>-1</v>
      </c>
      <c r="G227" t="s">
        <v>74</v>
      </c>
      <c r="H227" t="s">
        <v>75</v>
      </c>
      <c r="I227" t="s"/>
      <c r="J227" t="s">
        <v>74</v>
      </c>
      <c r="K227" t="n">
        <v>165</v>
      </c>
      <c r="L227" t="s">
        <v>76</v>
      </c>
      <c r="M227" t="s"/>
      <c r="N227" t="s">
        <v>127</v>
      </c>
      <c r="O227" t="s">
        <v>78</v>
      </c>
      <c r="P227" t="s">
        <v>480</v>
      </c>
      <c r="Q227" t="s"/>
      <c r="R227" t="s">
        <v>118</v>
      </c>
      <c r="S227" t="s">
        <v>483</v>
      </c>
      <c r="T227" t="s">
        <v>82</v>
      </c>
      <c r="U227" t="s"/>
      <c r="V227" t="s">
        <v>83</v>
      </c>
      <c r="W227" t="s">
        <v>99</v>
      </c>
      <c r="X227" t="s"/>
      <c r="Y227" t="s">
        <v>85</v>
      </c>
      <c r="Z227">
        <f>HYPERLINK("https://hotelmonitor-cachepage.eclerx.com/savepage/tk_15435847721914268_sr_2117.html","info")</f>
        <v/>
      </c>
      <c r="AA227" t="n">
        <v>-6796554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88</v>
      </c>
      <c r="AO227" t="s"/>
      <c r="AP227" t="n">
        <v>122</v>
      </c>
      <c r="AQ227" t="s">
        <v>89</v>
      </c>
      <c r="AR227" t="s"/>
      <c r="AS227" t="s"/>
      <c r="AT227" t="s">
        <v>90</v>
      </c>
      <c r="AU227" t="s"/>
      <c r="AV227" t="s"/>
      <c r="AW227" t="s"/>
      <c r="AX227" t="s"/>
      <c r="AY227" t="n">
        <v>6796554</v>
      </c>
      <c r="AZ227" t="s">
        <v>482</v>
      </c>
      <c r="BA227" t="s"/>
      <c r="BB227" t="n">
        <v>76657</v>
      </c>
      <c r="BC227" t="n">
        <v>13.29577</v>
      </c>
      <c r="BD227" t="n">
        <v>52.49833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92</v>
      </c>
    </row>
    <row r="228" spans="1:70">
      <c r="A228" t="s">
        <v>70</v>
      </c>
      <c r="B228" t="s">
        <v>71</v>
      </c>
      <c r="C228" t="s">
        <v>72</v>
      </c>
      <c r="D228" t="n">
        <v>1</v>
      </c>
      <c r="E228" t="s">
        <v>484</v>
      </c>
      <c r="F228" t="n">
        <v>-1</v>
      </c>
      <c r="G228" t="s">
        <v>74</v>
      </c>
      <c r="H228" t="s">
        <v>75</v>
      </c>
      <c r="I228" t="s"/>
      <c r="J228" t="s">
        <v>74</v>
      </c>
      <c r="K228" t="n">
        <v>94.77</v>
      </c>
      <c r="L228" t="s">
        <v>76</v>
      </c>
      <c r="M228" t="s"/>
      <c r="N228" t="s">
        <v>96</v>
      </c>
      <c r="O228" t="s">
        <v>78</v>
      </c>
      <c r="P228" t="s">
        <v>484</v>
      </c>
      <c r="Q228" t="s"/>
      <c r="R228" t="s">
        <v>80</v>
      </c>
      <c r="S228" t="s">
        <v>485</v>
      </c>
      <c r="T228" t="s">
        <v>82</v>
      </c>
      <c r="U228" t="s"/>
      <c r="V228" t="s">
        <v>83</v>
      </c>
      <c r="W228" t="s">
        <v>84</v>
      </c>
      <c r="X228" t="s"/>
      <c r="Y228" t="s">
        <v>85</v>
      </c>
      <c r="Z228">
        <f>HYPERLINK("https://hotelmonitor-cachepage.eclerx.com/savepage/tk_1543584885903518_sr_2117.html","info")</f>
        <v/>
      </c>
      <c r="AA228" t="n">
        <v>-2071616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88</v>
      </c>
      <c r="AO228" t="s"/>
      <c r="AP228" t="n">
        <v>188</v>
      </c>
      <c r="AQ228" t="s">
        <v>89</v>
      </c>
      <c r="AR228" t="s"/>
      <c r="AS228" t="s"/>
      <c r="AT228" t="s">
        <v>90</v>
      </c>
      <c r="AU228" t="s"/>
      <c r="AV228" t="s"/>
      <c r="AW228" t="s"/>
      <c r="AX228" t="s"/>
      <c r="AY228" t="n">
        <v>2071616</v>
      </c>
      <c r="AZ228" t="s">
        <v>486</v>
      </c>
      <c r="BA228" t="s"/>
      <c r="BB228" t="n">
        <v>17033</v>
      </c>
      <c r="BC228" t="n">
        <v>13.3221</v>
      </c>
      <c r="BD228" t="n">
        <v>52.50972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92</v>
      </c>
    </row>
    <row r="229" spans="1:70">
      <c r="A229" t="s">
        <v>70</v>
      </c>
      <c r="B229" t="s">
        <v>71</v>
      </c>
      <c r="C229" t="s">
        <v>72</v>
      </c>
      <c r="D229" t="n">
        <v>1</v>
      </c>
      <c r="E229" t="s">
        <v>484</v>
      </c>
      <c r="F229" t="n">
        <v>-1</v>
      </c>
      <c r="G229" t="s">
        <v>74</v>
      </c>
      <c r="H229" t="s">
        <v>75</v>
      </c>
      <c r="I229" t="s"/>
      <c r="J229" t="s">
        <v>74</v>
      </c>
      <c r="K229" t="n">
        <v>121.5</v>
      </c>
      <c r="L229" t="s">
        <v>76</v>
      </c>
      <c r="M229" t="s"/>
      <c r="N229" t="s">
        <v>252</v>
      </c>
      <c r="O229" t="s">
        <v>78</v>
      </c>
      <c r="P229" t="s">
        <v>484</v>
      </c>
      <c r="Q229" t="s"/>
      <c r="R229" t="s">
        <v>80</v>
      </c>
      <c r="S229" t="s">
        <v>487</v>
      </c>
      <c r="T229" t="s">
        <v>82</v>
      </c>
      <c r="U229" t="s"/>
      <c r="V229" t="s">
        <v>83</v>
      </c>
      <c r="W229" t="s">
        <v>84</v>
      </c>
      <c r="X229" t="s"/>
      <c r="Y229" t="s">
        <v>85</v>
      </c>
      <c r="Z229">
        <f>HYPERLINK("https://hotelmonitor-cachepage.eclerx.com/savepage/tk_1543584885903518_sr_2117.html","info")</f>
        <v/>
      </c>
      <c r="AA229" t="n">
        <v>-2071616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88</v>
      </c>
      <c r="AO229" t="s"/>
      <c r="AP229" t="n">
        <v>188</v>
      </c>
      <c r="AQ229" t="s">
        <v>89</v>
      </c>
      <c r="AR229" t="s"/>
      <c r="AS229" t="s"/>
      <c r="AT229" t="s">
        <v>90</v>
      </c>
      <c r="AU229" t="s"/>
      <c r="AV229" t="s"/>
      <c r="AW229" t="s"/>
      <c r="AX229" t="s"/>
      <c r="AY229" t="n">
        <v>2071616</v>
      </c>
      <c r="AZ229" t="s">
        <v>486</v>
      </c>
      <c r="BA229" t="s"/>
      <c r="BB229" t="n">
        <v>17033</v>
      </c>
      <c r="BC229" t="n">
        <v>13.3221</v>
      </c>
      <c r="BD229" t="n">
        <v>52.50972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92</v>
      </c>
    </row>
    <row r="230" spans="1:70">
      <c r="A230" t="s">
        <v>70</v>
      </c>
      <c r="B230" t="s">
        <v>71</v>
      </c>
      <c r="C230" t="s">
        <v>72</v>
      </c>
      <c r="D230" t="n">
        <v>1</v>
      </c>
      <c r="E230" t="s">
        <v>488</v>
      </c>
      <c r="F230" t="n">
        <v>71623</v>
      </c>
      <c r="G230" t="s">
        <v>74</v>
      </c>
      <c r="H230" t="s">
        <v>75</v>
      </c>
      <c r="I230" t="s"/>
      <c r="J230" t="s">
        <v>74</v>
      </c>
      <c r="K230" t="n">
        <v>98.16</v>
      </c>
      <c r="L230" t="s">
        <v>76</v>
      </c>
      <c r="M230" t="s"/>
      <c r="N230" t="s">
        <v>489</v>
      </c>
      <c r="O230" t="s">
        <v>78</v>
      </c>
      <c r="P230" t="s">
        <v>490</v>
      </c>
      <c r="Q230" t="s"/>
      <c r="R230" t="s">
        <v>80</v>
      </c>
      <c r="S230" t="s">
        <v>491</v>
      </c>
      <c r="T230" t="s">
        <v>82</v>
      </c>
      <c r="U230" t="s"/>
      <c r="V230" t="s">
        <v>83</v>
      </c>
      <c r="W230" t="s">
        <v>99</v>
      </c>
      <c r="X230" t="s"/>
      <c r="Y230" t="s">
        <v>85</v>
      </c>
      <c r="Z230">
        <f>HYPERLINK("https://hotelmonitor-cachepage.eclerx.com/savepage/tk_15435848891126614_sr_2117.html","info")</f>
        <v/>
      </c>
      <c r="AA230" t="n">
        <v>17540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88</v>
      </c>
      <c r="AO230" t="s"/>
      <c r="AP230" t="n">
        <v>190</v>
      </c>
      <c r="AQ230" t="s">
        <v>89</v>
      </c>
      <c r="AR230" t="s"/>
      <c r="AS230" t="s"/>
      <c r="AT230" t="s">
        <v>90</v>
      </c>
      <c r="AU230" t="s"/>
      <c r="AV230" t="s"/>
      <c r="AW230" t="s"/>
      <c r="AX230" t="s"/>
      <c r="AY230" t="n">
        <v>1491253</v>
      </c>
      <c r="AZ230" t="s">
        <v>492</v>
      </c>
      <c r="BA230" t="s"/>
      <c r="BB230" t="n">
        <v>50953</v>
      </c>
      <c r="BC230" t="n">
        <v>13.425882</v>
      </c>
      <c r="BD230" t="n">
        <v>52.487463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92</v>
      </c>
    </row>
    <row r="231" spans="1:70">
      <c r="A231" t="s">
        <v>70</v>
      </c>
      <c r="B231" t="s">
        <v>71</v>
      </c>
      <c r="C231" t="s">
        <v>72</v>
      </c>
      <c r="D231" t="n">
        <v>1</v>
      </c>
      <c r="E231" t="s">
        <v>488</v>
      </c>
      <c r="F231" t="n">
        <v>71623</v>
      </c>
      <c r="G231" t="s">
        <v>74</v>
      </c>
      <c r="H231" t="s">
        <v>75</v>
      </c>
      <c r="I231" t="s"/>
      <c r="J231" t="s">
        <v>74</v>
      </c>
      <c r="K231" t="n">
        <v>75.90000000000001</v>
      </c>
      <c r="L231" t="s">
        <v>76</v>
      </c>
      <c r="M231" t="s"/>
      <c r="N231" t="s">
        <v>113</v>
      </c>
      <c r="O231" t="s">
        <v>78</v>
      </c>
      <c r="P231" t="s">
        <v>490</v>
      </c>
      <c r="Q231" t="s"/>
      <c r="R231" t="s">
        <v>80</v>
      </c>
      <c r="S231" t="s">
        <v>493</v>
      </c>
      <c r="T231" t="s">
        <v>82</v>
      </c>
      <c r="U231" t="s"/>
      <c r="V231" t="s">
        <v>83</v>
      </c>
      <c r="W231" t="s">
        <v>84</v>
      </c>
      <c r="X231" t="s"/>
      <c r="Y231" t="s">
        <v>85</v>
      </c>
      <c r="Z231">
        <f>HYPERLINK("https://hotelmonitor-cachepage.eclerx.com/savepage/tk_15435848891126614_sr_2117.html","info")</f>
        <v/>
      </c>
      <c r="AA231" t="n">
        <v>17540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88</v>
      </c>
      <c r="AO231" t="s"/>
      <c r="AP231" t="n">
        <v>190</v>
      </c>
      <c r="AQ231" t="s">
        <v>89</v>
      </c>
      <c r="AR231" t="s"/>
      <c r="AS231" t="s"/>
      <c r="AT231" t="s">
        <v>90</v>
      </c>
      <c r="AU231" t="s"/>
      <c r="AV231" t="s"/>
      <c r="AW231" t="s"/>
      <c r="AX231" t="s"/>
      <c r="AY231" t="n">
        <v>1491253</v>
      </c>
      <c r="AZ231" t="s">
        <v>492</v>
      </c>
      <c r="BA231" t="s"/>
      <c r="BB231" t="n">
        <v>50953</v>
      </c>
      <c r="BC231" t="n">
        <v>13.425882</v>
      </c>
      <c r="BD231" t="n">
        <v>52.487463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92</v>
      </c>
    </row>
    <row r="232" spans="1:70">
      <c r="A232" t="s">
        <v>70</v>
      </c>
      <c r="B232" t="s">
        <v>71</v>
      </c>
      <c r="C232" t="s">
        <v>72</v>
      </c>
      <c r="D232" t="n">
        <v>1</v>
      </c>
      <c r="E232" t="s">
        <v>494</v>
      </c>
      <c r="F232" t="n">
        <v>-1</v>
      </c>
      <c r="G232" t="s">
        <v>74</v>
      </c>
      <c r="H232" t="s">
        <v>75</v>
      </c>
      <c r="I232" t="s"/>
      <c r="J232" t="s">
        <v>74</v>
      </c>
      <c r="K232" t="n">
        <v>146.01</v>
      </c>
      <c r="L232" t="s">
        <v>76</v>
      </c>
      <c r="M232" t="s"/>
      <c r="N232" t="s">
        <v>495</v>
      </c>
      <c r="O232" t="s">
        <v>78</v>
      </c>
      <c r="P232" t="s">
        <v>494</v>
      </c>
      <c r="Q232" t="s"/>
      <c r="R232" t="s">
        <v>118</v>
      </c>
      <c r="S232" t="s">
        <v>496</v>
      </c>
      <c r="T232" t="s">
        <v>82</v>
      </c>
      <c r="U232" t="s"/>
      <c r="V232" t="s">
        <v>83</v>
      </c>
      <c r="W232" t="s">
        <v>84</v>
      </c>
      <c r="X232" t="s"/>
      <c r="Y232" t="s">
        <v>85</v>
      </c>
      <c r="Z232">
        <f>HYPERLINK("https://hotelmonitor-cachepage.eclerx.com/savepage/tk_1543584782756212_sr_2117.html","info")</f>
        <v/>
      </c>
      <c r="AA232" t="n">
        <v>-163346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88</v>
      </c>
      <c r="AO232" t="s"/>
      <c r="AP232" t="n">
        <v>128</v>
      </c>
      <c r="AQ232" t="s">
        <v>89</v>
      </c>
      <c r="AR232" t="s"/>
      <c r="AS232" t="s"/>
      <c r="AT232" t="s">
        <v>90</v>
      </c>
      <c r="AU232" t="s"/>
      <c r="AV232" t="s"/>
      <c r="AW232" t="s"/>
      <c r="AX232" t="s"/>
      <c r="AY232" t="n">
        <v>163346</v>
      </c>
      <c r="AZ232" t="s">
        <v>497</v>
      </c>
      <c r="BA232" t="s"/>
      <c r="BB232" t="n">
        <v>741</v>
      </c>
      <c r="BC232" t="n">
        <v>13.267955</v>
      </c>
      <c r="BD232" t="n">
        <v>52.510358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92</v>
      </c>
    </row>
    <row r="233" spans="1:70">
      <c r="A233" t="s">
        <v>70</v>
      </c>
      <c r="B233" t="s">
        <v>71</v>
      </c>
      <c r="C233" t="s">
        <v>72</v>
      </c>
      <c r="D233" t="n">
        <v>1</v>
      </c>
      <c r="E233" t="s">
        <v>494</v>
      </c>
      <c r="F233" t="n">
        <v>-1</v>
      </c>
      <c r="G233" t="s">
        <v>74</v>
      </c>
      <c r="H233" t="s">
        <v>75</v>
      </c>
      <c r="I233" t="s"/>
      <c r="J233" t="s">
        <v>74</v>
      </c>
      <c r="K233" t="n">
        <v>183</v>
      </c>
      <c r="L233" t="s">
        <v>76</v>
      </c>
      <c r="M233" t="s"/>
      <c r="N233" t="s">
        <v>498</v>
      </c>
      <c r="O233" t="s">
        <v>78</v>
      </c>
      <c r="P233" t="s">
        <v>494</v>
      </c>
      <c r="Q233" t="s"/>
      <c r="R233" t="s">
        <v>118</v>
      </c>
      <c r="S233" t="s">
        <v>219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HYPERLINK("https://hotelmonitor-cachepage.eclerx.com/savepage/tk_1543584782756212_sr_2117.html","info")</f>
        <v/>
      </c>
      <c r="AA233" t="n">
        <v>-163346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88</v>
      </c>
      <c r="AO233" t="s"/>
      <c r="AP233" t="n">
        <v>128</v>
      </c>
      <c r="AQ233" t="s">
        <v>89</v>
      </c>
      <c r="AR233" t="s"/>
      <c r="AS233" t="s"/>
      <c r="AT233" t="s">
        <v>90</v>
      </c>
      <c r="AU233" t="s"/>
      <c r="AV233" t="s"/>
      <c r="AW233" t="s"/>
      <c r="AX233" t="s"/>
      <c r="AY233" t="n">
        <v>163346</v>
      </c>
      <c r="AZ233" t="s">
        <v>497</v>
      </c>
      <c r="BA233" t="s"/>
      <c r="BB233" t="n">
        <v>741</v>
      </c>
      <c r="BC233" t="n">
        <v>13.267955</v>
      </c>
      <c r="BD233" t="n">
        <v>52.510358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92</v>
      </c>
    </row>
    <row r="234" spans="1:70">
      <c r="A234" t="s">
        <v>70</v>
      </c>
      <c r="B234" t="s">
        <v>71</v>
      </c>
      <c r="C234" t="s">
        <v>72</v>
      </c>
      <c r="D234" t="n">
        <v>1</v>
      </c>
      <c r="E234" t="s">
        <v>494</v>
      </c>
      <c r="F234" t="n">
        <v>-1</v>
      </c>
      <c r="G234" t="s">
        <v>74</v>
      </c>
      <c r="H234" t="s">
        <v>75</v>
      </c>
      <c r="I234" t="s"/>
      <c r="J234" t="s">
        <v>74</v>
      </c>
      <c r="K234" t="n">
        <v>155.43</v>
      </c>
      <c r="L234" t="s">
        <v>76</v>
      </c>
      <c r="M234" t="s"/>
      <c r="N234" t="s">
        <v>499</v>
      </c>
      <c r="O234" t="s">
        <v>78</v>
      </c>
      <c r="P234" t="s">
        <v>494</v>
      </c>
      <c r="Q234" t="s"/>
      <c r="R234" t="s">
        <v>118</v>
      </c>
      <c r="S234" t="s">
        <v>500</v>
      </c>
      <c r="T234" t="s">
        <v>82</v>
      </c>
      <c r="U234" t="s"/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HYPERLINK("https://hotelmonitor-cachepage.eclerx.com/savepage/tk_1543584782756212_sr_2117.html","info")</f>
        <v/>
      </c>
      <c r="AA234" t="n">
        <v>-163346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88</v>
      </c>
      <c r="AO234" t="s"/>
      <c r="AP234" t="n">
        <v>128</v>
      </c>
      <c r="AQ234" t="s">
        <v>89</v>
      </c>
      <c r="AR234" t="s"/>
      <c r="AS234" t="s"/>
      <c r="AT234" t="s">
        <v>90</v>
      </c>
      <c r="AU234" t="s"/>
      <c r="AV234" t="s"/>
      <c r="AW234" t="s"/>
      <c r="AX234" t="s"/>
      <c r="AY234" t="n">
        <v>163346</v>
      </c>
      <c r="AZ234" t="s">
        <v>497</v>
      </c>
      <c r="BA234" t="s"/>
      <c r="BB234" t="n">
        <v>741</v>
      </c>
      <c r="BC234" t="n">
        <v>13.267955</v>
      </c>
      <c r="BD234" t="n">
        <v>52.510358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92</v>
      </c>
    </row>
    <row r="235" spans="1:70">
      <c r="A235" t="s">
        <v>70</v>
      </c>
      <c r="B235" t="s">
        <v>71</v>
      </c>
      <c r="C235" t="s">
        <v>72</v>
      </c>
      <c r="D235" t="n">
        <v>1</v>
      </c>
      <c r="E235" t="s">
        <v>494</v>
      </c>
      <c r="F235" t="n">
        <v>-1</v>
      </c>
      <c r="G235" t="s">
        <v>74</v>
      </c>
      <c r="H235" t="s">
        <v>75</v>
      </c>
      <c r="I235" t="s"/>
      <c r="J235" t="s">
        <v>74</v>
      </c>
      <c r="K235" t="n">
        <v>173.02</v>
      </c>
      <c r="L235" t="s">
        <v>76</v>
      </c>
      <c r="M235" t="s"/>
      <c r="N235" t="s">
        <v>498</v>
      </c>
      <c r="O235" t="s">
        <v>78</v>
      </c>
      <c r="P235" t="s">
        <v>494</v>
      </c>
      <c r="Q235" t="s"/>
      <c r="R235" t="s">
        <v>118</v>
      </c>
      <c r="S235" t="s">
        <v>501</v>
      </c>
      <c r="T235" t="s">
        <v>82</v>
      </c>
      <c r="U235" t="s"/>
      <c r="V235" t="s">
        <v>83</v>
      </c>
      <c r="W235" t="s">
        <v>99</v>
      </c>
      <c r="X235" t="s"/>
      <c r="Y235" t="s">
        <v>85</v>
      </c>
      <c r="Z235">
        <f>HYPERLINK("https://hotelmonitor-cachepage.eclerx.com/savepage/tk_1543584782756212_sr_2117.html","info")</f>
        <v/>
      </c>
      <c r="AA235" t="n">
        <v>-163346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88</v>
      </c>
      <c r="AO235" t="s"/>
      <c r="AP235" t="n">
        <v>128</v>
      </c>
      <c r="AQ235" t="s">
        <v>89</v>
      </c>
      <c r="AR235" t="s"/>
      <c r="AS235" t="s"/>
      <c r="AT235" t="s">
        <v>90</v>
      </c>
      <c r="AU235" t="s"/>
      <c r="AV235" t="s"/>
      <c r="AW235" t="s"/>
      <c r="AX235" t="s"/>
      <c r="AY235" t="n">
        <v>163346</v>
      </c>
      <c r="AZ235" t="s">
        <v>497</v>
      </c>
      <c r="BA235" t="s"/>
      <c r="BB235" t="n">
        <v>741</v>
      </c>
      <c r="BC235" t="n">
        <v>13.267955</v>
      </c>
      <c r="BD235" t="n">
        <v>52.510358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92</v>
      </c>
    </row>
    <row r="236" spans="1:70">
      <c r="A236" t="s">
        <v>70</v>
      </c>
      <c r="B236" t="s">
        <v>71</v>
      </c>
      <c r="C236" t="s">
        <v>72</v>
      </c>
      <c r="D236" t="n">
        <v>1</v>
      </c>
      <c r="E236" t="s">
        <v>494</v>
      </c>
      <c r="F236" t="n">
        <v>-1</v>
      </c>
      <c r="G236" t="s">
        <v>74</v>
      </c>
      <c r="H236" t="s">
        <v>75</v>
      </c>
      <c r="I236" t="s"/>
      <c r="J236" t="s">
        <v>74</v>
      </c>
      <c r="K236" t="n">
        <v>182.04</v>
      </c>
      <c r="L236" t="s">
        <v>76</v>
      </c>
      <c r="M236" t="s"/>
      <c r="N236" t="s">
        <v>499</v>
      </c>
      <c r="O236" t="s">
        <v>78</v>
      </c>
      <c r="P236" t="s">
        <v>494</v>
      </c>
      <c r="Q236" t="s"/>
      <c r="R236" t="s">
        <v>118</v>
      </c>
      <c r="S236" t="s">
        <v>502</v>
      </c>
      <c r="T236" t="s">
        <v>82</v>
      </c>
      <c r="U236" t="s"/>
      <c r="V236" t="s">
        <v>83</v>
      </c>
      <c r="W236" t="s">
        <v>99</v>
      </c>
      <c r="X236" t="s"/>
      <c r="Y236" t="s">
        <v>85</v>
      </c>
      <c r="Z236">
        <f>HYPERLINK("https://hotelmonitor-cachepage.eclerx.com/savepage/tk_1543584782756212_sr_2117.html","info")</f>
        <v/>
      </c>
      <c r="AA236" t="n">
        <v>-163346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88</v>
      </c>
      <c r="AO236" t="s"/>
      <c r="AP236" t="n">
        <v>128</v>
      </c>
      <c r="AQ236" t="s">
        <v>89</v>
      </c>
      <c r="AR236" t="s"/>
      <c r="AS236" t="s"/>
      <c r="AT236" t="s">
        <v>90</v>
      </c>
      <c r="AU236" t="s"/>
      <c r="AV236" t="s"/>
      <c r="AW236" t="s"/>
      <c r="AX236" t="s"/>
      <c r="AY236" t="n">
        <v>163346</v>
      </c>
      <c r="AZ236" t="s">
        <v>497</v>
      </c>
      <c r="BA236" t="s"/>
      <c r="BB236" t="n">
        <v>741</v>
      </c>
      <c r="BC236" t="n">
        <v>13.267955</v>
      </c>
      <c r="BD236" t="n">
        <v>52.510358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92</v>
      </c>
    </row>
    <row r="237" spans="1:70">
      <c r="A237" t="s">
        <v>70</v>
      </c>
      <c r="B237" t="s">
        <v>71</v>
      </c>
      <c r="C237" t="s">
        <v>72</v>
      </c>
      <c r="D237" t="n">
        <v>1</v>
      </c>
      <c r="E237" t="s">
        <v>494</v>
      </c>
      <c r="F237" t="n">
        <v>-1</v>
      </c>
      <c r="G237" t="s">
        <v>74</v>
      </c>
      <c r="H237" t="s">
        <v>75</v>
      </c>
      <c r="I237" t="s"/>
      <c r="J237" t="s">
        <v>74</v>
      </c>
      <c r="K237" t="n">
        <v>194</v>
      </c>
      <c r="L237" t="s">
        <v>76</v>
      </c>
      <c r="M237" t="s"/>
      <c r="N237" t="s">
        <v>499</v>
      </c>
      <c r="O237" t="s">
        <v>78</v>
      </c>
      <c r="P237" t="s">
        <v>494</v>
      </c>
      <c r="Q237" t="s"/>
      <c r="R237" t="s">
        <v>118</v>
      </c>
      <c r="S237" t="s">
        <v>503</v>
      </c>
      <c r="T237" t="s">
        <v>82</v>
      </c>
      <c r="U237" t="s"/>
      <c r="V237" t="s">
        <v>83</v>
      </c>
      <c r="W237" t="s">
        <v>84</v>
      </c>
      <c r="X237" t="s"/>
      <c r="Y237" t="s">
        <v>85</v>
      </c>
      <c r="Z237">
        <f>HYPERLINK("https://hotelmonitor-cachepage.eclerx.com/savepage/tk_1543584782756212_sr_2117.html","info")</f>
        <v/>
      </c>
      <c r="AA237" t="n">
        <v>-163346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88</v>
      </c>
      <c r="AO237" t="s"/>
      <c r="AP237" t="n">
        <v>128</v>
      </c>
      <c r="AQ237" t="s">
        <v>89</v>
      </c>
      <c r="AR237" t="s"/>
      <c r="AS237" t="s"/>
      <c r="AT237" t="s">
        <v>90</v>
      </c>
      <c r="AU237" t="s"/>
      <c r="AV237" t="s"/>
      <c r="AW237" t="s"/>
      <c r="AX237" t="s"/>
      <c r="AY237" t="n">
        <v>163346</v>
      </c>
      <c r="AZ237" t="s">
        <v>497</v>
      </c>
      <c r="BA237" t="s"/>
      <c r="BB237" t="n">
        <v>741</v>
      </c>
      <c r="BC237" t="n">
        <v>13.267955</v>
      </c>
      <c r="BD237" t="n">
        <v>52.510358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92</v>
      </c>
    </row>
    <row r="238" spans="1:70">
      <c r="A238" t="s">
        <v>70</v>
      </c>
      <c r="B238" t="s">
        <v>71</v>
      </c>
      <c r="C238" t="s">
        <v>72</v>
      </c>
      <c r="D238" t="n">
        <v>1</v>
      </c>
      <c r="E238" t="s">
        <v>494</v>
      </c>
      <c r="F238" t="n">
        <v>-1</v>
      </c>
      <c r="G238" t="s">
        <v>74</v>
      </c>
      <c r="H238" t="s">
        <v>75</v>
      </c>
      <c r="I238" t="s"/>
      <c r="J238" t="s">
        <v>74</v>
      </c>
      <c r="K238" t="n">
        <v>211</v>
      </c>
      <c r="L238" t="s">
        <v>76</v>
      </c>
      <c r="M238" t="s"/>
      <c r="N238" t="s">
        <v>498</v>
      </c>
      <c r="O238" t="s">
        <v>78</v>
      </c>
      <c r="P238" t="s">
        <v>494</v>
      </c>
      <c r="Q238" t="s"/>
      <c r="R238" t="s">
        <v>118</v>
      </c>
      <c r="S238" t="s">
        <v>504</v>
      </c>
      <c r="T238" t="s">
        <v>82</v>
      </c>
      <c r="U238" t="s"/>
      <c r="V238" t="s">
        <v>83</v>
      </c>
      <c r="W238" t="s">
        <v>99</v>
      </c>
      <c r="X238" t="s"/>
      <c r="Y238" t="s">
        <v>85</v>
      </c>
      <c r="Z238">
        <f>HYPERLINK("https://hotelmonitor-cachepage.eclerx.com/savepage/tk_1543584782756212_sr_2117.html","info")</f>
        <v/>
      </c>
      <c r="AA238" t="n">
        <v>-163346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88</v>
      </c>
      <c r="AO238" t="s"/>
      <c r="AP238" t="n">
        <v>128</v>
      </c>
      <c r="AQ238" t="s">
        <v>89</v>
      </c>
      <c r="AR238" t="s"/>
      <c r="AS238" t="s"/>
      <c r="AT238" t="s">
        <v>90</v>
      </c>
      <c r="AU238" t="s"/>
      <c r="AV238" t="s"/>
      <c r="AW238" t="s"/>
      <c r="AX238" t="s"/>
      <c r="AY238" t="n">
        <v>163346</v>
      </c>
      <c r="AZ238" t="s">
        <v>497</v>
      </c>
      <c r="BA238" t="s"/>
      <c r="BB238" t="n">
        <v>741</v>
      </c>
      <c r="BC238" t="n">
        <v>13.267955</v>
      </c>
      <c r="BD238" t="n">
        <v>52.510358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92</v>
      </c>
    </row>
    <row r="239" spans="1:70">
      <c r="A239" t="s">
        <v>70</v>
      </c>
      <c r="B239" t="s">
        <v>71</v>
      </c>
      <c r="C239" t="s">
        <v>72</v>
      </c>
      <c r="D239" t="n">
        <v>1</v>
      </c>
      <c r="E239" t="s">
        <v>494</v>
      </c>
      <c r="F239" t="n">
        <v>-1</v>
      </c>
      <c r="G239" t="s">
        <v>74</v>
      </c>
      <c r="H239" t="s">
        <v>75</v>
      </c>
      <c r="I239" t="s"/>
      <c r="J239" t="s">
        <v>74</v>
      </c>
      <c r="K239" t="n">
        <v>222</v>
      </c>
      <c r="L239" t="s">
        <v>76</v>
      </c>
      <c r="M239" t="s"/>
      <c r="N239" t="s">
        <v>499</v>
      </c>
      <c r="O239" t="s">
        <v>78</v>
      </c>
      <c r="P239" t="s">
        <v>494</v>
      </c>
      <c r="Q239" t="s"/>
      <c r="R239" t="s">
        <v>118</v>
      </c>
      <c r="S239" t="s">
        <v>505</v>
      </c>
      <c r="T239" t="s">
        <v>82</v>
      </c>
      <c r="U239" t="s"/>
      <c r="V239" t="s">
        <v>83</v>
      </c>
      <c r="W239" t="s">
        <v>99</v>
      </c>
      <c r="X239" t="s"/>
      <c r="Y239" t="s">
        <v>85</v>
      </c>
      <c r="Z239">
        <f>HYPERLINK("https://hotelmonitor-cachepage.eclerx.com/savepage/tk_1543584782756212_sr_2117.html","info")</f>
        <v/>
      </c>
      <c r="AA239" t="n">
        <v>-163346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88</v>
      </c>
      <c r="AO239" t="s"/>
      <c r="AP239" t="n">
        <v>128</v>
      </c>
      <c r="AQ239" t="s">
        <v>89</v>
      </c>
      <c r="AR239" t="s"/>
      <c r="AS239" t="s"/>
      <c r="AT239" t="s">
        <v>90</v>
      </c>
      <c r="AU239" t="s"/>
      <c r="AV239" t="s"/>
      <c r="AW239" t="s"/>
      <c r="AX239" t="s"/>
      <c r="AY239" t="n">
        <v>163346</v>
      </c>
      <c r="AZ239" t="s">
        <v>497</v>
      </c>
      <c r="BA239" t="s"/>
      <c r="BB239" t="n">
        <v>741</v>
      </c>
      <c r="BC239" t="n">
        <v>13.267955</v>
      </c>
      <c r="BD239" t="n">
        <v>52.510358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92</v>
      </c>
    </row>
    <row r="240" spans="1:70">
      <c r="A240" t="s">
        <v>70</v>
      </c>
      <c r="B240" t="s">
        <v>71</v>
      </c>
      <c r="C240" t="s">
        <v>72</v>
      </c>
      <c r="D240" t="n">
        <v>1</v>
      </c>
      <c r="E240" t="s">
        <v>506</v>
      </c>
      <c r="F240" t="n">
        <v>150555</v>
      </c>
      <c r="G240" t="s">
        <v>74</v>
      </c>
      <c r="H240" t="s">
        <v>75</v>
      </c>
      <c r="I240" t="s"/>
      <c r="J240" t="s">
        <v>74</v>
      </c>
      <c r="K240" t="n">
        <v>89</v>
      </c>
      <c r="L240" t="s">
        <v>76</v>
      </c>
      <c r="M240" t="s"/>
      <c r="N240" t="s">
        <v>96</v>
      </c>
      <c r="O240" t="s">
        <v>78</v>
      </c>
      <c r="P240" t="s">
        <v>507</v>
      </c>
      <c r="Q240" t="s"/>
      <c r="R240" t="s">
        <v>118</v>
      </c>
      <c r="S240" t="s">
        <v>399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HYPERLINK("https://hotelmonitor-cachepage.eclerx.com/savepage/tk_1543584847460814_sr_2117.html","info")</f>
        <v/>
      </c>
      <c r="AA240" t="n">
        <v>17538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88</v>
      </c>
      <c r="AO240" t="s"/>
      <c r="AP240" t="n">
        <v>165</v>
      </c>
      <c r="AQ240" t="s">
        <v>89</v>
      </c>
      <c r="AR240" t="s"/>
      <c r="AS240" t="s"/>
      <c r="AT240" t="s">
        <v>90</v>
      </c>
      <c r="AU240" t="s"/>
      <c r="AV240" t="s"/>
      <c r="AW240" t="s"/>
      <c r="AX240" t="s"/>
      <c r="AY240" t="n">
        <v>1971773</v>
      </c>
      <c r="AZ240" t="s">
        <v>508</v>
      </c>
      <c r="BA240" t="s"/>
      <c r="BB240" t="n">
        <v>63133</v>
      </c>
      <c r="BC240" t="n">
        <v>13.481927</v>
      </c>
      <c r="BD240" t="n">
        <v>52.513532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92</v>
      </c>
    </row>
    <row r="241" spans="1:70">
      <c r="A241" t="s">
        <v>70</v>
      </c>
      <c r="B241" t="s">
        <v>71</v>
      </c>
      <c r="C241" t="s">
        <v>72</v>
      </c>
      <c r="D241" t="n">
        <v>1</v>
      </c>
      <c r="E241" t="s">
        <v>506</v>
      </c>
      <c r="F241" t="n">
        <v>150555</v>
      </c>
      <c r="G241" t="s">
        <v>74</v>
      </c>
      <c r="H241" t="s">
        <v>75</v>
      </c>
      <c r="I241" t="s"/>
      <c r="J241" t="s">
        <v>74</v>
      </c>
      <c r="K241" t="n">
        <v>92</v>
      </c>
      <c r="L241" t="s">
        <v>76</v>
      </c>
      <c r="M241" t="s"/>
      <c r="N241" t="s">
        <v>141</v>
      </c>
      <c r="O241" t="s">
        <v>78</v>
      </c>
      <c r="P241" t="s">
        <v>507</v>
      </c>
      <c r="Q241" t="s"/>
      <c r="R241" t="s">
        <v>118</v>
      </c>
      <c r="S241" t="s">
        <v>132</v>
      </c>
      <c r="T241" t="s">
        <v>82</v>
      </c>
      <c r="U241" t="s"/>
      <c r="V241" t="s">
        <v>83</v>
      </c>
      <c r="W241" t="s">
        <v>84</v>
      </c>
      <c r="X241" t="s"/>
      <c r="Y241" t="s">
        <v>85</v>
      </c>
      <c r="Z241">
        <f>HYPERLINK("https://hotelmonitor-cachepage.eclerx.com/savepage/tk_1543584847460814_sr_2117.html","info")</f>
        <v/>
      </c>
      <c r="AA241" t="n">
        <v>17538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88</v>
      </c>
      <c r="AO241" t="s"/>
      <c r="AP241" t="n">
        <v>165</v>
      </c>
      <c r="AQ241" t="s">
        <v>89</v>
      </c>
      <c r="AR241" t="s"/>
      <c r="AS241" t="s"/>
      <c r="AT241" t="s">
        <v>90</v>
      </c>
      <c r="AU241" t="s"/>
      <c r="AV241" t="s"/>
      <c r="AW241" t="s"/>
      <c r="AX241" t="s"/>
      <c r="AY241" t="n">
        <v>1971773</v>
      </c>
      <c r="AZ241" t="s">
        <v>508</v>
      </c>
      <c r="BA241" t="s"/>
      <c r="BB241" t="n">
        <v>63133</v>
      </c>
      <c r="BC241" t="n">
        <v>13.481927</v>
      </c>
      <c r="BD241" t="n">
        <v>52.513532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92</v>
      </c>
    </row>
    <row r="242" spans="1:70">
      <c r="A242" t="s">
        <v>70</v>
      </c>
      <c r="B242" t="s">
        <v>71</v>
      </c>
      <c r="C242" t="s">
        <v>72</v>
      </c>
      <c r="D242" t="n">
        <v>1</v>
      </c>
      <c r="E242" t="s">
        <v>506</v>
      </c>
      <c r="F242" t="n">
        <v>150555</v>
      </c>
      <c r="G242" t="s">
        <v>74</v>
      </c>
      <c r="H242" t="s">
        <v>75</v>
      </c>
      <c r="I242" t="s"/>
      <c r="J242" t="s">
        <v>74</v>
      </c>
      <c r="K242" t="n">
        <v>102</v>
      </c>
      <c r="L242" t="s">
        <v>76</v>
      </c>
      <c r="M242" t="s"/>
      <c r="N242" t="s">
        <v>125</v>
      </c>
      <c r="O242" t="s">
        <v>78</v>
      </c>
      <c r="P242" t="s">
        <v>507</v>
      </c>
      <c r="Q242" t="s"/>
      <c r="R242" t="s">
        <v>118</v>
      </c>
      <c r="S242" t="s">
        <v>509</v>
      </c>
      <c r="T242" t="s">
        <v>82</v>
      </c>
      <c r="U242" t="s"/>
      <c r="V242" t="s">
        <v>83</v>
      </c>
      <c r="W242" t="s">
        <v>84</v>
      </c>
      <c r="X242" t="s"/>
      <c r="Y242" t="s">
        <v>85</v>
      </c>
      <c r="Z242">
        <f>HYPERLINK("https://hotelmonitor-cachepage.eclerx.com/savepage/tk_1543584847460814_sr_2117.html","info")</f>
        <v/>
      </c>
      <c r="AA242" t="n">
        <v>17538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88</v>
      </c>
      <c r="AO242" t="s"/>
      <c r="AP242" t="n">
        <v>165</v>
      </c>
      <c r="AQ242" t="s">
        <v>89</v>
      </c>
      <c r="AR242" t="s"/>
      <c r="AS242" t="s"/>
      <c r="AT242" t="s">
        <v>90</v>
      </c>
      <c r="AU242" t="s"/>
      <c r="AV242" t="s"/>
      <c r="AW242" t="s"/>
      <c r="AX242" t="s"/>
      <c r="AY242" t="n">
        <v>1971773</v>
      </c>
      <c r="AZ242" t="s">
        <v>508</v>
      </c>
      <c r="BA242" t="s"/>
      <c r="BB242" t="n">
        <v>63133</v>
      </c>
      <c r="BC242" t="n">
        <v>13.481927</v>
      </c>
      <c r="BD242" t="n">
        <v>52.513532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92</v>
      </c>
    </row>
    <row r="243" spans="1:70">
      <c r="A243" t="s">
        <v>70</v>
      </c>
      <c r="B243" t="s">
        <v>71</v>
      </c>
      <c r="C243" t="s">
        <v>72</v>
      </c>
      <c r="D243" t="n">
        <v>1</v>
      </c>
      <c r="E243" t="s">
        <v>510</v>
      </c>
      <c r="F243" t="n">
        <v>-1</v>
      </c>
      <c r="G243" t="s">
        <v>74</v>
      </c>
      <c r="H243" t="s">
        <v>75</v>
      </c>
      <c r="I243" t="s"/>
      <c r="J243" t="s">
        <v>74</v>
      </c>
      <c r="K243" t="n">
        <v>151.75</v>
      </c>
      <c r="L243" t="s">
        <v>76</v>
      </c>
      <c r="M243" t="s"/>
      <c r="N243" t="s">
        <v>511</v>
      </c>
      <c r="O243" t="s">
        <v>78</v>
      </c>
      <c r="P243" t="s">
        <v>510</v>
      </c>
      <c r="Q243" t="s"/>
      <c r="R243" t="s">
        <v>118</v>
      </c>
      <c r="S243" t="s">
        <v>512</v>
      </c>
      <c r="T243" t="s">
        <v>82</v>
      </c>
      <c r="U243" t="s"/>
      <c r="V243" t="s">
        <v>83</v>
      </c>
      <c r="W243" t="s">
        <v>84</v>
      </c>
      <c r="X243" t="s"/>
      <c r="Y243" t="s">
        <v>85</v>
      </c>
      <c r="Z243">
        <f>HYPERLINK("https://hotelmonitor-cachepage.eclerx.com/savepage/tk_15435846501701202_sr_2117.html","info")</f>
        <v/>
      </c>
      <c r="AA243" t="n">
        <v>-4481134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88</v>
      </c>
      <c r="AO243" t="s"/>
      <c r="AP243" t="n">
        <v>55</v>
      </c>
      <c r="AQ243" t="s">
        <v>89</v>
      </c>
      <c r="AR243" t="s"/>
      <c r="AS243" t="s"/>
      <c r="AT243" t="s">
        <v>90</v>
      </c>
      <c r="AU243" t="s"/>
      <c r="AV243" t="s"/>
      <c r="AW243" t="s"/>
      <c r="AX243" t="s"/>
      <c r="AY243" t="n">
        <v>4481134</v>
      </c>
      <c r="AZ243" t="s">
        <v>513</v>
      </c>
      <c r="BA243" t="s"/>
      <c r="BB243" t="n">
        <v>547897</v>
      </c>
      <c r="BC243" t="n">
        <v>13.388527</v>
      </c>
      <c r="BD243" t="n">
        <v>52.507708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92</v>
      </c>
    </row>
    <row r="244" spans="1:70">
      <c r="A244" t="s">
        <v>70</v>
      </c>
      <c r="B244" t="s">
        <v>71</v>
      </c>
      <c r="C244" t="s">
        <v>72</v>
      </c>
      <c r="D244" t="n">
        <v>1</v>
      </c>
      <c r="E244" t="s">
        <v>510</v>
      </c>
      <c r="F244" t="n">
        <v>-1</v>
      </c>
      <c r="G244" t="s">
        <v>74</v>
      </c>
      <c r="H244" t="s">
        <v>75</v>
      </c>
      <c r="I244" t="s"/>
      <c r="J244" t="s">
        <v>74</v>
      </c>
      <c r="K244" t="n">
        <v>177.9</v>
      </c>
      <c r="L244" t="s">
        <v>76</v>
      </c>
      <c r="M244" t="s"/>
      <c r="N244" t="s">
        <v>514</v>
      </c>
      <c r="O244" t="s">
        <v>78</v>
      </c>
      <c r="P244" t="s">
        <v>510</v>
      </c>
      <c r="Q244" t="s"/>
      <c r="R244" t="s">
        <v>118</v>
      </c>
      <c r="S244" t="s">
        <v>515</v>
      </c>
      <c r="T244" t="s">
        <v>82</v>
      </c>
      <c r="U244" t="s"/>
      <c r="V244" t="s">
        <v>83</v>
      </c>
      <c r="W244" t="s">
        <v>84</v>
      </c>
      <c r="X244" t="s"/>
      <c r="Y244" t="s">
        <v>85</v>
      </c>
      <c r="Z244">
        <f>HYPERLINK("https://hotelmonitor-cachepage.eclerx.com/savepage/tk_15435846501701202_sr_2117.html","info")</f>
        <v/>
      </c>
      <c r="AA244" t="n">
        <v>-4481134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88</v>
      </c>
      <c r="AO244" t="s"/>
      <c r="AP244" t="n">
        <v>55</v>
      </c>
      <c r="AQ244" t="s">
        <v>89</v>
      </c>
      <c r="AR244" t="s"/>
      <c r="AS244" t="s"/>
      <c r="AT244" t="s">
        <v>90</v>
      </c>
      <c r="AU244" t="s"/>
      <c r="AV244" t="s"/>
      <c r="AW244" t="s"/>
      <c r="AX244" t="s"/>
      <c r="AY244" t="n">
        <v>4481134</v>
      </c>
      <c r="AZ244" t="s">
        <v>513</v>
      </c>
      <c r="BA244" t="s"/>
      <c r="BB244" t="n">
        <v>547897</v>
      </c>
      <c r="BC244" t="n">
        <v>13.388527</v>
      </c>
      <c r="BD244" t="n">
        <v>52.507708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92</v>
      </c>
    </row>
    <row r="245" spans="1:70">
      <c r="A245" t="s">
        <v>70</v>
      </c>
      <c r="B245" t="s">
        <v>71</v>
      </c>
      <c r="C245" t="s">
        <v>72</v>
      </c>
      <c r="D245" t="n">
        <v>1</v>
      </c>
      <c r="E245" t="s">
        <v>516</v>
      </c>
      <c r="F245" t="n">
        <v>-1</v>
      </c>
      <c r="G245" t="s">
        <v>74</v>
      </c>
      <c r="H245" t="s">
        <v>75</v>
      </c>
      <c r="I245" t="s"/>
      <c r="J245" t="s">
        <v>74</v>
      </c>
      <c r="K245" t="n">
        <v>110</v>
      </c>
      <c r="L245" t="s">
        <v>76</v>
      </c>
      <c r="M245" t="s"/>
      <c r="N245" t="s">
        <v>141</v>
      </c>
      <c r="O245" t="s">
        <v>78</v>
      </c>
      <c r="P245" t="s">
        <v>516</v>
      </c>
      <c r="Q245" t="s"/>
      <c r="R245" t="s">
        <v>80</v>
      </c>
      <c r="S245" t="s">
        <v>435</v>
      </c>
      <c r="T245" t="s">
        <v>82</v>
      </c>
      <c r="U245" t="s"/>
      <c r="V245" t="s">
        <v>83</v>
      </c>
      <c r="W245" t="s">
        <v>84</v>
      </c>
      <c r="X245" t="s"/>
      <c r="Y245" t="s">
        <v>85</v>
      </c>
      <c r="Z245">
        <f>HYPERLINK("https://hotelmonitor-cachepage.eclerx.com/savepage/tk_15435845872087352_sr_2117.html","info")</f>
        <v/>
      </c>
      <c r="AA245" t="n">
        <v>-2071530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88</v>
      </c>
      <c r="AO245" t="s"/>
      <c r="AP245" t="n">
        <v>21</v>
      </c>
      <c r="AQ245" t="s">
        <v>89</v>
      </c>
      <c r="AR245" t="s"/>
      <c r="AS245" t="s"/>
      <c r="AT245" t="s">
        <v>90</v>
      </c>
      <c r="AU245" t="s"/>
      <c r="AV245" t="s"/>
      <c r="AW245" t="s"/>
      <c r="AX245" t="s"/>
      <c r="AY245" t="n">
        <v>2071530</v>
      </c>
      <c r="AZ245" t="s">
        <v>517</v>
      </c>
      <c r="BA245" t="s"/>
      <c r="BB245" t="n">
        <v>399536</v>
      </c>
      <c r="BC245" t="n">
        <v>13.384729</v>
      </c>
      <c r="BD245" t="n">
        <v>52.527088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92</v>
      </c>
    </row>
    <row r="246" spans="1:70">
      <c r="A246" t="s">
        <v>70</v>
      </c>
      <c r="B246" t="s">
        <v>71</v>
      </c>
      <c r="C246" t="s">
        <v>72</v>
      </c>
      <c r="D246" t="n">
        <v>1</v>
      </c>
      <c r="E246" t="s">
        <v>518</v>
      </c>
      <c r="F246" t="n">
        <v>-1</v>
      </c>
      <c r="G246" t="s">
        <v>74</v>
      </c>
      <c r="H246" t="s">
        <v>75</v>
      </c>
      <c r="I246" t="s"/>
      <c r="J246" t="s">
        <v>74</v>
      </c>
      <c r="K246" t="n">
        <v>94</v>
      </c>
      <c r="L246" t="s">
        <v>76</v>
      </c>
      <c r="M246" t="s"/>
      <c r="N246" t="s">
        <v>519</v>
      </c>
      <c r="O246" t="s">
        <v>78</v>
      </c>
      <c r="P246" t="s">
        <v>518</v>
      </c>
      <c r="Q246" t="s"/>
      <c r="R246" t="s">
        <v>118</v>
      </c>
      <c r="S246" t="s">
        <v>346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HYPERLINK("https://hotelmonitor-cachepage.eclerx.com/savepage/tk_15435846594747863_sr_2117.html","info")</f>
        <v/>
      </c>
      <c r="AA246" t="n">
        <v>-974871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88</v>
      </c>
      <c r="AO246" t="s"/>
      <c r="AP246" t="n">
        <v>60</v>
      </c>
      <c r="AQ246" t="s">
        <v>89</v>
      </c>
      <c r="AR246" t="s"/>
      <c r="AS246" t="s"/>
      <c r="AT246" t="s">
        <v>90</v>
      </c>
      <c r="AU246" t="s"/>
      <c r="AV246" t="s"/>
      <c r="AW246" t="s"/>
      <c r="AX246" t="s"/>
      <c r="AY246" t="n">
        <v>974871</v>
      </c>
      <c r="AZ246" t="s">
        <v>520</v>
      </c>
      <c r="BA246" t="s"/>
      <c r="BB246" t="n">
        <v>6</v>
      </c>
      <c r="BC246" t="n">
        <v>13.273297</v>
      </c>
      <c r="BD246" t="n">
        <v>52.536032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92</v>
      </c>
    </row>
    <row r="247" spans="1:70">
      <c r="A247" t="s">
        <v>70</v>
      </c>
      <c r="B247" t="s">
        <v>71</v>
      </c>
      <c r="C247" t="s">
        <v>72</v>
      </c>
      <c r="D247" t="n">
        <v>1</v>
      </c>
      <c r="E247" t="s">
        <v>518</v>
      </c>
      <c r="F247" t="n">
        <v>-1</v>
      </c>
      <c r="G247" t="s">
        <v>74</v>
      </c>
      <c r="H247" t="s">
        <v>75</v>
      </c>
      <c r="I247" t="s"/>
      <c r="J247" t="s">
        <v>74</v>
      </c>
      <c r="K247" t="n">
        <v>94</v>
      </c>
      <c r="L247" t="s">
        <v>76</v>
      </c>
      <c r="M247" t="s"/>
      <c r="N247" t="s">
        <v>406</v>
      </c>
      <c r="O247" t="s">
        <v>78</v>
      </c>
      <c r="P247" t="s">
        <v>518</v>
      </c>
      <c r="Q247" t="s"/>
      <c r="R247" t="s">
        <v>118</v>
      </c>
      <c r="S247" t="s">
        <v>346</v>
      </c>
      <c r="T247" t="s">
        <v>82</v>
      </c>
      <c r="U247" t="s"/>
      <c r="V247" t="s">
        <v>83</v>
      </c>
      <c r="W247" t="s">
        <v>84</v>
      </c>
      <c r="X247" t="s"/>
      <c r="Y247" t="s">
        <v>85</v>
      </c>
      <c r="Z247">
        <f>HYPERLINK("https://hotelmonitor-cachepage.eclerx.com/savepage/tk_15435846594747863_sr_2117.html","info")</f>
        <v/>
      </c>
      <c r="AA247" t="n">
        <v>-974871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88</v>
      </c>
      <c r="AO247" t="s"/>
      <c r="AP247" t="n">
        <v>60</v>
      </c>
      <c r="AQ247" t="s">
        <v>89</v>
      </c>
      <c r="AR247" t="s"/>
      <c r="AS247" t="s"/>
      <c r="AT247" t="s">
        <v>90</v>
      </c>
      <c r="AU247" t="s"/>
      <c r="AV247" t="s"/>
      <c r="AW247" t="s"/>
      <c r="AX247" t="s"/>
      <c r="AY247" t="n">
        <v>974871</v>
      </c>
      <c r="AZ247" t="s">
        <v>520</v>
      </c>
      <c r="BA247" t="s"/>
      <c r="BB247" t="n">
        <v>6</v>
      </c>
      <c r="BC247" t="n">
        <v>13.273297</v>
      </c>
      <c r="BD247" t="n">
        <v>52.536032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92</v>
      </c>
    </row>
    <row r="248" spans="1:70">
      <c r="A248" t="s">
        <v>70</v>
      </c>
      <c r="B248" t="s">
        <v>71</v>
      </c>
      <c r="C248" t="s">
        <v>72</v>
      </c>
      <c r="D248" t="n">
        <v>1</v>
      </c>
      <c r="E248" t="s">
        <v>518</v>
      </c>
      <c r="F248" t="n">
        <v>-1</v>
      </c>
      <c r="G248" t="s">
        <v>74</v>
      </c>
      <c r="H248" t="s">
        <v>75</v>
      </c>
      <c r="I248" t="s"/>
      <c r="J248" t="s">
        <v>74</v>
      </c>
      <c r="K248" t="n">
        <v>104</v>
      </c>
      <c r="L248" t="s">
        <v>76</v>
      </c>
      <c r="M248" t="s"/>
      <c r="N248" t="s">
        <v>521</v>
      </c>
      <c r="O248" t="s">
        <v>78</v>
      </c>
      <c r="P248" t="s">
        <v>518</v>
      </c>
      <c r="Q248" t="s"/>
      <c r="R248" t="s">
        <v>118</v>
      </c>
      <c r="S248" t="s">
        <v>522</v>
      </c>
      <c r="T248" t="s">
        <v>82</v>
      </c>
      <c r="U248" t="s"/>
      <c r="V248" t="s">
        <v>83</v>
      </c>
      <c r="W248" t="s">
        <v>84</v>
      </c>
      <c r="X248" t="s"/>
      <c r="Y248" t="s">
        <v>85</v>
      </c>
      <c r="Z248">
        <f>HYPERLINK("https://hotelmonitor-cachepage.eclerx.com/savepage/tk_15435846594747863_sr_2117.html","info")</f>
        <v/>
      </c>
      <c r="AA248" t="n">
        <v>-974871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88</v>
      </c>
      <c r="AO248" t="s"/>
      <c r="AP248" t="n">
        <v>60</v>
      </c>
      <c r="AQ248" t="s">
        <v>89</v>
      </c>
      <c r="AR248" t="s"/>
      <c r="AS248" t="s"/>
      <c r="AT248" t="s">
        <v>90</v>
      </c>
      <c r="AU248" t="s"/>
      <c r="AV248" t="s"/>
      <c r="AW248" t="s"/>
      <c r="AX248" t="s"/>
      <c r="AY248" t="n">
        <v>974871</v>
      </c>
      <c r="AZ248" t="s">
        <v>520</v>
      </c>
      <c r="BA248" t="s"/>
      <c r="BB248" t="n">
        <v>6</v>
      </c>
      <c r="BC248" t="n">
        <v>13.273297</v>
      </c>
      <c r="BD248" t="n">
        <v>52.536032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92</v>
      </c>
    </row>
    <row r="249" spans="1:70">
      <c r="A249" t="s">
        <v>70</v>
      </c>
      <c r="B249" t="s">
        <v>71</v>
      </c>
      <c r="C249" t="s">
        <v>72</v>
      </c>
      <c r="D249" t="n">
        <v>1</v>
      </c>
      <c r="E249" t="s">
        <v>518</v>
      </c>
      <c r="F249" t="n">
        <v>-1</v>
      </c>
      <c r="G249" t="s">
        <v>74</v>
      </c>
      <c r="H249" t="s">
        <v>75</v>
      </c>
      <c r="I249" t="s"/>
      <c r="J249" t="s">
        <v>74</v>
      </c>
      <c r="K249" t="n">
        <v>119</v>
      </c>
      <c r="L249" t="s">
        <v>76</v>
      </c>
      <c r="M249" t="s"/>
      <c r="N249" t="s">
        <v>523</v>
      </c>
      <c r="O249" t="s">
        <v>78</v>
      </c>
      <c r="P249" t="s">
        <v>518</v>
      </c>
      <c r="Q249" t="s"/>
      <c r="R249" t="s">
        <v>118</v>
      </c>
      <c r="S249" t="s">
        <v>126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HYPERLINK("https://hotelmonitor-cachepage.eclerx.com/savepage/tk_15435846594747863_sr_2117.html","info")</f>
        <v/>
      </c>
      <c r="AA249" t="n">
        <v>-974871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88</v>
      </c>
      <c r="AO249" t="s"/>
      <c r="AP249" t="n">
        <v>60</v>
      </c>
      <c r="AQ249" t="s">
        <v>89</v>
      </c>
      <c r="AR249" t="s"/>
      <c r="AS249" t="s"/>
      <c r="AT249" t="s">
        <v>90</v>
      </c>
      <c r="AU249" t="s"/>
      <c r="AV249" t="s"/>
      <c r="AW249" t="s"/>
      <c r="AX249" t="s"/>
      <c r="AY249" t="n">
        <v>974871</v>
      </c>
      <c r="AZ249" t="s">
        <v>520</v>
      </c>
      <c r="BA249" t="s"/>
      <c r="BB249" t="n">
        <v>6</v>
      </c>
      <c r="BC249" t="n">
        <v>13.273297</v>
      </c>
      <c r="BD249" t="n">
        <v>52.536032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92</v>
      </c>
    </row>
    <row r="250" spans="1:70">
      <c r="A250" t="s">
        <v>70</v>
      </c>
      <c r="B250" t="s">
        <v>71</v>
      </c>
      <c r="C250" t="s">
        <v>72</v>
      </c>
      <c r="D250" t="n">
        <v>1</v>
      </c>
      <c r="E250" t="s">
        <v>518</v>
      </c>
      <c r="F250" t="n">
        <v>-1</v>
      </c>
      <c r="G250" t="s">
        <v>74</v>
      </c>
      <c r="H250" t="s">
        <v>75</v>
      </c>
      <c r="I250" t="s"/>
      <c r="J250" t="s">
        <v>74</v>
      </c>
      <c r="K250" t="n">
        <v>126</v>
      </c>
      <c r="L250" t="s">
        <v>76</v>
      </c>
      <c r="M250" t="s"/>
      <c r="N250" t="s">
        <v>519</v>
      </c>
      <c r="O250" t="s">
        <v>78</v>
      </c>
      <c r="P250" t="s">
        <v>518</v>
      </c>
      <c r="Q250" t="s"/>
      <c r="R250" t="s">
        <v>118</v>
      </c>
      <c r="S250" t="s">
        <v>524</v>
      </c>
      <c r="T250" t="s">
        <v>82</v>
      </c>
      <c r="U250" t="s"/>
      <c r="V250" t="s">
        <v>83</v>
      </c>
      <c r="W250" t="s">
        <v>99</v>
      </c>
      <c r="X250" t="s"/>
      <c r="Y250" t="s">
        <v>85</v>
      </c>
      <c r="Z250">
        <f>HYPERLINK("https://hotelmonitor-cachepage.eclerx.com/savepage/tk_15435846594747863_sr_2117.html","info")</f>
        <v/>
      </c>
      <c r="AA250" t="n">
        <v>-974871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88</v>
      </c>
      <c r="AO250" t="s"/>
      <c r="AP250" t="n">
        <v>60</v>
      </c>
      <c r="AQ250" t="s">
        <v>89</v>
      </c>
      <c r="AR250" t="s"/>
      <c r="AS250" t="s"/>
      <c r="AT250" t="s">
        <v>90</v>
      </c>
      <c r="AU250" t="s"/>
      <c r="AV250" t="s"/>
      <c r="AW250" t="s"/>
      <c r="AX250" t="s"/>
      <c r="AY250" t="n">
        <v>974871</v>
      </c>
      <c r="AZ250" t="s">
        <v>520</v>
      </c>
      <c r="BA250" t="s"/>
      <c r="BB250" t="n">
        <v>6</v>
      </c>
      <c r="BC250" t="n">
        <v>13.273297</v>
      </c>
      <c r="BD250" t="n">
        <v>52.536032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92</v>
      </c>
    </row>
    <row r="251" spans="1:70">
      <c r="A251" t="s">
        <v>70</v>
      </c>
      <c r="B251" t="s">
        <v>71</v>
      </c>
      <c r="C251" t="s">
        <v>72</v>
      </c>
      <c r="D251" t="n">
        <v>1</v>
      </c>
      <c r="E251" t="s">
        <v>518</v>
      </c>
      <c r="F251" t="n">
        <v>-1</v>
      </c>
      <c r="G251" t="s">
        <v>74</v>
      </c>
      <c r="H251" t="s">
        <v>75</v>
      </c>
      <c r="I251" t="s"/>
      <c r="J251" t="s">
        <v>74</v>
      </c>
      <c r="K251" t="n">
        <v>126</v>
      </c>
      <c r="L251" t="s">
        <v>76</v>
      </c>
      <c r="M251" t="s"/>
      <c r="N251" t="s">
        <v>406</v>
      </c>
      <c r="O251" t="s">
        <v>78</v>
      </c>
      <c r="P251" t="s">
        <v>518</v>
      </c>
      <c r="Q251" t="s"/>
      <c r="R251" t="s">
        <v>118</v>
      </c>
      <c r="S251" t="s">
        <v>524</v>
      </c>
      <c r="T251" t="s">
        <v>82</v>
      </c>
      <c r="U251" t="s"/>
      <c r="V251" t="s">
        <v>83</v>
      </c>
      <c r="W251" t="s">
        <v>99</v>
      </c>
      <c r="X251" t="s"/>
      <c r="Y251" t="s">
        <v>85</v>
      </c>
      <c r="Z251">
        <f>HYPERLINK("https://hotelmonitor-cachepage.eclerx.com/savepage/tk_15435846594747863_sr_2117.html","info")</f>
        <v/>
      </c>
      <c r="AA251" t="n">
        <v>-974871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88</v>
      </c>
      <c r="AO251" t="s"/>
      <c r="AP251" t="n">
        <v>60</v>
      </c>
      <c r="AQ251" t="s">
        <v>89</v>
      </c>
      <c r="AR251" t="s"/>
      <c r="AS251" t="s"/>
      <c r="AT251" t="s">
        <v>90</v>
      </c>
      <c r="AU251" t="s"/>
      <c r="AV251" t="s"/>
      <c r="AW251" t="s"/>
      <c r="AX251" t="s"/>
      <c r="AY251" t="n">
        <v>974871</v>
      </c>
      <c r="AZ251" t="s">
        <v>520</v>
      </c>
      <c r="BA251" t="s"/>
      <c r="BB251" t="n">
        <v>6</v>
      </c>
      <c r="BC251" t="n">
        <v>13.273297</v>
      </c>
      <c r="BD251" t="n">
        <v>52.536032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92</v>
      </c>
    </row>
    <row r="252" spans="1:70">
      <c r="A252" t="s">
        <v>70</v>
      </c>
      <c r="B252" t="s">
        <v>71</v>
      </c>
      <c r="C252" t="s">
        <v>72</v>
      </c>
      <c r="D252" t="n">
        <v>1</v>
      </c>
      <c r="E252" t="s">
        <v>518</v>
      </c>
      <c r="F252" t="n">
        <v>-1</v>
      </c>
      <c r="G252" t="s">
        <v>74</v>
      </c>
      <c r="H252" t="s">
        <v>75</v>
      </c>
      <c r="I252" t="s"/>
      <c r="J252" t="s">
        <v>74</v>
      </c>
      <c r="K252" t="n">
        <v>136</v>
      </c>
      <c r="L252" t="s">
        <v>76</v>
      </c>
      <c r="M252" t="s"/>
      <c r="N252" t="s">
        <v>521</v>
      </c>
      <c r="O252" t="s">
        <v>78</v>
      </c>
      <c r="P252" t="s">
        <v>518</v>
      </c>
      <c r="Q252" t="s"/>
      <c r="R252" t="s">
        <v>118</v>
      </c>
      <c r="S252" t="s">
        <v>525</v>
      </c>
      <c r="T252" t="s">
        <v>82</v>
      </c>
      <c r="U252" t="s"/>
      <c r="V252" t="s">
        <v>83</v>
      </c>
      <c r="W252" t="s">
        <v>99</v>
      </c>
      <c r="X252" t="s"/>
      <c r="Y252" t="s">
        <v>85</v>
      </c>
      <c r="Z252">
        <f>HYPERLINK("https://hotelmonitor-cachepage.eclerx.com/savepage/tk_15435846594747863_sr_2117.html","info")</f>
        <v/>
      </c>
      <c r="AA252" t="n">
        <v>-974871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88</v>
      </c>
      <c r="AO252" t="s"/>
      <c r="AP252" t="n">
        <v>60</v>
      </c>
      <c r="AQ252" t="s">
        <v>89</v>
      </c>
      <c r="AR252" t="s"/>
      <c r="AS252" t="s"/>
      <c r="AT252" t="s">
        <v>90</v>
      </c>
      <c r="AU252" t="s"/>
      <c r="AV252" t="s"/>
      <c r="AW252" t="s"/>
      <c r="AX252" t="s"/>
      <c r="AY252" t="n">
        <v>974871</v>
      </c>
      <c r="AZ252" t="s">
        <v>520</v>
      </c>
      <c r="BA252" t="s"/>
      <c r="BB252" t="n">
        <v>6</v>
      </c>
      <c r="BC252" t="n">
        <v>13.273297</v>
      </c>
      <c r="BD252" t="n">
        <v>52.536032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92</v>
      </c>
    </row>
    <row r="253" spans="1:70">
      <c r="A253" t="s">
        <v>70</v>
      </c>
      <c r="B253" t="s">
        <v>71</v>
      </c>
      <c r="C253" t="s">
        <v>72</v>
      </c>
      <c r="D253" t="n">
        <v>1</v>
      </c>
      <c r="E253" t="s">
        <v>518</v>
      </c>
      <c r="F253" t="n">
        <v>-1</v>
      </c>
      <c r="G253" t="s">
        <v>74</v>
      </c>
      <c r="H253" t="s">
        <v>75</v>
      </c>
      <c r="I253" t="s"/>
      <c r="J253" t="s">
        <v>74</v>
      </c>
      <c r="K253" t="n">
        <v>151</v>
      </c>
      <c r="L253" t="s">
        <v>76</v>
      </c>
      <c r="M253" t="s"/>
      <c r="N253" t="s">
        <v>523</v>
      </c>
      <c r="O253" t="s">
        <v>78</v>
      </c>
      <c r="P253" t="s">
        <v>518</v>
      </c>
      <c r="Q253" t="s"/>
      <c r="R253" t="s">
        <v>118</v>
      </c>
      <c r="S253" t="s">
        <v>526</v>
      </c>
      <c r="T253" t="s">
        <v>82</v>
      </c>
      <c r="U253" t="s"/>
      <c r="V253" t="s">
        <v>83</v>
      </c>
      <c r="W253" t="s">
        <v>99</v>
      </c>
      <c r="X253" t="s"/>
      <c r="Y253" t="s">
        <v>85</v>
      </c>
      <c r="Z253">
        <f>HYPERLINK("https://hotelmonitor-cachepage.eclerx.com/savepage/tk_15435846594747863_sr_2117.html","info")</f>
        <v/>
      </c>
      <c r="AA253" t="n">
        <v>-974871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88</v>
      </c>
      <c r="AO253" t="s"/>
      <c r="AP253" t="n">
        <v>60</v>
      </c>
      <c r="AQ253" t="s">
        <v>89</v>
      </c>
      <c r="AR253" t="s"/>
      <c r="AS253" t="s"/>
      <c r="AT253" t="s">
        <v>90</v>
      </c>
      <c r="AU253" t="s"/>
      <c r="AV253" t="s"/>
      <c r="AW253" t="s"/>
      <c r="AX253" t="s"/>
      <c r="AY253" t="n">
        <v>974871</v>
      </c>
      <c r="AZ253" t="s">
        <v>520</v>
      </c>
      <c r="BA253" t="s"/>
      <c r="BB253" t="n">
        <v>6</v>
      </c>
      <c r="BC253" t="n">
        <v>13.273297</v>
      </c>
      <c r="BD253" t="n">
        <v>52.536032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92</v>
      </c>
    </row>
    <row r="254" spans="1:70">
      <c r="A254" t="s">
        <v>70</v>
      </c>
      <c r="B254" t="s">
        <v>71</v>
      </c>
      <c r="C254" t="s">
        <v>72</v>
      </c>
      <c r="D254" t="n">
        <v>1</v>
      </c>
      <c r="E254" t="s">
        <v>527</v>
      </c>
      <c r="F254" t="n">
        <v>-1</v>
      </c>
      <c r="G254" t="s">
        <v>74</v>
      </c>
      <c r="H254" t="s">
        <v>75</v>
      </c>
      <c r="I254" t="s"/>
      <c r="J254" t="s">
        <v>74</v>
      </c>
      <c r="K254" t="n">
        <v>87</v>
      </c>
      <c r="L254" t="s">
        <v>76</v>
      </c>
      <c r="M254" t="s"/>
      <c r="N254" t="s">
        <v>141</v>
      </c>
      <c r="O254" t="s">
        <v>78</v>
      </c>
      <c r="P254" t="s">
        <v>527</v>
      </c>
      <c r="Q254" t="s"/>
      <c r="R254" t="s">
        <v>80</v>
      </c>
      <c r="S254" t="s">
        <v>528</v>
      </c>
      <c r="T254" t="s">
        <v>82</v>
      </c>
      <c r="U254" t="s"/>
      <c r="V254" t="s">
        <v>83</v>
      </c>
      <c r="W254" t="s">
        <v>99</v>
      </c>
      <c r="X254" t="s"/>
      <c r="Y254" t="s">
        <v>85</v>
      </c>
      <c r="Z254">
        <f>HYPERLINK("https://hotelmonitor-cachepage.eclerx.com/savepage/tk_154358475648598_sr_2117.html","info")</f>
        <v/>
      </c>
      <c r="AA254" t="n">
        <v>-2071656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88</v>
      </c>
      <c r="AO254" t="s"/>
      <c r="AP254" t="n">
        <v>112</v>
      </c>
      <c r="AQ254" t="s">
        <v>89</v>
      </c>
      <c r="AR254" t="s"/>
      <c r="AS254" t="s"/>
      <c r="AT254" t="s">
        <v>90</v>
      </c>
      <c r="AU254" t="s"/>
      <c r="AV254" t="s"/>
      <c r="AW254" t="s"/>
      <c r="AX254" t="s"/>
      <c r="AY254" t="n">
        <v>2071656</v>
      </c>
      <c r="AZ254" t="s">
        <v>529</v>
      </c>
      <c r="BA254" t="s"/>
      <c r="BB254" t="n">
        <v>5871</v>
      </c>
      <c r="BC254" t="n">
        <v>13.31168</v>
      </c>
      <c r="BD254" t="n">
        <v>52.48983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92</v>
      </c>
    </row>
    <row r="255" spans="1:70">
      <c r="A255" t="s">
        <v>70</v>
      </c>
      <c r="B255" t="s">
        <v>71</v>
      </c>
      <c r="C255" t="s">
        <v>72</v>
      </c>
      <c r="D255" t="n">
        <v>1</v>
      </c>
      <c r="E255" t="s">
        <v>530</v>
      </c>
      <c r="F255" t="n">
        <v>-1</v>
      </c>
      <c r="G255" t="s">
        <v>74</v>
      </c>
      <c r="H255" t="s">
        <v>75</v>
      </c>
      <c r="I255" t="s"/>
      <c r="J255" t="s">
        <v>74</v>
      </c>
      <c r="K255" t="n">
        <v>74</v>
      </c>
      <c r="L255" t="s">
        <v>76</v>
      </c>
      <c r="M255" t="s"/>
      <c r="N255" t="s">
        <v>113</v>
      </c>
      <c r="O255" t="s">
        <v>78</v>
      </c>
      <c r="P255" t="s">
        <v>530</v>
      </c>
      <c r="Q255" t="s"/>
      <c r="R255" t="s">
        <v>80</v>
      </c>
      <c r="S255" t="s">
        <v>531</v>
      </c>
      <c r="T255" t="s">
        <v>82</v>
      </c>
      <c r="U255" t="s"/>
      <c r="V255" t="s">
        <v>83</v>
      </c>
      <c r="W255" t="s">
        <v>84</v>
      </c>
      <c r="X255" t="s"/>
      <c r="Y255" t="s">
        <v>85</v>
      </c>
      <c r="Z255">
        <f>HYPERLINK("https://hotelmonitor-cachepage.eclerx.com/savepage/tk_15435846058184252_sr_2117.html","info")</f>
        <v/>
      </c>
      <c r="AA255" t="n">
        <v>-2071502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88</v>
      </c>
      <c r="AO255" t="s"/>
      <c r="AP255" t="n">
        <v>32</v>
      </c>
      <c r="AQ255" t="s">
        <v>89</v>
      </c>
      <c r="AR255" t="s"/>
      <c r="AS255" t="s"/>
      <c r="AT255" t="s">
        <v>90</v>
      </c>
      <c r="AU255" t="s"/>
      <c r="AV255" t="s"/>
      <c r="AW255" t="s"/>
      <c r="AX255" t="s"/>
      <c r="AY255" t="n">
        <v>2071502</v>
      </c>
      <c r="AZ255" t="s">
        <v>532</v>
      </c>
      <c r="BA255" t="s"/>
      <c r="BB255" t="n">
        <v>50383</v>
      </c>
      <c r="BC255" t="n">
        <v>13.430684</v>
      </c>
      <c r="BD255" t="n">
        <v>52.589099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92</v>
      </c>
    </row>
    <row r="256" spans="1:70">
      <c r="A256" t="s">
        <v>70</v>
      </c>
      <c r="B256" t="s">
        <v>71</v>
      </c>
      <c r="C256" t="s">
        <v>72</v>
      </c>
      <c r="D256" t="n">
        <v>1</v>
      </c>
      <c r="E256" t="s">
        <v>533</v>
      </c>
      <c r="F256" t="n">
        <v>514926</v>
      </c>
      <c r="G256" t="s">
        <v>74</v>
      </c>
      <c r="H256" t="s">
        <v>75</v>
      </c>
      <c r="I256" t="s"/>
      <c r="J256" t="s">
        <v>74</v>
      </c>
      <c r="K256" t="n">
        <v>108</v>
      </c>
      <c r="L256" t="s">
        <v>76</v>
      </c>
      <c r="M256" t="s"/>
      <c r="N256" t="s">
        <v>534</v>
      </c>
      <c r="O256" t="s">
        <v>78</v>
      </c>
      <c r="P256" t="s">
        <v>535</v>
      </c>
      <c r="Q256" t="s"/>
      <c r="R256" t="s">
        <v>118</v>
      </c>
      <c r="S256" t="s">
        <v>377</v>
      </c>
      <c r="T256" t="s">
        <v>82</v>
      </c>
      <c r="U256" t="s"/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HYPERLINK("https://hotelmonitor-cachepage.eclerx.com/savepage/tk_15435850164688244_sr_2117.html","info")</f>
        <v/>
      </c>
      <c r="AA256" t="n">
        <v>124043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88</v>
      </c>
      <c r="AO256" t="s"/>
      <c r="AP256" t="n">
        <v>261</v>
      </c>
      <c r="AQ256" t="s">
        <v>89</v>
      </c>
      <c r="AR256" t="s"/>
      <c r="AS256" t="s"/>
      <c r="AT256" t="s">
        <v>90</v>
      </c>
      <c r="AU256" t="s"/>
      <c r="AV256" t="s"/>
      <c r="AW256" t="s"/>
      <c r="AX256" t="s"/>
      <c r="AY256" t="n">
        <v>2229945</v>
      </c>
      <c r="AZ256" t="s">
        <v>536</v>
      </c>
      <c r="BA256" t="s"/>
      <c r="BB256" t="n">
        <v>431026</v>
      </c>
      <c r="BC256" t="n">
        <v>13.321487</v>
      </c>
      <c r="BD256" t="n">
        <v>52.499813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92</v>
      </c>
    </row>
    <row r="257" spans="1:70">
      <c r="A257" t="s">
        <v>70</v>
      </c>
      <c r="B257" t="s">
        <v>71</v>
      </c>
      <c r="C257" t="s">
        <v>72</v>
      </c>
      <c r="D257" t="n">
        <v>1</v>
      </c>
      <c r="E257" t="s">
        <v>533</v>
      </c>
      <c r="F257" t="n">
        <v>514926</v>
      </c>
      <c r="G257" t="s">
        <v>74</v>
      </c>
      <c r="H257" t="s">
        <v>75</v>
      </c>
      <c r="I257" t="s"/>
      <c r="J257" t="s">
        <v>74</v>
      </c>
      <c r="K257" t="n">
        <v>128</v>
      </c>
      <c r="L257" t="s">
        <v>76</v>
      </c>
      <c r="M257" t="s"/>
      <c r="N257" t="s">
        <v>534</v>
      </c>
      <c r="O257" t="s">
        <v>78</v>
      </c>
      <c r="P257" t="s">
        <v>535</v>
      </c>
      <c r="Q257" t="s"/>
      <c r="R257" t="s">
        <v>118</v>
      </c>
      <c r="S257" t="s">
        <v>370</v>
      </c>
      <c r="T257" t="s">
        <v>82</v>
      </c>
      <c r="U257" t="s"/>
      <c r="V257" t="s">
        <v>83</v>
      </c>
      <c r="W257" t="s">
        <v>99</v>
      </c>
      <c r="X257" t="s"/>
      <c r="Y257" t="s">
        <v>85</v>
      </c>
      <c r="Z257">
        <f>HYPERLINK("https://hotelmonitor-cachepage.eclerx.com/savepage/tk_15435850164688244_sr_2117.html","info")</f>
        <v/>
      </c>
      <c r="AA257" t="n">
        <v>124043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88</v>
      </c>
      <c r="AO257" t="s"/>
      <c r="AP257" t="n">
        <v>261</v>
      </c>
      <c r="AQ257" t="s">
        <v>89</v>
      </c>
      <c r="AR257" t="s"/>
      <c r="AS257" t="s"/>
      <c r="AT257" t="s">
        <v>90</v>
      </c>
      <c r="AU257" t="s"/>
      <c r="AV257" t="s"/>
      <c r="AW257" t="s"/>
      <c r="AX257" t="s"/>
      <c r="AY257" t="n">
        <v>2229945</v>
      </c>
      <c r="AZ257" t="s">
        <v>536</v>
      </c>
      <c r="BA257" t="s"/>
      <c r="BB257" t="n">
        <v>431026</v>
      </c>
      <c r="BC257" t="n">
        <v>13.321487</v>
      </c>
      <c r="BD257" t="n">
        <v>52.499813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92</v>
      </c>
    </row>
    <row r="258" spans="1:70">
      <c r="A258" t="s">
        <v>70</v>
      </c>
      <c r="B258" t="s">
        <v>71</v>
      </c>
      <c r="C258" t="s">
        <v>72</v>
      </c>
      <c r="D258" t="n">
        <v>1</v>
      </c>
      <c r="E258" t="s">
        <v>533</v>
      </c>
      <c r="F258" t="n">
        <v>514926</v>
      </c>
      <c r="G258" t="s">
        <v>74</v>
      </c>
      <c r="H258" t="s">
        <v>75</v>
      </c>
      <c r="I258" t="s"/>
      <c r="J258" t="s">
        <v>74</v>
      </c>
      <c r="K258" t="n">
        <v>208</v>
      </c>
      <c r="L258" t="s">
        <v>76</v>
      </c>
      <c r="M258" t="s"/>
      <c r="N258" t="s">
        <v>537</v>
      </c>
      <c r="O258" t="s">
        <v>78</v>
      </c>
      <c r="P258" t="s">
        <v>535</v>
      </c>
      <c r="Q258" t="s"/>
      <c r="R258" t="s">
        <v>118</v>
      </c>
      <c r="S258" t="s">
        <v>166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HYPERLINK("https://hotelmonitor-cachepage.eclerx.com/savepage/tk_15435850164688244_sr_2117.html","info")</f>
        <v/>
      </c>
      <c r="AA258" t="n">
        <v>124043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88</v>
      </c>
      <c r="AO258" t="s"/>
      <c r="AP258" t="n">
        <v>261</v>
      </c>
      <c r="AQ258" t="s">
        <v>89</v>
      </c>
      <c r="AR258" t="s"/>
      <c r="AS258" t="s"/>
      <c r="AT258" t="s">
        <v>90</v>
      </c>
      <c r="AU258" t="s"/>
      <c r="AV258" t="s"/>
      <c r="AW258" t="s"/>
      <c r="AX258" t="s"/>
      <c r="AY258" t="n">
        <v>2229945</v>
      </c>
      <c r="AZ258" t="s">
        <v>536</v>
      </c>
      <c r="BA258" t="s"/>
      <c r="BB258" t="n">
        <v>431026</v>
      </c>
      <c r="BC258" t="n">
        <v>13.321487</v>
      </c>
      <c r="BD258" t="n">
        <v>52.499813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92</v>
      </c>
    </row>
    <row r="259" spans="1:70">
      <c r="A259" t="s">
        <v>70</v>
      </c>
      <c r="B259" t="s">
        <v>71</v>
      </c>
      <c r="C259" t="s">
        <v>72</v>
      </c>
      <c r="D259" t="n">
        <v>1</v>
      </c>
      <c r="E259" t="s">
        <v>533</v>
      </c>
      <c r="F259" t="n">
        <v>514926</v>
      </c>
      <c r="G259" t="s">
        <v>74</v>
      </c>
      <c r="H259" t="s">
        <v>75</v>
      </c>
      <c r="I259" t="s"/>
      <c r="J259" t="s">
        <v>74</v>
      </c>
      <c r="K259" t="n">
        <v>228</v>
      </c>
      <c r="L259" t="s">
        <v>76</v>
      </c>
      <c r="M259" t="s"/>
      <c r="N259" t="s">
        <v>537</v>
      </c>
      <c r="O259" t="s">
        <v>78</v>
      </c>
      <c r="P259" t="s">
        <v>535</v>
      </c>
      <c r="Q259" t="s"/>
      <c r="R259" t="s">
        <v>118</v>
      </c>
      <c r="S259" t="s">
        <v>538</v>
      </c>
      <c r="T259" t="s">
        <v>82</v>
      </c>
      <c r="U259" t="s"/>
      <c r="V259" t="s">
        <v>83</v>
      </c>
      <c r="W259" t="s">
        <v>99</v>
      </c>
      <c r="X259" t="s"/>
      <c r="Y259" t="s">
        <v>85</v>
      </c>
      <c r="Z259">
        <f>HYPERLINK("https://hotelmonitor-cachepage.eclerx.com/savepage/tk_15435850164688244_sr_2117.html","info")</f>
        <v/>
      </c>
      <c r="AA259" t="n">
        <v>124043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88</v>
      </c>
      <c r="AO259" t="s"/>
      <c r="AP259" t="n">
        <v>261</v>
      </c>
      <c r="AQ259" t="s">
        <v>89</v>
      </c>
      <c r="AR259" t="s"/>
      <c r="AS259" t="s"/>
      <c r="AT259" t="s">
        <v>90</v>
      </c>
      <c r="AU259" t="s"/>
      <c r="AV259" t="s"/>
      <c r="AW259" t="s"/>
      <c r="AX259" t="s"/>
      <c r="AY259" t="n">
        <v>2229945</v>
      </c>
      <c r="AZ259" t="s">
        <v>536</v>
      </c>
      <c r="BA259" t="s"/>
      <c r="BB259" t="n">
        <v>431026</v>
      </c>
      <c r="BC259" t="n">
        <v>13.321487</v>
      </c>
      <c r="BD259" t="n">
        <v>52.499813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92</v>
      </c>
    </row>
    <row r="260" spans="1:70">
      <c r="A260" t="s">
        <v>70</v>
      </c>
      <c r="B260" t="s">
        <v>71</v>
      </c>
      <c r="C260" t="s">
        <v>72</v>
      </c>
      <c r="D260" t="n">
        <v>1</v>
      </c>
      <c r="E260" t="s">
        <v>539</v>
      </c>
      <c r="F260" t="n">
        <v>2347088</v>
      </c>
      <c r="G260" t="s">
        <v>74</v>
      </c>
      <c r="H260" t="s">
        <v>75</v>
      </c>
      <c r="I260" t="s"/>
      <c r="J260" t="s">
        <v>74</v>
      </c>
      <c r="K260" t="n">
        <v>100</v>
      </c>
      <c r="L260" t="s">
        <v>76</v>
      </c>
      <c r="M260" t="s"/>
      <c r="N260" t="s">
        <v>141</v>
      </c>
      <c r="O260" t="s">
        <v>78</v>
      </c>
      <c r="P260" t="s">
        <v>540</v>
      </c>
      <c r="Q260" t="s"/>
      <c r="R260" t="s">
        <v>118</v>
      </c>
      <c r="S260" t="s">
        <v>541</v>
      </c>
      <c r="T260" t="s">
        <v>82</v>
      </c>
      <c r="U260" t="s"/>
      <c r="V260" t="s">
        <v>83</v>
      </c>
      <c r="W260" t="s">
        <v>84</v>
      </c>
      <c r="X260" t="s"/>
      <c r="Y260" t="s">
        <v>85</v>
      </c>
      <c r="Z260">
        <f>HYPERLINK("https://hotelmonitor-cachepage.eclerx.com/savepage/tk_15435847773597803_sr_2117.html","info")</f>
        <v/>
      </c>
      <c r="AA260" t="n">
        <v>271065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88</v>
      </c>
      <c r="AO260" t="s"/>
      <c r="AP260" t="n">
        <v>125</v>
      </c>
      <c r="AQ260" t="s">
        <v>89</v>
      </c>
      <c r="AR260" t="s"/>
      <c r="AS260" t="s"/>
      <c r="AT260" t="s">
        <v>90</v>
      </c>
      <c r="AU260" t="s"/>
      <c r="AV260" t="s"/>
      <c r="AW260" t="s"/>
      <c r="AX260" t="s"/>
      <c r="AY260" t="n">
        <v>2071499</v>
      </c>
      <c r="AZ260" t="s">
        <v>542</v>
      </c>
      <c r="BA260" t="s"/>
      <c r="BB260" t="n">
        <v>572472</v>
      </c>
      <c r="BC260" t="n">
        <v>13.32182</v>
      </c>
      <c r="BD260" t="n">
        <v>52.50153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92</v>
      </c>
    </row>
    <row r="261" spans="1:70">
      <c r="A261" t="s">
        <v>70</v>
      </c>
      <c r="B261" t="s">
        <v>71</v>
      </c>
      <c r="C261" t="s">
        <v>72</v>
      </c>
      <c r="D261" t="n">
        <v>1</v>
      </c>
      <c r="E261" t="s">
        <v>539</v>
      </c>
      <c r="F261" t="n">
        <v>2347088</v>
      </c>
      <c r="G261" t="s">
        <v>74</v>
      </c>
      <c r="H261" t="s">
        <v>75</v>
      </c>
      <c r="I261" t="s"/>
      <c r="J261" t="s">
        <v>74</v>
      </c>
      <c r="K261" t="n">
        <v>110</v>
      </c>
      <c r="L261" t="s">
        <v>76</v>
      </c>
      <c r="M261" t="s"/>
      <c r="N261" t="s">
        <v>125</v>
      </c>
      <c r="O261" t="s">
        <v>78</v>
      </c>
      <c r="P261" t="s">
        <v>540</v>
      </c>
      <c r="Q261" t="s"/>
      <c r="R261" t="s">
        <v>118</v>
      </c>
      <c r="S261" t="s">
        <v>435</v>
      </c>
      <c r="T261" t="s">
        <v>82</v>
      </c>
      <c r="U261" t="s"/>
      <c r="V261" t="s">
        <v>83</v>
      </c>
      <c r="W261" t="s">
        <v>84</v>
      </c>
      <c r="X261" t="s"/>
      <c r="Y261" t="s">
        <v>85</v>
      </c>
      <c r="Z261">
        <f>HYPERLINK("https://hotelmonitor-cachepage.eclerx.com/savepage/tk_15435847773597803_sr_2117.html","info")</f>
        <v/>
      </c>
      <c r="AA261" t="n">
        <v>271065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88</v>
      </c>
      <c r="AO261" t="s"/>
      <c r="AP261" t="n">
        <v>125</v>
      </c>
      <c r="AQ261" t="s">
        <v>89</v>
      </c>
      <c r="AR261" t="s"/>
      <c r="AS261" t="s"/>
      <c r="AT261" t="s">
        <v>90</v>
      </c>
      <c r="AU261" t="s"/>
      <c r="AV261" t="s"/>
      <c r="AW261" t="s"/>
      <c r="AX261" t="s"/>
      <c r="AY261" t="n">
        <v>2071499</v>
      </c>
      <c r="AZ261" t="s">
        <v>542</v>
      </c>
      <c r="BA261" t="s"/>
      <c r="BB261" t="n">
        <v>572472</v>
      </c>
      <c r="BC261" t="n">
        <v>13.32182</v>
      </c>
      <c r="BD261" t="n">
        <v>52.50153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92</v>
      </c>
    </row>
    <row r="262" spans="1:70">
      <c r="A262" t="s">
        <v>70</v>
      </c>
      <c r="B262" t="s">
        <v>71</v>
      </c>
      <c r="C262" t="s">
        <v>72</v>
      </c>
      <c r="D262" t="n">
        <v>1</v>
      </c>
      <c r="E262" t="s">
        <v>539</v>
      </c>
      <c r="F262" t="n">
        <v>2347088</v>
      </c>
      <c r="G262" t="s">
        <v>74</v>
      </c>
      <c r="H262" t="s">
        <v>75</v>
      </c>
      <c r="I262" t="s"/>
      <c r="J262" t="s">
        <v>74</v>
      </c>
      <c r="K262" t="n">
        <v>120</v>
      </c>
      <c r="L262" t="s">
        <v>76</v>
      </c>
      <c r="M262" t="s"/>
      <c r="N262" t="s">
        <v>543</v>
      </c>
      <c r="O262" t="s">
        <v>78</v>
      </c>
      <c r="P262" t="s">
        <v>540</v>
      </c>
      <c r="Q262" t="s"/>
      <c r="R262" t="s">
        <v>118</v>
      </c>
      <c r="S262" t="s">
        <v>544</v>
      </c>
      <c r="T262" t="s">
        <v>82</v>
      </c>
      <c r="U262" t="s"/>
      <c r="V262" t="s">
        <v>83</v>
      </c>
      <c r="W262" t="s">
        <v>84</v>
      </c>
      <c r="X262" t="s"/>
      <c r="Y262" t="s">
        <v>85</v>
      </c>
      <c r="Z262">
        <f>HYPERLINK("https://hotelmonitor-cachepage.eclerx.com/savepage/tk_15435847773597803_sr_2117.html","info")</f>
        <v/>
      </c>
      <c r="AA262" t="n">
        <v>271065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88</v>
      </c>
      <c r="AO262" t="s"/>
      <c r="AP262" t="n">
        <v>125</v>
      </c>
      <c r="AQ262" t="s">
        <v>89</v>
      </c>
      <c r="AR262" t="s"/>
      <c r="AS262" t="s"/>
      <c r="AT262" t="s">
        <v>90</v>
      </c>
      <c r="AU262" t="s"/>
      <c r="AV262" t="s"/>
      <c r="AW262" t="s"/>
      <c r="AX262" t="s"/>
      <c r="AY262" t="n">
        <v>2071499</v>
      </c>
      <c r="AZ262" t="s">
        <v>542</v>
      </c>
      <c r="BA262" t="s"/>
      <c r="BB262" t="n">
        <v>572472</v>
      </c>
      <c r="BC262" t="n">
        <v>13.32182</v>
      </c>
      <c r="BD262" t="n">
        <v>52.50153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92</v>
      </c>
    </row>
    <row r="263" spans="1:70">
      <c r="A263" t="s">
        <v>70</v>
      </c>
      <c r="B263" t="s">
        <v>71</v>
      </c>
      <c r="C263" t="s">
        <v>72</v>
      </c>
      <c r="D263" t="n">
        <v>1</v>
      </c>
      <c r="E263" t="s">
        <v>545</v>
      </c>
      <c r="F263" t="n">
        <v>-1</v>
      </c>
      <c r="G263" t="s">
        <v>74</v>
      </c>
      <c r="H263" t="s">
        <v>75</v>
      </c>
      <c r="I263" t="s"/>
      <c r="J263" t="s">
        <v>74</v>
      </c>
      <c r="K263" t="n">
        <v>110</v>
      </c>
      <c r="L263" t="s">
        <v>76</v>
      </c>
      <c r="M263" t="s"/>
      <c r="N263" t="s">
        <v>113</v>
      </c>
      <c r="O263" t="s">
        <v>78</v>
      </c>
      <c r="P263" t="s">
        <v>545</v>
      </c>
      <c r="Q263" t="s"/>
      <c r="R263" t="s">
        <v>114</v>
      </c>
      <c r="S263" t="s">
        <v>435</v>
      </c>
      <c r="T263" t="s">
        <v>82</v>
      </c>
      <c r="U263" t="s"/>
      <c r="V263" t="s">
        <v>83</v>
      </c>
      <c r="W263" t="s">
        <v>99</v>
      </c>
      <c r="X263" t="s"/>
      <c r="Y263" t="s">
        <v>85</v>
      </c>
      <c r="Z263">
        <f>HYPERLINK("https://hotelmonitor-cachepage.eclerx.com/savepage/tk_15435848276227338_sr_2117.html","info")</f>
        <v/>
      </c>
      <c r="AA263" t="n">
        <v>-2071544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88</v>
      </c>
      <c r="AO263" t="s"/>
      <c r="AP263" t="n">
        <v>154</v>
      </c>
      <c r="AQ263" t="s">
        <v>89</v>
      </c>
      <c r="AR263" t="s"/>
      <c r="AS263" t="s"/>
      <c r="AT263" t="s">
        <v>90</v>
      </c>
      <c r="AU263" t="s"/>
      <c r="AV263" t="s"/>
      <c r="AW263" t="s"/>
      <c r="AX263" t="s"/>
      <c r="AY263" t="n">
        <v>2071544</v>
      </c>
      <c r="AZ263" t="s">
        <v>546</v>
      </c>
      <c r="BA263" t="s"/>
      <c r="BB263" t="n">
        <v>37775</v>
      </c>
      <c r="BC263" t="n">
        <v>13.31683</v>
      </c>
      <c r="BD263" t="n">
        <v>52.46414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92</v>
      </c>
    </row>
    <row r="264" spans="1:70">
      <c r="A264" t="s">
        <v>70</v>
      </c>
      <c r="B264" t="s">
        <v>71</v>
      </c>
      <c r="C264" t="s">
        <v>72</v>
      </c>
      <c r="D264" t="n">
        <v>1</v>
      </c>
      <c r="E264" t="s">
        <v>547</v>
      </c>
      <c r="F264" t="n">
        <v>178882</v>
      </c>
      <c r="G264" t="s">
        <v>74</v>
      </c>
      <c r="H264" t="s">
        <v>75</v>
      </c>
      <c r="I264" t="s"/>
      <c r="J264" t="s">
        <v>74</v>
      </c>
      <c r="K264" t="n">
        <v>100</v>
      </c>
      <c r="L264" t="s">
        <v>76</v>
      </c>
      <c r="M264" t="s"/>
      <c r="N264" t="s">
        <v>548</v>
      </c>
      <c r="O264" t="s">
        <v>78</v>
      </c>
      <c r="P264" t="s">
        <v>549</v>
      </c>
      <c r="Q264" t="s"/>
      <c r="R264" t="s">
        <v>80</v>
      </c>
      <c r="S264" t="s">
        <v>541</v>
      </c>
      <c r="T264" t="s">
        <v>82</v>
      </c>
      <c r="U264" t="s"/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HYPERLINK("https://hotelmonitor-cachepage.eclerx.com/savepage/tk_15435846175301921_sr_2117.html","info")</f>
        <v/>
      </c>
      <c r="AA264" t="n">
        <v>82861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88</v>
      </c>
      <c r="AO264" t="s"/>
      <c r="AP264" t="n">
        <v>36</v>
      </c>
      <c r="AQ264" t="s">
        <v>89</v>
      </c>
      <c r="AR264" t="s"/>
      <c r="AS264" t="s"/>
      <c r="AT264" t="s">
        <v>90</v>
      </c>
      <c r="AU264" t="s"/>
      <c r="AV264" t="s"/>
      <c r="AW264" t="s"/>
      <c r="AX264" t="s"/>
      <c r="AY264" t="n">
        <v>937737</v>
      </c>
      <c r="AZ264" t="s">
        <v>550</v>
      </c>
      <c r="BA264" t="s"/>
      <c r="BB264" t="n">
        <v>391042</v>
      </c>
      <c r="BC264" t="n">
        <v>13.38366</v>
      </c>
      <c r="BD264" t="n">
        <v>52.52362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92</v>
      </c>
    </row>
    <row r="265" spans="1:70">
      <c r="A265" t="s">
        <v>70</v>
      </c>
      <c r="B265" t="s">
        <v>71</v>
      </c>
      <c r="C265" t="s">
        <v>72</v>
      </c>
      <c r="D265" t="n">
        <v>1</v>
      </c>
      <c r="E265" t="s">
        <v>547</v>
      </c>
      <c r="F265" t="n">
        <v>178882</v>
      </c>
      <c r="G265" t="s">
        <v>74</v>
      </c>
      <c r="H265" t="s">
        <v>75</v>
      </c>
      <c r="I265" t="s"/>
      <c r="J265" t="s">
        <v>74</v>
      </c>
      <c r="K265" t="n">
        <v>120</v>
      </c>
      <c r="L265" t="s">
        <v>76</v>
      </c>
      <c r="M265" t="s"/>
      <c r="N265" t="s">
        <v>551</v>
      </c>
      <c r="O265" t="s">
        <v>78</v>
      </c>
      <c r="P265" t="s">
        <v>549</v>
      </c>
      <c r="Q265" t="s"/>
      <c r="R265" t="s">
        <v>80</v>
      </c>
      <c r="S265" t="s">
        <v>544</v>
      </c>
      <c r="T265" t="s">
        <v>82</v>
      </c>
      <c r="U265" t="s"/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HYPERLINK("https://hotelmonitor-cachepage.eclerx.com/savepage/tk_15435846175301921_sr_2117.html","info")</f>
        <v/>
      </c>
      <c r="AA265" t="n">
        <v>82861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88</v>
      </c>
      <c r="AO265" t="s"/>
      <c r="AP265" t="n">
        <v>36</v>
      </c>
      <c r="AQ265" t="s">
        <v>89</v>
      </c>
      <c r="AR265" t="s"/>
      <c r="AS265" t="s"/>
      <c r="AT265" t="s">
        <v>90</v>
      </c>
      <c r="AU265" t="s"/>
      <c r="AV265" t="s"/>
      <c r="AW265" t="s"/>
      <c r="AX265" t="s"/>
      <c r="AY265" t="n">
        <v>937737</v>
      </c>
      <c r="AZ265" t="s">
        <v>550</v>
      </c>
      <c r="BA265" t="s"/>
      <c r="BB265" t="n">
        <v>391042</v>
      </c>
      <c r="BC265" t="n">
        <v>13.38366</v>
      </c>
      <c r="BD265" t="n">
        <v>52.52362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92</v>
      </c>
    </row>
    <row r="266" spans="1:70">
      <c r="A266" t="s">
        <v>70</v>
      </c>
      <c r="B266" t="s">
        <v>71</v>
      </c>
      <c r="C266" t="s">
        <v>72</v>
      </c>
      <c r="D266" t="n">
        <v>1</v>
      </c>
      <c r="E266" t="s">
        <v>552</v>
      </c>
      <c r="F266" t="n">
        <v>-1</v>
      </c>
      <c r="G266" t="s">
        <v>74</v>
      </c>
      <c r="H266" t="s">
        <v>75</v>
      </c>
      <c r="I266" t="s"/>
      <c r="J266" t="s">
        <v>74</v>
      </c>
      <c r="K266" t="n">
        <v>139.76</v>
      </c>
      <c r="L266" t="s">
        <v>76</v>
      </c>
      <c r="M266" t="s"/>
      <c r="N266" t="s">
        <v>553</v>
      </c>
      <c r="O266" t="s">
        <v>78</v>
      </c>
      <c r="P266" t="s">
        <v>552</v>
      </c>
      <c r="Q266" t="s"/>
      <c r="R266" t="s">
        <v>80</v>
      </c>
      <c r="S266" t="s">
        <v>554</v>
      </c>
      <c r="T266" t="s">
        <v>82</v>
      </c>
      <c r="U266" t="s"/>
      <c r="V266" t="s">
        <v>83</v>
      </c>
      <c r="W266" t="s">
        <v>84</v>
      </c>
      <c r="X266" t="s"/>
      <c r="Y266" t="s">
        <v>85</v>
      </c>
      <c r="Z266">
        <f>HYPERLINK("https://hotelmonitor-cachepage.eclerx.com/savepage/tk_15435849957645926_sr_2117.html","info")</f>
        <v/>
      </c>
      <c r="AA266" t="n">
        <v>-6796557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88</v>
      </c>
      <c r="AO266" t="s"/>
      <c r="AP266" t="n">
        <v>249</v>
      </c>
      <c r="AQ266" t="s">
        <v>89</v>
      </c>
      <c r="AR266" t="s"/>
      <c r="AS266" t="s"/>
      <c r="AT266" t="s">
        <v>90</v>
      </c>
      <c r="AU266" t="s"/>
      <c r="AV266" t="s"/>
      <c r="AW266" t="s"/>
      <c r="AX266" t="s"/>
      <c r="AY266" t="n">
        <v>6796557</v>
      </c>
      <c r="AZ266" t="s">
        <v>555</v>
      </c>
      <c r="BA266" t="s"/>
      <c r="BB266" t="n">
        <v>418835</v>
      </c>
      <c r="BC266" t="n">
        <v>13.361585</v>
      </c>
      <c r="BD266" t="n">
        <v>52.493625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92</v>
      </c>
    </row>
    <row r="267" spans="1:70">
      <c r="A267" t="s">
        <v>70</v>
      </c>
      <c r="B267" t="s">
        <v>71</v>
      </c>
      <c r="C267" t="s">
        <v>72</v>
      </c>
      <c r="D267" t="n">
        <v>1</v>
      </c>
      <c r="E267" t="s">
        <v>552</v>
      </c>
      <c r="F267" t="n">
        <v>-1</v>
      </c>
      <c r="G267" t="s">
        <v>74</v>
      </c>
      <c r="H267" t="s">
        <v>75</v>
      </c>
      <c r="I267" t="s"/>
      <c r="J267" t="s">
        <v>74</v>
      </c>
      <c r="K267" t="n">
        <v>167.56</v>
      </c>
      <c r="L267" t="s">
        <v>76</v>
      </c>
      <c r="M267" t="s"/>
      <c r="N267" t="s">
        <v>556</v>
      </c>
      <c r="O267" t="s">
        <v>78</v>
      </c>
      <c r="P267" t="s">
        <v>552</v>
      </c>
      <c r="Q267" t="s"/>
      <c r="R267" t="s">
        <v>80</v>
      </c>
      <c r="S267" t="s">
        <v>557</v>
      </c>
      <c r="T267" t="s">
        <v>82</v>
      </c>
      <c r="U267" t="s"/>
      <c r="V267" t="s">
        <v>83</v>
      </c>
      <c r="W267" t="s">
        <v>99</v>
      </c>
      <c r="X267" t="s"/>
      <c r="Y267" t="s">
        <v>85</v>
      </c>
      <c r="Z267">
        <f>HYPERLINK("https://hotelmonitor-cachepage.eclerx.com/savepage/tk_15435849957645926_sr_2117.html","info")</f>
        <v/>
      </c>
      <c r="AA267" t="n">
        <v>-6796557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88</v>
      </c>
      <c r="AO267" t="s"/>
      <c r="AP267" t="n">
        <v>249</v>
      </c>
      <c r="AQ267" t="s">
        <v>89</v>
      </c>
      <c r="AR267" t="s"/>
      <c r="AS267" t="s"/>
      <c r="AT267" t="s">
        <v>90</v>
      </c>
      <c r="AU267" t="s"/>
      <c r="AV267" t="s"/>
      <c r="AW267" t="s"/>
      <c r="AX267" t="s"/>
      <c r="AY267" t="n">
        <v>6796557</v>
      </c>
      <c r="AZ267" t="s">
        <v>555</v>
      </c>
      <c r="BA267" t="s"/>
      <c r="BB267" t="n">
        <v>418835</v>
      </c>
      <c r="BC267" t="n">
        <v>13.361585</v>
      </c>
      <c r="BD267" t="n">
        <v>52.493625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92</v>
      </c>
    </row>
    <row r="268" spans="1:70">
      <c r="A268" t="s">
        <v>70</v>
      </c>
      <c r="B268" t="s">
        <v>71</v>
      </c>
      <c r="C268" t="s">
        <v>72</v>
      </c>
      <c r="D268" t="n">
        <v>1</v>
      </c>
      <c r="E268" t="s">
        <v>552</v>
      </c>
      <c r="F268" t="n">
        <v>-1</v>
      </c>
      <c r="G268" t="s">
        <v>74</v>
      </c>
      <c r="H268" t="s">
        <v>75</v>
      </c>
      <c r="I268" t="s"/>
      <c r="J268" t="s">
        <v>74</v>
      </c>
      <c r="K268" t="n">
        <v>174.41</v>
      </c>
      <c r="L268" t="s">
        <v>76</v>
      </c>
      <c r="M268" t="s"/>
      <c r="N268" t="s">
        <v>558</v>
      </c>
      <c r="O268" t="s">
        <v>78</v>
      </c>
      <c r="P268" t="s">
        <v>552</v>
      </c>
      <c r="Q268" t="s"/>
      <c r="R268" t="s">
        <v>80</v>
      </c>
      <c r="S268" t="s">
        <v>559</v>
      </c>
      <c r="T268" t="s">
        <v>82</v>
      </c>
      <c r="U268" t="s"/>
      <c r="V268" t="s">
        <v>83</v>
      </c>
      <c r="W268" t="s">
        <v>84</v>
      </c>
      <c r="X268" t="s"/>
      <c r="Y268" t="s">
        <v>85</v>
      </c>
      <c r="Z268">
        <f>HYPERLINK("https://hotelmonitor-cachepage.eclerx.com/savepage/tk_15435849957645926_sr_2117.html","info")</f>
        <v/>
      </c>
      <c r="AA268" t="n">
        <v>-6796557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88</v>
      </c>
      <c r="AO268" t="s"/>
      <c r="AP268" t="n">
        <v>249</v>
      </c>
      <c r="AQ268" t="s">
        <v>89</v>
      </c>
      <c r="AR268" t="s"/>
      <c r="AS268" t="s"/>
      <c r="AT268" t="s">
        <v>90</v>
      </c>
      <c r="AU268" t="s"/>
      <c r="AV268" t="s"/>
      <c r="AW268" t="s"/>
      <c r="AX268" t="s"/>
      <c r="AY268" t="n">
        <v>6796557</v>
      </c>
      <c r="AZ268" t="s">
        <v>555</v>
      </c>
      <c r="BA268" t="s"/>
      <c r="BB268" t="n">
        <v>418835</v>
      </c>
      <c r="BC268" t="n">
        <v>13.361585</v>
      </c>
      <c r="BD268" t="n">
        <v>52.493625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92</v>
      </c>
    </row>
    <row r="269" spans="1:70">
      <c r="A269" t="s">
        <v>70</v>
      </c>
      <c r="B269" t="s">
        <v>71</v>
      </c>
      <c r="C269" t="s">
        <v>72</v>
      </c>
      <c r="D269" t="n">
        <v>1</v>
      </c>
      <c r="E269" t="s">
        <v>552</v>
      </c>
      <c r="F269" t="n">
        <v>-1</v>
      </c>
      <c r="G269" t="s">
        <v>74</v>
      </c>
      <c r="H269" t="s">
        <v>75</v>
      </c>
      <c r="I269" t="s"/>
      <c r="J269" t="s">
        <v>74</v>
      </c>
      <c r="K269" t="n">
        <v>230.01</v>
      </c>
      <c r="L269" t="s">
        <v>76</v>
      </c>
      <c r="M269" t="s"/>
      <c r="N269" t="s">
        <v>558</v>
      </c>
      <c r="O269" t="s">
        <v>78</v>
      </c>
      <c r="P269" t="s">
        <v>552</v>
      </c>
      <c r="Q269" t="s"/>
      <c r="R269" t="s">
        <v>80</v>
      </c>
      <c r="S269" t="s">
        <v>560</v>
      </c>
      <c r="T269" t="s">
        <v>82</v>
      </c>
      <c r="U269" t="s"/>
      <c r="V269" t="s">
        <v>83</v>
      </c>
      <c r="W269" t="s">
        <v>99</v>
      </c>
      <c r="X269" t="s"/>
      <c r="Y269" t="s">
        <v>85</v>
      </c>
      <c r="Z269">
        <f>HYPERLINK("https://hotelmonitor-cachepage.eclerx.com/savepage/tk_15435849957645926_sr_2117.html","info")</f>
        <v/>
      </c>
      <c r="AA269" t="n">
        <v>-6796557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88</v>
      </c>
      <c r="AO269" t="s"/>
      <c r="AP269" t="n">
        <v>249</v>
      </c>
      <c r="AQ269" t="s">
        <v>89</v>
      </c>
      <c r="AR269" t="s"/>
      <c r="AS269" t="s"/>
      <c r="AT269" t="s">
        <v>90</v>
      </c>
      <c r="AU269" t="s"/>
      <c r="AV269" t="s"/>
      <c r="AW269" t="s"/>
      <c r="AX269" t="s"/>
      <c r="AY269" t="n">
        <v>6796557</v>
      </c>
      <c r="AZ269" t="s">
        <v>555</v>
      </c>
      <c r="BA269" t="s"/>
      <c r="BB269" t="n">
        <v>418835</v>
      </c>
      <c r="BC269" t="n">
        <v>13.361585</v>
      </c>
      <c r="BD269" t="n">
        <v>52.493625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92</v>
      </c>
    </row>
    <row r="270" spans="1:70">
      <c r="A270" t="s">
        <v>70</v>
      </c>
      <c r="B270" t="s">
        <v>71</v>
      </c>
      <c r="C270" t="s">
        <v>72</v>
      </c>
      <c r="D270" t="n">
        <v>1</v>
      </c>
      <c r="E270" t="s">
        <v>561</v>
      </c>
      <c r="F270" t="n">
        <v>-1</v>
      </c>
      <c r="G270" t="s">
        <v>74</v>
      </c>
      <c r="H270" t="s">
        <v>75</v>
      </c>
      <c r="I270" t="s"/>
      <c r="J270" t="s">
        <v>74</v>
      </c>
      <c r="K270" t="n">
        <v>129</v>
      </c>
      <c r="L270" t="s">
        <v>76</v>
      </c>
      <c r="M270" t="s"/>
      <c r="N270" t="s">
        <v>141</v>
      </c>
      <c r="O270" t="s">
        <v>78</v>
      </c>
      <c r="P270" t="s">
        <v>561</v>
      </c>
      <c r="Q270" t="s"/>
      <c r="R270" t="s">
        <v>118</v>
      </c>
      <c r="S270" t="s">
        <v>212</v>
      </c>
      <c r="T270" t="s">
        <v>82</v>
      </c>
      <c r="U270" t="s"/>
      <c r="V270" t="s">
        <v>83</v>
      </c>
      <c r="W270" t="s">
        <v>84</v>
      </c>
      <c r="X270" t="s"/>
      <c r="Y270" t="s">
        <v>85</v>
      </c>
      <c r="Z270">
        <f>HYPERLINK("https://hotelmonitor-cachepage.eclerx.com/savepage/tk_1543584625012962_sr_2117.html","info")</f>
        <v/>
      </c>
      <c r="AA270" t="n">
        <v>-6796937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88</v>
      </c>
      <c r="AO270" t="s"/>
      <c r="AP270" t="n">
        <v>40</v>
      </c>
      <c r="AQ270" t="s">
        <v>89</v>
      </c>
      <c r="AR270" t="s"/>
      <c r="AS270" t="s"/>
      <c r="AT270" t="s">
        <v>90</v>
      </c>
      <c r="AU270" t="s"/>
      <c r="AV270" t="s"/>
      <c r="AW270" t="s"/>
      <c r="AX270" t="s"/>
      <c r="AY270" t="n">
        <v>6796937</v>
      </c>
      <c r="AZ270" t="s"/>
      <c r="BA270" t="s"/>
      <c r="BB270" t="n">
        <v>153192</v>
      </c>
      <c r="BC270" t="n">
        <v>13.42963</v>
      </c>
      <c r="BD270" t="n">
        <v>52.52883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92</v>
      </c>
    </row>
    <row r="271" spans="1:70">
      <c r="A271" t="s">
        <v>70</v>
      </c>
      <c r="B271" t="s">
        <v>71</v>
      </c>
      <c r="C271" t="s">
        <v>72</v>
      </c>
      <c r="D271" t="n">
        <v>1</v>
      </c>
      <c r="E271" t="s">
        <v>561</v>
      </c>
      <c r="F271" t="n">
        <v>-1</v>
      </c>
      <c r="G271" t="s">
        <v>74</v>
      </c>
      <c r="H271" t="s">
        <v>75</v>
      </c>
      <c r="I271" t="s"/>
      <c r="J271" t="s">
        <v>74</v>
      </c>
      <c r="K271" t="n">
        <v>144</v>
      </c>
      <c r="L271" t="s">
        <v>76</v>
      </c>
      <c r="M271" t="s"/>
      <c r="N271" t="s">
        <v>125</v>
      </c>
      <c r="O271" t="s">
        <v>78</v>
      </c>
      <c r="P271" t="s">
        <v>561</v>
      </c>
      <c r="Q271" t="s"/>
      <c r="R271" t="s">
        <v>118</v>
      </c>
      <c r="S271" t="s">
        <v>139</v>
      </c>
      <c r="T271" t="s">
        <v>82</v>
      </c>
      <c r="U271" t="s"/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HYPERLINK("https://hotelmonitor-cachepage.eclerx.com/savepage/tk_1543584625012962_sr_2117.html","info")</f>
        <v/>
      </c>
      <c r="AA271" t="n">
        <v>-6796937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88</v>
      </c>
      <c r="AO271" t="s"/>
      <c r="AP271" t="n">
        <v>40</v>
      </c>
      <c r="AQ271" t="s">
        <v>89</v>
      </c>
      <c r="AR271" t="s"/>
      <c r="AS271" t="s"/>
      <c r="AT271" t="s">
        <v>90</v>
      </c>
      <c r="AU271" t="s"/>
      <c r="AV271" t="s"/>
      <c r="AW271" t="s"/>
      <c r="AX271" t="s"/>
      <c r="AY271" t="n">
        <v>6796937</v>
      </c>
      <c r="AZ271" t="s"/>
      <c r="BA271" t="s"/>
      <c r="BB271" t="n">
        <v>153192</v>
      </c>
      <c r="BC271" t="n">
        <v>13.42963</v>
      </c>
      <c r="BD271" t="n">
        <v>52.52883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92</v>
      </c>
    </row>
    <row r="272" spans="1:70">
      <c r="A272" t="s">
        <v>70</v>
      </c>
      <c r="B272" t="s">
        <v>71</v>
      </c>
      <c r="C272" t="s">
        <v>72</v>
      </c>
      <c r="D272" t="n">
        <v>1</v>
      </c>
      <c r="E272" t="s">
        <v>561</v>
      </c>
      <c r="F272" t="n">
        <v>-1</v>
      </c>
      <c r="G272" t="s">
        <v>74</v>
      </c>
      <c r="H272" t="s">
        <v>75</v>
      </c>
      <c r="I272" t="s"/>
      <c r="J272" t="s">
        <v>74</v>
      </c>
      <c r="K272" t="n">
        <v>174</v>
      </c>
      <c r="L272" t="s">
        <v>76</v>
      </c>
      <c r="M272" t="s"/>
      <c r="N272" t="s">
        <v>562</v>
      </c>
      <c r="O272" t="s">
        <v>78</v>
      </c>
      <c r="P272" t="s">
        <v>561</v>
      </c>
      <c r="Q272" t="s"/>
      <c r="R272" t="s">
        <v>118</v>
      </c>
      <c r="S272" t="s">
        <v>563</v>
      </c>
      <c r="T272" t="s">
        <v>82</v>
      </c>
      <c r="U272" t="s"/>
      <c r="V272" t="s">
        <v>83</v>
      </c>
      <c r="W272" t="s">
        <v>84</v>
      </c>
      <c r="X272" t="s"/>
      <c r="Y272" t="s">
        <v>85</v>
      </c>
      <c r="Z272">
        <f>HYPERLINK("https://hotelmonitor-cachepage.eclerx.com/savepage/tk_1543584625012962_sr_2117.html","info")</f>
        <v/>
      </c>
      <c r="AA272" t="n">
        <v>-6796937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88</v>
      </c>
      <c r="AO272" t="s"/>
      <c r="AP272" t="n">
        <v>40</v>
      </c>
      <c r="AQ272" t="s">
        <v>89</v>
      </c>
      <c r="AR272" t="s"/>
      <c r="AS272" t="s"/>
      <c r="AT272" t="s">
        <v>90</v>
      </c>
      <c r="AU272" t="s"/>
      <c r="AV272" t="s"/>
      <c r="AW272" t="s"/>
      <c r="AX272" t="s"/>
      <c r="AY272" t="n">
        <v>6796937</v>
      </c>
      <c r="AZ272" t="s"/>
      <c r="BA272" t="s"/>
      <c r="BB272" t="n">
        <v>153192</v>
      </c>
      <c r="BC272" t="n">
        <v>13.42963</v>
      </c>
      <c r="BD272" t="n">
        <v>52.52883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92</v>
      </c>
    </row>
    <row r="273" spans="1:70">
      <c r="A273" t="s">
        <v>70</v>
      </c>
      <c r="B273" t="s">
        <v>71</v>
      </c>
      <c r="C273" t="s">
        <v>72</v>
      </c>
      <c r="D273" t="n">
        <v>1</v>
      </c>
      <c r="E273" t="s">
        <v>561</v>
      </c>
      <c r="F273" t="n">
        <v>-1</v>
      </c>
      <c r="G273" t="s">
        <v>74</v>
      </c>
      <c r="H273" t="s">
        <v>75</v>
      </c>
      <c r="I273" t="s"/>
      <c r="J273" t="s">
        <v>74</v>
      </c>
      <c r="K273" t="n">
        <v>184</v>
      </c>
      <c r="L273" t="s">
        <v>76</v>
      </c>
      <c r="M273" t="s"/>
      <c r="N273" t="s">
        <v>564</v>
      </c>
      <c r="O273" t="s">
        <v>78</v>
      </c>
      <c r="P273" t="s">
        <v>561</v>
      </c>
      <c r="Q273" t="s"/>
      <c r="R273" t="s">
        <v>118</v>
      </c>
      <c r="S273" t="s">
        <v>565</v>
      </c>
      <c r="T273" t="s">
        <v>82</v>
      </c>
      <c r="U273" t="s"/>
      <c r="V273" t="s">
        <v>83</v>
      </c>
      <c r="W273" t="s">
        <v>84</v>
      </c>
      <c r="X273" t="s"/>
      <c r="Y273" t="s">
        <v>85</v>
      </c>
      <c r="Z273">
        <f>HYPERLINK("https://hotelmonitor-cachepage.eclerx.com/savepage/tk_1543584625012962_sr_2117.html","info")</f>
        <v/>
      </c>
      <c r="AA273" t="n">
        <v>-6796937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88</v>
      </c>
      <c r="AO273" t="s"/>
      <c r="AP273" t="n">
        <v>40</v>
      </c>
      <c r="AQ273" t="s">
        <v>89</v>
      </c>
      <c r="AR273" t="s"/>
      <c r="AS273" t="s"/>
      <c r="AT273" t="s">
        <v>90</v>
      </c>
      <c r="AU273" t="s"/>
      <c r="AV273" t="s"/>
      <c r="AW273" t="s"/>
      <c r="AX273" t="s"/>
      <c r="AY273" t="n">
        <v>6796937</v>
      </c>
      <c r="AZ273" t="s"/>
      <c r="BA273" t="s"/>
      <c r="BB273" t="n">
        <v>153192</v>
      </c>
      <c r="BC273" t="n">
        <v>13.42963</v>
      </c>
      <c r="BD273" t="n">
        <v>52.52883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92</v>
      </c>
    </row>
    <row r="274" spans="1:70">
      <c r="A274" t="s">
        <v>70</v>
      </c>
      <c r="B274" t="s">
        <v>71</v>
      </c>
      <c r="C274" t="s">
        <v>72</v>
      </c>
      <c r="D274" t="n">
        <v>1</v>
      </c>
      <c r="E274" t="s">
        <v>566</v>
      </c>
      <c r="F274" t="n">
        <v>-1</v>
      </c>
      <c r="G274" t="s">
        <v>74</v>
      </c>
      <c r="H274" t="s">
        <v>75</v>
      </c>
      <c r="I274" t="s"/>
      <c r="J274" t="s">
        <v>74</v>
      </c>
      <c r="K274" t="n">
        <v>113</v>
      </c>
      <c r="L274" t="s">
        <v>76</v>
      </c>
      <c r="M274" t="s"/>
      <c r="N274" t="s">
        <v>113</v>
      </c>
      <c r="O274" t="s">
        <v>78</v>
      </c>
      <c r="P274" t="s">
        <v>566</v>
      </c>
      <c r="Q274" t="s"/>
      <c r="R274" t="s">
        <v>80</v>
      </c>
      <c r="S274" t="s">
        <v>184</v>
      </c>
      <c r="T274" t="s">
        <v>82</v>
      </c>
      <c r="U274" t="s"/>
      <c r="V274" t="s">
        <v>83</v>
      </c>
      <c r="W274" t="s">
        <v>84</v>
      </c>
      <c r="X274" t="s"/>
      <c r="Y274" t="s">
        <v>85</v>
      </c>
      <c r="Z274">
        <f>HYPERLINK("https://hotelmonitor-cachepage.eclerx.com/savepage/tk_15435848527113569_sr_2117.html","info")</f>
        <v/>
      </c>
      <c r="AA274" t="n">
        <v>-2071621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88</v>
      </c>
      <c r="AO274" t="s"/>
      <c r="AP274" t="n">
        <v>168</v>
      </c>
      <c r="AQ274" t="s">
        <v>89</v>
      </c>
      <c r="AR274" t="s"/>
      <c r="AS274" t="s"/>
      <c r="AT274" t="s">
        <v>90</v>
      </c>
      <c r="AU274" t="s"/>
      <c r="AV274" t="s"/>
      <c r="AW274" t="s"/>
      <c r="AX274" t="s"/>
      <c r="AY274" t="n">
        <v>2071621</v>
      </c>
      <c r="AZ274" t="s">
        <v>567</v>
      </c>
      <c r="BA274" t="s"/>
      <c r="BB274" t="n">
        <v>38866</v>
      </c>
      <c r="BC274" t="n">
        <v>13.38852</v>
      </c>
      <c r="BD274" t="n">
        <v>52.4997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92</v>
      </c>
    </row>
    <row r="275" spans="1:70">
      <c r="A275" t="s">
        <v>70</v>
      </c>
      <c r="B275" t="s">
        <v>71</v>
      </c>
      <c r="C275" t="s">
        <v>72</v>
      </c>
      <c r="D275" t="n">
        <v>1</v>
      </c>
      <c r="E275" t="s">
        <v>566</v>
      </c>
      <c r="F275" t="n">
        <v>-1</v>
      </c>
      <c r="G275" t="s">
        <v>74</v>
      </c>
      <c r="H275" t="s">
        <v>75</v>
      </c>
      <c r="I275" t="s"/>
      <c r="J275" t="s">
        <v>74</v>
      </c>
      <c r="K275" t="n">
        <v>137</v>
      </c>
      <c r="L275" t="s">
        <v>76</v>
      </c>
      <c r="M275" t="s"/>
      <c r="N275" t="s">
        <v>101</v>
      </c>
      <c r="O275" t="s">
        <v>78</v>
      </c>
      <c r="P275" t="s">
        <v>566</v>
      </c>
      <c r="Q275" t="s"/>
      <c r="R275" t="s">
        <v>80</v>
      </c>
      <c r="S275" t="s">
        <v>360</v>
      </c>
      <c r="T275" t="s">
        <v>82</v>
      </c>
      <c r="U275" t="s"/>
      <c r="V275" t="s">
        <v>83</v>
      </c>
      <c r="W275" t="s">
        <v>99</v>
      </c>
      <c r="X275" t="s"/>
      <c r="Y275" t="s">
        <v>85</v>
      </c>
      <c r="Z275">
        <f>HYPERLINK("https://hotelmonitor-cachepage.eclerx.com/savepage/tk_15435848527113569_sr_2117.html","info")</f>
        <v/>
      </c>
      <c r="AA275" t="n">
        <v>-2071621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88</v>
      </c>
      <c r="AO275" t="s"/>
      <c r="AP275" t="n">
        <v>168</v>
      </c>
      <c r="AQ275" t="s">
        <v>89</v>
      </c>
      <c r="AR275" t="s"/>
      <c r="AS275" t="s"/>
      <c r="AT275" t="s">
        <v>90</v>
      </c>
      <c r="AU275" t="s"/>
      <c r="AV275" t="s"/>
      <c r="AW275" t="s"/>
      <c r="AX275" t="s"/>
      <c r="AY275" t="n">
        <v>2071621</v>
      </c>
      <c r="AZ275" t="s">
        <v>567</v>
      </c>
      <c r="BA275" t="s"/>
      <c r="BB275" t="n">
        <v>38866</v>
      </c>
      <c r="BC275" t="n">
        <v>13.38852</v>
      </c>
      <c r="BD275" t="n">
        <v>52.4997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92</v>
      </c>
    </row>
    <row r="276" spans="1:70">
      <c r="A276" t="s">
        <v>70</v>
      </c>
      <c r="B276" t="s">
        <v>71</v>
      </c>
      <c r="C276" t="s">
        <v>72</v>
      </c>
      <c r="D276" t="n">
        <v>1</v>
      </c>
      <c r="E276" t="s">
        <v>566</v>
      </c>
      <c r="F276" t="n">
        <v>-1</v>
      </c>
      <c r="G276" t="s">
        <v>74</v>
      </c>
      <c r="H276" t="s">
        <v>75</v>
      </c>
      <c r="I276" t="s"/>
      <c r="J276" t="s">
        <v>74</v>
      </c>
      <c r="K276" t="n">
        <v>142</v>
      </c>
      <c r="L276" t="s">
        <v>76</v>
      </c>
      <c r="M276" t="s"/>
      <c r="N276" t="s">
        <v>252</v>
      </c>
      <c r="O276" t="s">
        <v>78</v>
      </c>
      <c r="P276" t="s">
        <v>566</v>
      </c>
      <c r="Q276" t="s"/>
      <c r="R276" t="s">
        <v>80</v>
      </c>
      <c r="S276" t="s">
        <v>568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HYPERLINK("https://hotelmonitor-cachepage.eclerx.com/savepage/tk_15435848527113569_sr_2117.html","info")</f>
        <v/>
      </c>
      <c r="AA276" t="n">
        <v>-2071621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88</v>
      </c>
      <c r="AO276" t="s"/>
      <c r="AP276" t="n">
        <v>168</v>
      </c>
      <c r="AQ276" t="s">
        <v>89</v>
      </c>
      <c r="AR276" t="s"/>
      <c r="AS276" t="s"/>
      <c r="AT276" t="s">
        <v>90</v>
      </c>
      <c r="AU276" t="s"/>
      <c r="AV276" t="s"/>
      <c r="AW276" t="s"/>
      <c r="AX276" t="s"/>
      <c r="AY276" t="n">
        <v>2071621</v>
      </c>
      <c r="AZ276" t="s">
        <v>567</v>
      </c>
      <c r="BA276" t="s"/>
      <c r="BB276" t="n">
        <v>38866</v>
      </c>
      <c r="BC276" t="n">
        <v>13.38852</v>
      </c>
      <c r="BD276" t="n">
        <v>52.4997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92</v>
      </c>
    </row>
    <row r="277" spans="1:70">
      <c r="A277" t="s">
        <v>70</v>
      </c>
      <c r="B277" t="s">
        <v>71</v>
      </c>
      <c r="C277" t="s">
        <v>72</v>
      </c>
      <c r="D277" t="n">
        <v>1</v>
      </c>
      <c r="E277" t="s">
        <v>566</v>
      </c>
      <c r="F277" t="n">
        <v>-1</v>
      </c>
      <c r="G277" t="s">
        <v>74</v>
      </c>
      <c r="H277" t="s">
        <v>75</v>
      </c>
      <c r="I277" t="s"/>
      <c r="J277" t="s">
        <v>74</v>
      </c>
      <c r="K277" t="n">
        <v>166</v>
      </c>
      <c r="L277" t="s">
        <v>76</v>
      </c>
      <c r="M277" t="s"/>
      <c r="N277" t="s">
        <v>104</v>
      </c>
      <c r="O277" t="s">
        <v>78</v>
      </c>
      <c r="P277" t="s">
        <v>566</v>
      </c>
      <c r="Q277" t="s"/>
      <c r="R277" t="s">
        <v>80</v>
      </c>
      <c r="S277" t="s">
        <v>569</v>
      </c>
      <c r="T277" t="s">
        <v>82</v>
      </c>
      <c r="U277" t="s"/>
      <c r="V277" t="s">
        <v>83</v>
      </c>
      <c r="W277" t="s">
        <v>99</v>
      </c>
      <c r="X277" t="s"/>
      <c r="Y277" t="s">
        <v>85</v>
      </c>
      <c r="Z277">
        <f>HYPERLINK("https://hotelmonitor-cachepage.eclerx.com/savepage/tk_15435848527113569_sr_2117.html","info")</f>
        <v/>
      </c>
      <c r="AA277" t="n">
        <v>-2071621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88</v>
      </c>
      <c r="AO277" t="s"/>
      <c r="AP277" t="n">
        <v>168</v>
      </c>
      <c r="AQ277" t="s">
        <v>89</v>
      </c>
      <c r="AR277" t="s"/>
      <c r="AS277" t="s"/>
      <c r="AT277" t="s">
        <v>90</v>
      </c>
      <c r="AU277" t="s"/>
      <c r="AV277" t="s"/>
      <c r="AW277" t="s"/>
      <c r="AX277" t="s"/>
      <c r="AY277" t="n">
        <v>2071621</v>
      </c>
      <c r="AZ277" t="s">
        <v>567</v>
      </c>
      <c r="BA277" t="s"/>
      <c r="BB277" t="n">
        <v>38866</v>
      </c>
      <c r="BC277" t="n">
        <v>13.38852</v>
      </c>
      <c r="BD277" t="n">
        <v>52.4997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92</v>
      </c>
    </row>
    <row r="278" spans="1:70">
      <c r="A278" t="s">
        <v>70</v>
      </c>
      <c r="B278" t="s">
        <v>71</v>
      </c>
      <c r="C278" t="s">
        <v>72</v>
      </c>
      <c r="D278" t="n">
        <v>1</v>
      </c>
      <c r="E278" t="s">
        <v>570</v>
      </c>
      <c r="F278" t="n">
        <v>755288</v>
      </c>
      <c r="G278" t="s">
        <v>74</v>
      </c>
      <c r="H278" t="s">
        <v>75</v>
      </c>
      <c r="I278" t="s"/>
      <c r="J278" t="s">
        <v>74</v>
      </c>
      <c r="K278" t="n">
        <v>114.45</v>
      </c>
      <c r="L278" t="s">
        <v>76</v>
      </c>
      <c r="M278" t="s"/>
      <c r="N278" t="s">
        <v>571</v>
      </c>
      <c r="O278" t="s">
        <v>78</v>
      </c>
      <c r="P278" t="s">
        <v>572</v>
      </c>
      <c r="Q278" t="s"/>
      <c r="R278" t="s">
        <v>80</v>
      </c>
      <c r="S278" t="s">
        <v>573</v>
      </c>
      <c r="T278" t="s">
        <v>82</v>
      </c>
      <c r="U278" t="s"/>
      <c r="V278" t="s">
        <v>83</v>
      </c>
      <c r="W278" t="s">
        <v>99</v>
      </c>
      <c r="X278" t="s"/>
      <c r="Y278" t="s">
        <v>85</v>
      </c>
      <c r="Z278">
        <f>HYPERLINK("https://hotelmonitor-cachepage.eclerx.com/savepage/tk_15435846907719634_sr_2117.html","info")</f>
        <v/>
      </c>
      <c r="AA278" t="n">
        <v>142936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88</v>
      </c>
      <c r="AO278" t="s"/>
      <c r="AP278" t="n">
        <v>77</v>
      </c>
      <c r="AQ278" t="s">
        <v>89</v>
      </c>
      <c r="AR278" t="s"/>
      <c r="AS278" t="s"/>
      <c r="AT278" t="s">
        <v>90</v>
      </c>
      <c r="AU278" t="s"/>
      <c r="AV278" t="s"/>
      <c r="AW278" t="s"/>
      <c r="AX278" t="s"/>
      <c r="AY278" t="n">
        <v>955185</v>
      </c>
      <c r="AZ278" t="s">
        <v>574</v>
      </c>
      <c r="BA278" t="s"/>
      <c r="BB278" t="n">
        <v>464099</v>
      </c>
      <c r="BC278" t="n">
        <v>13.326033</v>
      </c>
      <c r="BD278" t="n">
        <v>52.504895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92</v>
      </c>
    </row>
    <row r="279" spans="1:70">
      <c r="A279" t="s">
        <v>70</v>
      </c>
      <c r="B279" t="s">
        <v>71</v>
      </c>
      <c r="C279" t="s">
        <v>72</v>
      </c>
      <c r="D279" t="n">
        <v>1</v>
      </c>
      <c r="E279" t="s">
        <v>570</v>
      </c>
      <c r="F279" t="n">
        <v>755288</v>
      </c>
      <c r="G279" t="s">
        <v>74</v>
      </c>
      <c r="H279" t="s">
        <v>75</v>
      </c>
      <c r="I279" t="s"/>
      <c r="J279" t="s">
        <v>74</v>
      </c>
      <c r="K279" t="n">
        <v>114.45</v>
      </c>
      <c r="L279" t="s">
        <v>76</v>
      </c>
      <c r="M279" t="s"/>
      <c r="N279" t="s">
        <v>575</v>
      </c>
      <c r="O279" t="s">
        <v>78</v>
      </c>
      <c r="P279" t="s">
        <v>572</v>
      </c>
      <c r="Q279" t="s"/>
      <c r="R279" t="s">
        <v>80</v>
      </c>
      <c r="S279" t="s">
        <v>573</v>
      </c>
      <c r="T279" t="s">
        <v>82</v>
      </c>
      <c r="U279" t="s"/>
      <c r="V279" t="s">
        <v>83</v>
      </c>
      <c r="W279" t="s">
        <v>99</v>
      </c>
      <c r="X279" t="s"/>
      <c r="Y279" t="s">
        <v>85</v>
      </c>
      <c r="Z279">
        <f>HYPERLINK("https://hotelmonitor-cachepage.eclerx.com/savepage/tk_15435846907719634_sr_2117.html","info")</f>
        <v/>
      </c>
      <c r="AA279" t="n">
        <v>142936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88</v>
      </c>
      <c r="AO279" t="s"/>
      <c r="AP279" t="n">
        <v>77</v>
      </c>
      <c r="AQ279" t="s">
        <v>89</v>
      </c>
      <c r="AR279" t="s"/>
      <c r="AS279" t="s"/>
      <c r="AT279" t="s">
        <v>90</v>
      </c>
      <c r="AU279" t="s"/>
      <c r="AV279" t="s"/>
      <c r="AW279" t="s"/>
      <c r="AX279" t="s"/>
      <c r="AY279" t="n">
        <v>955185</v>
      </c>
      <c r="AZ279" t="s">
        <v>574</v>
      </c>
      <c r="BA279" t="s"/>
      <c r="BB279" t="n">
        <v>464099</v>
      </c>
      <c r="BC279" t="n">
        <v>13.326033</v>
      </c>
      <c r="BD279" t="n">
        <v>52.504895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92</v>
      </c>
    </row>
    <row r="280" spans="1:70">
      <c r="A280" t="s">
        <v>70</v>
      </c>
      <c r="B280" t="s">
        <v>71</v>
      </c>
      <c r="C280" t="s">
        <v>72</v>
      </c>
      <c r="D280" t="n">
        <v>1</v>
      </c>
      <c r="E280" t="s">
        <v>570</v>
      </c>
      <c r="F280" t="n">
        <v>755288</v>
      </c>
      <c r="G280" t="s">
        <v>74</v>
      </c>
      <c r="H280" t="s">
        <v>75</v>
      </c>
      <c r="I280" t="s"/>
      <c r="J280" t="s">
        <v>74</v>
      </c>
      <c r="K280" t="n">
        <v>114.45</v>
      </c>
      <c r="L280" t="s">
        <v>76</v>
      </c>
      <c r="M280" t="s"/>
      <c r="N280" t="s">
        <v>576</v>
      </c>
      <c r="O280" t="s">
        <v>78</v>
      </c>
      <c r="P280" t="s">
        <v>572</v>
      </c>
      <c r="Q280" t="s"/>
      <c r="R280" t="s">
        <v>80</v>
      </c>
      <c r="S280" t="s">
        <v>573</v>
      </c>
      <c r="T280" t="s">
        <v>82</v>
      </c>
      <c r="U280" t="s"/>
      <c r="V280" t="s">
        <v>83</v>
      </c>
      <c r="W280" t="s">
        <v>99</v>
      </c>
      <c r="X280" t="s"/>
      <c r="Y280" t="s">
        <v>85</v>
      </c>
      <c r="Z280">
        <f>HYPERLINK("https://hotelmonitor-cachepage.eclerx.com/savepage/tk_15435846907719634_sr_2117.html","info")</f>
        <v/>
      </c>
      <c r="AA280" t="n">
        <v>142936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88</v>
      </c>
      <c r="AO280" t="s"/>
      <c r="AP280" t="n">
        <v>77</v>
      </c>
      <c r="AQ280" t="s">
        <v>89</v>
      </c>
      <c r="AR280" t="s"/>
      <c r="AS280" t="s"/>
      <c r="AT280" t="s">
        <v>90</v>
      </c>
      <c r="AU280" t="s"/>
      <c r="AV280" t="s"/>
      <c r="AW280" t="s"/>
      <c r="AX280" t="s"/>
      <c r="AY280" t="n">
        <v>955185</v>
      </c>
      <c r="AZ280" t="s">
        <v>574</v>
      </c>
      <c r="BA280" t="s"/>
      <c r="BB280" t="n">
        <v>464099</v>
      </c>
      <c r="BC280" t="n">
        <v>13.326033</v>
      </c>
      <c r="BD280" t="n">
        <v>52.504895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92</v>
      </c>
    </row>
    <row r="281" spans="1:70">
      <c r="A281" t="s">
        <v>70</v>
      </c>
      <c r="B281" t="s">
        <v>71</v>
      </c>
      <c r="C281" t="s">
        <v>72</v>
      </c>
      <c r="D281" t="n">
        <v>1</v>
      </c>
      <c r="E281" t="s">
        <v>570</v>
      </c>
      <c r="F281" t="n">
        <v>755288</v>
      </c>
      <c r="G281" t="s">
        <v>74</v>
      </c>
      <c r="H281" t="s">
        <v>75</v>
      </c>
      <c r="I281" t="s"/>
      <c r="J281" t="s">
        <v>74</v>
      </c>
      <c r="K281" t="n">
        <v>114.45</v>
      </c>
      <c r="L281" t="s">
        <v>76</v>
      </c>
      <c r="M281" t="s"/>
      <c r="N281" t="s">
        <v>577</v>
      </c>
      <c r="O281" t="s">
        <v>78</v>
      </c>
      <c r="P281" t="s">
        <v>572</v>
      </c>
      <c r="Q281" t="s"/>
      <c r="R281" t="s">
        <v>80</v>
      </c>
      <c r="S281" t="s">
        <v>573</v>
      </c>
      <c r="T281" t="s">
        <v>82</v>
      </c>
      <c r="U281" t="s"/>
      <c r="V281" t="s">
        <v>83</v>
      </c>
      <c r="W281" t="s">
        <v>99</v>
      </c>
      <c r="X281" t="s"/>
      <c r="Y281" t="s">
        <v>85</v>
      </c>
      <c r="Z281">
        <f>HYPERLINK("https://hotelmonitor-cachepage.eclerx.com/savepage/tk_15435846907719634_sr_2117.html","info")</f>
        <v/>
      </c>
      <c r="AA281" t="n">
        <v>142936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88</v>
      </c>
      <c r="AO281" t="s"/>
      <c r="AP281" t="n">
        <v>77</v>
      </c>
      <c r="AQ281" t="s">
        <v>89</v>
      </c>
      <c r="AR281" t="s"/>
      <c r="AS281" t="s"/>
      <c r="AT281" t="s">
        <v>90</v>
      </c>
      <c r="AU281" t="s"/>
      <c r="AV281" t="s"/>
      <c r="AW281" t="s"/>
      <c r="AX281" t="s"/>
      <c r="AY281" t="n">
        <v>955185</v>
      </c>
      <c r="AZ281" t="s">
        <v>574</v>
      </c>
      <c r="BA281" t="s"/>
      <c r="BB281" t="n">
        <v>464099</v>
      </c>
      <c r="BC281" t="n">
        <v>13.326033</v>
      </c>
      <c r="BD281" t="n">
        <v>52.504895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92</v>
      </c>
    </row>
    <row r="282" spans="1:70">
      <c r="A282" t="s">
        <v>70</v>
      </c>
      <c r="B282" t="s">
        <v>71</v>
      </c>
      <c r="C282" t="s">
        <v>72</v>
      </c>
      <c r="D282" t="n">
        <v>1</v>
      </c>
      <c r="E282" t="s">
        <v>578</v>
      </c>
      <c r="F282" t="n">
        <v>272395</v>
      </c>
      <c r="G282" t="s">
        <v>74</v>
      </c>
      <c r="H282" t="s">
        <v>75</v>
      </c>
      <c r="I282" t="s"/>
      <c r="J282" t="s">
        <v>74</v>
      </c>
      <c r="K282" t="n">
        <v>109</v>
      </c>
      <c r="L282" t="s">
        <v>76</v>
      </c>
      <c r="M282" t="s"/>
      <c r="N282" t="s">
        <v>579</v>
      </c>
      <c r="O282" t="s">
        <v>78</v>
      </c>
      <c r="P282" t="s">
        <v>578</v>
      </c>
      <c r="Q282" t="s"/>
      <c r="R282" t="s">
        <v>80</v>
      </c>
      <c r="S282" t="s">
        <v>81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HYPERLINK("https://hotelmonitor-cachepage.eclerx.com/savepage/tk_15435846706006985_sr_2117.html","info")</f>
        <v/>
      </c>
      <c r="AA282" t="n">
        <v>90011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88</v>
      </c>
      <c r="AO282" t="s"/>
      <c r="AP282" t="n">
        <v>66</v>
      </c>
      <c r="AQ282" t="s">
        <v>89</v>
      </c>
      <c r="AR282" t="s"/>
      <c r="AS282" t="s"/>
      <c r="AT282" t="s">
        <v>90</v>
      </c>
      <c r="AU282" t="s"/>
      <c r="AV282" t="s"/>
      <c r="AW282" t="s"/>
      <c r="AX282" t="s"/>
      <c r="AY282" t="n">
        <v>937738</v>
      </c>
      <c r="AZ282" t="s">
        <v>580</v>
      </c>
      <c r="BA282" t="s"/>
      <c r="BB282" t="n">
        <v>400879</v>
      </c>
      <c r="BC282" t="n">
        <v>13.46558</v>
      </c>
      <c r="BD282" t="n">
        <v>52.51489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92</v>
      </c>
    </row>
    <row r="283" spans="1:70">
      <c r="A283" t="s">
        <v>70</v>
      </c>
      <c r="B283" t="s">
        <v>71</v>
      </c>
      <c r="C283" t="s">
        <v>72</v>
      </c>
      <c r="D283" t="n">
        <v>1</v>
      </c>
      <c r="E283" t="s">
        <v>578</v>
      </c>
      <c r="F283" t="n">
        <v>272395</v>
      </c>
      <c r="G283" t="s">
        <v>74</v>
      </c>
      <c r="H283" t="s">
        <v>75</v>
      </c>
      <c r="I283" t="s"/>
      <c r="J283" t="s">
        <v>74</v>
      </c>
      <c r="K283" t="n">
        <v>124</v>
      </c>
      <c r="L283" t="s">
        <v>76</v>
      </c>
      <c r="M283" t="s"/>
      <c r="N283" t="s">
        <v>581</v>
      </c>
      <c r="O283" t="s">
        <v>78</v>
      </c>
      <c r="P283" t="s">
        <v>578</v>
      </c>
      <c r="Q283" t="s"/>
      <c r="R283" t="s">
        <v>80</v>
      </c>
      <c r="S283" t="s">
        <v>94</v>
      </c>
      <c r="T283" t="s">
        <v>82</v>
      </c>
      <c r="U283" t="s"/>
      <c r="V283" t="s">
        <v>83</v>
      </c>
      <c r="W283" t="s">
        <v>84</v>
      </c>
      <c r="X283" t="s"/>
      <c r="Y283" t="s">
        <v>85</v>
      </c>
      <c r="Z283">
        <f>HYPERLINK("https://hotelmonitor-cachepage.eclerx.com/savepage/tk_15435846706006985_sr_2117.html","info")</f>
        <v/>
      </c>
      <c r="AA283" t="n">
        <v>90011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88</v>
      </c>
      <c r="AO283" t="s"/>
      <c r="AP283" t="n">
        <v>66</v>
      </c>
      <c r="AQ283" t="s">
        <v>89</v>
      </c>
      <c r="AR283" t="s"/>
      <c r="AS283" t="s"/>
      <c r="AT283" t="s">
        <v>90</v>
      </c>
      <c r="AU283" t="s"/>
      <c r="AV283" t="s"/>
      <c r="AW283" t="s"/>
      <c r="AX283" t="s"/>
      <c r="AY283" t="n">
        <v>937738</v>
      </c>
      <c r="AZ283" t="s">
        <v>580</v>
      </c>
      <c r="BA283" t="s"/>
      <c r="BB283" t="n">
        <v>400879</v>
      </c>
      <c r="BC283" t="n">
        <v>13.46558</v>
      </c>
      <c r="BD283" t="n">
        <v>52.51489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92</v>
      </c>
    </row>
    <row r="284" spans="1:70">
      <c r="A284" t="s">
        <v>70</v>
      </c>
      <c r="B284" t="s">
        <v>71</v>
      </c>
      <c r="C284" t="s">
        <v>72</v>
      </c>
      <c r="D284" t="n">
        <v>1</v>
      </c>
      <c r="E284" t="s">
        <v>578</v>
      </c>
      <c r="F284" t="n">
        <v>272395</v>
      </c>
      <c r="G284" t="s">
        <v>74</v>
      </c>
      <c r="H284" t="s">
        <v>75</v>
      </c>
      <c r="I284" t="s"/>
      <c r="J284" t="s">
        <v>74</v>
      </c>
      <c r="K284" t="n">
        <v>129</v>
      </c>
      <c r="L284" t="s">
        <v>76</v>
      </c>
      <c r="M284" t="s"/>
      <c r="N284" t="s">
        <v>582</v>
      </c>
      <c r="O284" t="s">
        <v>78</v>
      </c>
      <c r="P284" t="s">
        <v>578</v>
      </c>
      <c r="Q284" t="s"/>
      <c r="R284" t="s">
        <v>80</v>
      </c>
      <c r="S284" t="s">
        <v>212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HYPERLINK("https://hotelmonitor-cachepage.eclerx.com/savepage/tk_15435846706006985_sr_2117.html","info")</f>
        <v/>
      </c>
      <c r="AA284" t="n">
        <v>90011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88</v>
      </c>
      <c r="AO284" t="s"/>
      <c r="AP284" t="n">
        <v>66</v>
      </c>
      <c r="AQ284" t="s">
        <v>89</v>
      </c>
      <c r="AR284" t="s"/>
      <c r="AS284" t="s"/>
      <c r="AT284" t="s">
        <v>90</v>
      </c>
      <c r="AU284" t="s"/>
      <c r="AV284" t="s"/>
      <c r="AW284" t="s"/>
      <c r="AX284" t="s"/>
      <c r="AY284" t="n">
        <v>937738</v>
      </c>
      <c r="AZ284" t="s">
        <v>580</v>
      </c>
      <c r="BA284" t="s"/>
      <c r="BB284" t="n">
        <v>400879</v>
      </c>
      <c r="BC284" t="n">
        <v>13.46558</v>
      </c>
      <c r="BD284" t="n">
        <v>52.51489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92</v>
      </c>
    </row>
    <row r="285" spans="1:70">
      <c r="A285" t="s">
        <v>70</v>
      </c>
      <c r="B285" t="s">
        <v>71</v>
      </c>
      <c r="C285" t="s">
        <v>72</v>
      </c>
      <c r="D285" t="n">
        <v>1</v>
      </c>
      <c r="E285" t="s">
        <v>583</v>
      </c>
      <c r="F285" t="n">
        <v>1765648</v>
      </c>
      <c r="G285" t="s">
        <v>74</v>
      </c>
      <c r="H285" t="s">
        <v>75</v>
      </c>
      <c r="I285" t="s"/>
      <c r="J285" t="s">
        <v>74</v>
      </c>
      <c r="K285" t="n">
        <v>131</v>
      </c>
      <c r="L285" t="s">
        <v>76</v>
      </c>
      <c r="M285" t="s"/>
      <c r="N285" t="s">
        <v>584</v>
      </c>
      <c r="O285" t="s">
        <v>78</v>
      </c>
      <c r="P285" t="s">
        <v>585</v>
      </c>
      <c r="Q285" t="s"/>
      <c r="R285" t="s">
        <v>114</v>
      </c>
      <c r="S285" t="s">
        <v>408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HYPERLINK("https://hotelmonitor-cachepage.eclerx.com/savepage/tk_15435845924337156_sr_2117.html","info")</f>
        <v/>
      </c>
      <c r="AA285" t="n">
        <v>228052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88</v>
      </c>
      <c r="AO285" t="s"/>
      <c r="AP285" t="n">
        <v>24</v>
      </c>
      <c r="AQ285" t="s">
        <v>89</v>
      </c>
      <c r="AR285" t="s"/>
      <c r="AS285" t="s"/>
      <c r="AT285" t="s">
        <v>90</v>
      </c>
      <c r="AU285" t="s"/>
      <c r="AV285" t="s"/>
      <c r="AW285" t="s"/>
      <c r="AX285" t="s"/>
      <c r="AY285" t="n">
        <v>937875</v>
      </c>
      <c r="AZ285" t="s">
        <v>586</v>
      </c>
      <c r="BA285" t="s"/>
      <c r="BB285" t="n">
        <v>60270</v>
      </c>
      <c r="BC285" t="n">
        <v>13.41744</v>
      </c>
      <c r="BD285" t="n">
        <v>52.528676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92</v>
      </c>
    </row>
    <row r="286" spans="1:70">
      <c r="A286" t="s">
        <v>70</v>
      </c>
      <c r="B286" t="s">
        <v>71</v>
      </c>
      <c r="C286" t="s">
        <v>72</v>
      </c>
      <c r="D286" t="n">
        <v>1</v>
      </c>
      <c r="E286" t="s">
        <v>583</v>
      </c>
      <c r="F286" t="n">
        <v>1765648</v>
      </c>
      <c r="G286" t="s">
        <v>74</v>
      </c>
      <c r="H286" t="s">
        <v>75</v>
      </c>
      <c r="I286" t="s"/>
      <c r="J286" t="s">
        <v>74</v>
      </c>
      <c r="K286" t="n">
        <v>131</v>
      </c>
      <c r="L286" t="s">
        <v>76</v>
      </c>
      <c r="M286" t="s"/>
      <c r="N286" t="s">
        <v>135</v>
      </c>
      <c r="O286" t="s">
        <v>78</v>
      </c>
      <c r="P286" t="s">
        <v>585</v>
      </c>
      <c r="Q286" t="s"/>
      <c r="R286" t="s">
        <v>114</v>
      </c>
      <c r="S286" t="s">
        <v>408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HYPERLINK("https://hotelmonitor-cachepage.eclerx.com/savepage/tk_15435845924337156_sr_2117.html","info")</f>
        <v/>
      </c>
      <c r="AA286" t="n">
        <v>228052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88</v>
      </c>
      <c r="AO286" t="s"/>
      <c r="AP286" t="n">
        <v>24</v>
      </c>
      <c r="AQ286" t="s">
        <v>89</v>
      </c>
      <c r="AR286" t="s"/>
      <c r="AS286" t="s"/>
      <c r="AT286" t="s">
        <v>90</v>
      </c>
      <c r="AU286" t="s"/>
      <c r="AV286" t="s"/>
      <c r="AW286" t="s"/>
      <c r="AX286" t="s"/>
      <c r="AY286" t="n">
        <v>937875</v>
      </c>
      <c r="AZ286" t="s">
        <v>586</v>
      </c>
      <c r="BA286" t="s"/>
      <c r="BB286" t="n">
        <v>60270</v>
      </c>
      <c r="BC286" t="n">
        <v>13.41744</v>
      </c>
      <c r="BD286" t="n">
        <v>52.528676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92</v>
      </c>
    </row>
    <row r="287" spans="1:70">
      <c r="A287" t="s">
        <v>70</v>
      </c>
      <c r="B287" t="s">
        <v>71</v>
      </c>
      <c r="C287" t="s">
        <v>72</v>
      </c>
      <c r="D287" t="n">
        <v>1</v>
      </c>
      <c r="E287" t="s">
        <v>583</v>
      </c>
      <c r="F287" t="n">
        <v>1765648</v>
      </c>
      <c r="G287" t="s">
        <v>74</v>
      </c>
      <c r="H287" t="s">
        <v>75</v>
      </c>
      <c r="I287" t="s"/>
      <c r="J287" t="s">
        <v>74</v>
      </c>
      <c r="K287" t="n">
        <v>153</v>
      </c>
      <c r="L287" t="s">
        <v>76</v>
      </c>
      <c r="M287" t="s"/>
      <c r="N287" t="s">
        <v>584</v>
      </c>
      <c r="O287" t="s">
        <v>78</v>
      </c>
      <c r="P287" t="s">
        <v>585</v>
      </c>
      <c r="Q287" t="s"/>
      <c r="R287" t="s">
        <v>114</v>
      </c>
      <c r="S287" t="s">
        <v>215</v>
      </c>
      <c r="T287" t="s">
        <v>82</v>
      </c>
      <c r="U287" t="s"/>
      <c r="V287" t="s">
        <v>83</v>
      </c>
      <c r="W287" t="s">
        <v>99</v>
      </c>
      <c r="X287" t="s"/>
      <c r="Y287" t="s">
        <v>85</v>
      </c>
      <c r="Z287">
        <f>HYPERLINK("https://hotelmonitor-cachepage.eclerx.com/savepage/tk_15435845924337156_sr_2117.html","info")</f>
        <v/>
      </c>
      <c r="AA287" t="n">
        <v>228052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88</v>
      </c>
      <c r="AO287" t="s"/>
      <c r="AP287" t="n">
        <v>24</v>
      </c>
      <c r="AQ287" t="s">
        <v>89</v>
      </c>
      <c r="AR287" t="s"/>
      <c r="AS287" t="s"/>
      <c r="AT287" t="s">
        <v>90</v>
      </c>
      <c r="AU287" t="s"/>
      <c r="AV287" t="s"/>
      <c r="AW287" t="s"/>
      <c r="AX287" t="s"/>
      <c r="AY287" t="n">
        <v>937875</v>
      </c>
      <c r="AZ287" t="s">
        <v>586</v>
      </c>
      <c r="BA287" t="s"/>
      <c r="BB287" t="n">
        <v>60270</v>
      </c>
      <c r="BC287" t="n">
        <v>13.41744</v>
      </c>
      <c r="BD287" t="n">
        <v>52.528676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92</v>
      </c>
    </row>
    <row r="288" spans="1:70">
      <c r="A288" t="s">
        <v>70</v>
      </c>
      <c r="B288" t="s">
        <v>71</v>
      </c>
      <c r="C288" t="s">
        <v>72</v>
      </c>
      <c r="D288" t="n">
        <v>1</v>
      </c>
      <c r="E288" t="s">
        <v>583</v>
      </c>
      <c r="F288" t="n">
        <v>1765648</v>
      </c>
      <c r="G288" t="s">
        <v>74</v>
      </c>
      <c r="H288" t="s">
        <v>75</v>
      </c>
      <c r="I288" t="s"/>
      <c r="J288" t="s">
        <v>74</v>
      </c>
      <c r="K288" t="n">
        <v>153</v>
      </c>
      <c r="L288" t="s">
        <v>76</v>
      </c>
      <c r="M288" t="s"/>
      <c r="N288" t="s">
        <v>135</v>
      </c>
      <c r="O288" t="s">
        <v>78</v>
      </c>
      <c r="P288" t="s">
        <v>585</v>
      </c>
      <c r="Q288" t="s"/>
      <c r="R288" t="s">
        <v>114</v>
      </c>
      <c r="S288" t="s">
        <v>215</v>
      </c>
      <c r="T288" t="s">
        <v>82</v>
      </c>
      <c r="U288" t="s"/>
      <c r="V288" t="s">
        <v>83</v>
      </c>
      <c r="W288" t="s">
        <v>99</v>
      </c>
      <c r="X288" t="s"/>
      <c r="Y288" t="s">
        <v>85</v>
      </c>
      <c r="Z288">
        <f>HYPERLINK("https://hotelmonitor-cachepage.eclerx.com/savepage/tk_15435845924337156_sr_2117.html","info")</f>
        <v/>
      </c>
      <c r="AA288" t="n">
        <v>228052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88</v>
      </c>
      <c r="AO288" t="s"/>
      <c r="AP288" t="n">
        <v>24</v>
      </c>
      <c r="AQ288" t="s">
        <v>89</v>
      </c>
      <c r="AR288" t="s"/>
      <c r="AS288" t="s"/>
      <c r="AT288" t="s">
        <v>90</v>
      </c>
      <c r="AU288" t="s"/>
      <c r="AV288" t="s"/>
      <c r="AW288" t="s"/>
      <c r="AX288" t="s"/>
      <c r="AY288" t="n">
        <v>937875</v>
      </c>
      <c r="AZ288" t="s">
        <v>586</v>
      </c>
      <c r="BA288" t="s"/>
      <c r="BB288" t="n">
        <v>60270</v>
      </c>
      <c r="BC288" t="n">
        <v>13.41744</v>
      </c>
      <c r="BD288" t="n">
        <v>52.528676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92</v>
      </c>
    </row>
    <row r="289" spans="1:70">
      <c r="A289" t="s">
        <v>70</v>
      </c>
      <c r="B289" t="s">
        <v>71</v>
      </c>
      <c r="C289" t="s">
        <v>72</v>
      </c>
      <c r="D289" t="n">
        <v>1</v>
      </c>
      <c r="E289" t="s">
        <v>587</v>
      </c>
      <c r="F289" t="n">
        <v>375730</v>
      </c>
      <c r="G289" t="s">
        <v>74</v>
      </c>
      <c r="H289" t="s">
        <v>75</v>
      </c>
      <c r="I289" t="s"/>
      <c r="J289" t="s">
        <v>74</v>
      </c>
      <c r="K289" t="n">
        <v>209</v>
      </c>
      <c r="L289" t="s">
        <v>76</v>
      </c>
      <c r="M289" t="s"/>
      <c r="N289" t="s">
        <v>113</v>
      </c>
      <c r="O289" t="s">
        <v>78</v>
      </c>
      <c r="P289" t="s">
        <v>588</v>
      </c>
      <c r="Q289" t="s"/>
      <c r="R289" t="s">
        <v>118</v>
      </c>
      <c r="S289" t="s">
        <v>589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HYPERLINK("https://hotelmonitor-cachepage.eclerx.com/savepage/tk_1543584941115641_sr_2117.html","info")</f>
        <v/>
      </c>
      <c r="AA289" t="n">
        <v>104946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88</v>
      </c>
      <c r="AO289" t="s"/>
      <c r="AP289" t="n">
        <v>218</v>
      </c>
      <c r="AQ289" t="s">
        <v>89</v>
      </c>
      <c r="AR289" t="s"/>
      <c r="AS289" t="s"/>
      <c r="AT289" t="s">
        <v>90</v>
      </c>
      <c r="AU289" t="s"/>
      <c r="AV289" t="s"/>
      <c r="AW289" t="s"/>
      <c r="AX289" t="s"/>
      <c r="AY289" t="n">
        <v>937721</v>
      </c>
      <c r="AZ289" t="s">
        <v>590</v>
      </c>
      <c r="BA289" t="s"/>
      <c r="BB289" t="n">
        <v>413137</v>
      </c>
      <c r="BC289" t="n">
        <v>13.341443</v>
      </c>
      <c r="BD289" t="n">
        <v>52.499661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92</v>
      </c>
    </row>
    <row r="290" spans="1:70">
      <c r="A290" t="s">
        <v>70</v>
      </c>
      <c r="B290" t="s">
        <v>71</v>
      </c>
      <c r="C290" t="s">
        <v>72</v>
      </c>
      <c r="D290" t="n">
        <v>1</v>
      </c>
      <c r="E290" t="s">
        <v>587</v>
      </c>
      <c r="F290" t="n">
        <v>375730</v>
      </c>
      <c r="G290" t="s">
        <v>74</v>
      </c>
      <c r="H290" t="s">
        <v>75</v>
      </c>
      <c r="I290" t="s"/>
      <c r="J290" t="s">
        <v>74</v>
      </c>
      <c r="K290" t="n">
        <v>224</v>
      </c>
      <c r="L290" t="s">
        <v>76</v>
      </c>
      <c r="M290" t="s"/>
      <c r="N290" t="s">
        <v>252</v>
      </c>
      <c r="O290" t="s">
        <v>78</v>
      </c>
      <c r="P290" t="s">
        <v>588</v>
      </c>
      <c r="Q290" t="s"/>
      <c r="R290" t="s">
        <v>118</v>
      </c>
      <c r="S290" t="s">
        <v>591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HYPERLINK("https://hotelmonitor-cachepage.eclerx.com/savepage/tk_1543584941115641_sr_2117.html","info")</f>
        <v/>
      </c>
      <c r="AA290" t="n">
        <v>104946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88</v>
      </c>
      <c r="AO290" t="s"/>
      <c r="AP290" t="n">
        <v>218</v>
      </c>
      <c r="AQ290" t="s">
        <v>89</v>
      </c>
      <c r="AR290" t="s"/>
      <c r="AS290" t="s"/>
      <c r="AT290" t="s">
        <v>90</v>
      </c>
      <c r="AU290" t="s"/>
      <c r="AV290" t="s"/>
      <c r="AW290" t="s"/>
      <c r="AX290" t="s"/>
      <c r="AY290" t="n">
        <v>937721</v>
      </c>
      <c r="AZ290" t="s">
        <v>590</v>
      </c>
      <c r="BA290" t="s"/>
      <c r="BB290" t="n">
        <v>413137</v>
      </c>
      <c r="BC290" t="n">
        <v>13.341443</v>
      </c>
      <c r="BD290" t="n">
        <v>52.499661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92</v>
      </c>
    </row>
    <row r="291" spans="1:70">
      <c r="A291" t="s">
        <v>70</v>
      </c>
      <c r="B291" t="s">
        <v>71</v>
      </c>
      <c r="C291" t="s">
        <v>72</v>
      </c>
      <c r="D291" t="n">
        <v>1</v>
      </c>
      <c r="E291" t="s">
        <v>587</v>
      </c>
      <c r="F291" t="n">
        <v>375730</v>
      </c>
      <c r="G291" t="s">
        <v>74</v>
      </c>
      <c r="H291" t="s">
        <v>75</v>
      </c>
      <c r="I291" t="s"/>
      <c r="J291" t="s">
        <v>74</v>
      </c>
      <c r="K291" t="n">
        <v>269</v>
      </c>
      <c r="L291" t="s">
        <v>76</v>
      </c>
      <c r="M291" t="s"/>
      <c r="N291" t="s">
        <v>592</v>
      </c>
      <c r="O291" t="s">
        <v>78</v>
      </c>
      <c r="P291" t="s">
        <v>588</v>
      </c>
      <c r="Q291" t="s"/>
      <c r="R291" t="s">
        <v>118</v>
      </c>
      <c r="S291" t="s">
        <v>593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HYPERLINK("https://hotelmonitor-cachepage.eclerx.com/savepage/tk_1543584941115641_sr_2117.html","info")</f>
        <v/>
      </c>
      <c r="AA291" t="n">
        <v>104946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88</v>
      </c>
      <c r="AO291" t="s"/>
      <c r="AP291" t="n">
        <v>218</v>
      </c>
      <c r="AQ291" t="s">
        <v>89</v>
      </c>
      <c r="AR291" t="s"/>
      <c r="AS291" t="s"/>
      <c r="AT291" t="s">
        <v>90</v>
      </c>
      <c r="AU291" t="s"/>
      <c r="AV291" t="s"/>
      <c r="AW291" t="s"/>
      <c r="AX291" t="s"/>
      <c r="AY291" t="n">
        <v>937721</v>
      </c>
      <c r="AZ291" t="s">
        <v>590</v>
      </c>
      <c r="BA291" t="s"/>
      <c r="BB291" t="n">
        <v>413137</v>
      </c>
      <c r="BC291" t="n">
        <v>13.341443</v>
      </c>
      <c r="BD291" t="n">
        <v>52.499661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92</v>
      </c>
    </row>
    <row r="292" spans="1:70">
      <c r="A292" t="s">
        <v>70</v>
      </c>
      <c r="B292" t="s">
        <v>71</v>
      </c>
      <c r="C292" t="s">
        <v>72</v>
      </c>
      <c r="D292" t="n">
        <v>1</v>
      </c>
      <c r="E292" t="s">
        <v>594</v>
      </c>
      <c r="F292" t="n">
        <v>-1</v>
      </c>
      <c r="G292" t="s">
        <v>74</v>
      </c>
      <c r="H292" t="s">
        <v>75</v>
      </c>
      <c r="I292" t="s"/>
      <c r="J292" t="s">
        <v>74</v>
      </c>
      <c r="K292" t="n">
        <v>115</v>
      </c>
      <c r="L292" t="s">
        <v>76</v>
      </c>
      <c r="M292" t="s"/>
      <c r="N292" t="s">
        <v>595</v>
      </c>
      <c r="O292" t="s">
        <v>78</v>
      </c>
      <c r="P292" t="s">
        <v>594</v>
      </c>
      <c r="Q292" t="s"/>
      <c r="R292" t="s">
        <v>114</v>
      </c>
      <c r="S292" t="s">
        <v>596</v>
      </c>
      <c r="T292" t="s">
        <v>82</v>
      </c>
      <c r="U292" t="s"/>
      <c r="V292" t="s">
        <v>83</v>
      </c>
      <c r="W292" t="s">
        <v>99</v>
      </c>
      <c r="X292" t="s"/>
      <c r="Y292" t="s">
        <v>85</v>
      </c>
      <c r="Z292">
        <f>HYPERLINK("https://hotelmonitor-cachepage.eclerx.com/savepage/tk_15435848423662822_sr_2117.html","info")</f>
        <v/>
      </c>
      <c r="AA292" t="n">
        <v>-955240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88</v>
      </c>
      <c r="AO292" t="s"/>
      <c r="AP292" t="n">
        <v>162</v>
      </c>
      <c r="AQ292" t="s">
        <v>89</v>
      </c>
      <c r="AR292" t="s"/>
      <c r="AS292" t="s"/>
      <c r="AT292" t="s">
        <v>90</v>
      </c>
      <c r="AU292" t="s"/>
      <c r="AV292" t="s"/>
      <c r="AW292" t="s"/>
      <c r="AX292" t="s"/>
      <c r="AY292" t="n">
        <v>955240</v>
      </c>
      <c r="AZ292" t="s">
        <v>597</v>
      </c>
      <c r="BA292" t="s"/>
      <c r="BB292" t="n">
        <v>541606</v>
      </c>
      <c r="BC292" t="n">
        <v>13.399181</v>
      </c>
      <c r="BD292" t="n">
        <v>52.507964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92</v>
      </c>
    </row>
    <row r="293" spans="1:70">
      <c r="A293" t="s">
        <v>70</v>
      </c>
      <c r="B293" t="s">
        <v>71</v>
      </c>
      <c r="C293" t="s">
        <v>72</v>
      </c>
      <c r="D293" t="n">
        <v>1</v>
      </c>
      <c r="E293" t="s">
        <v>594</v>
      </c>
      <c r="F293" t="n">
        <v>-1</v>
      </c>
      <c r="G293" t="s">
        <v>74</v>
      </c>
      <c r="H293" t="s">
        <v>75</v>
      </c>
      <c r="I293" t="s"/>
      <c r="J293" t="s">
        <v>74</v>
      </c>
      <c r="K293" t="n">
        <v>125</v>
      </c>
      <c r="L293" t="s">
        <v>76</v>
      </c>
      <c r="M293" t="s"/>
      <c r="N293" t="s">
        <v>598</v>
      </c>
      <c r="O293" t="s">
        <v>78</v>
      </c>
      <c r="P293" t="s">
        <v>594</v>
      </c>
      <c r="Q293" t="s"/>
      <c r="R293" t="s">
        <v>114</v>
      </c>
      <c r="S293" t="s">
        <v>142</v>
      </c>
      <c r="T293" t="s">
        <v>82</v>
      </c>
      <c r="U293" t="s"/>
      <c r="V293" t="s">
        <v>83</v>
      </c>
      <c r="W293" t="s">
        <v>99</v>
      </c>
      <c r="X293" t="s"/>
      <c r="Y293" t="s">
        <v>85</v>
      </c>
      <c r="Z293">
        <f>HYPERLINK("https://hotelmonitor-cachepage.eclerx.com/savepage/tk_15435848423662822_sr_2117.html","info")</f>
        <v/>
      </c>
      <c r="AA293" t="n">
        <v>-955240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88</v>
      </c>
      <c r="AO293" t="s"/>
      <c r="AP293" t="n">
        <v>162</v>
      </c>
      <c r="AQ293" t="s">
        <v>89</v>
      </c>
      <c r="AR293" t="s"/>
      <c r="AS293" t="s"/>
      <c r="AT293" t="s">
        <v>90</v>
      </c>
      <c r="AU293" t="s"/>
      <c r="AV293" t="s"/>
      <c r="AW293" t="s"/>
      <c r="AX293" t="s"/>
      <c r="AY293" t="n">
        <v>955240</v>
      </c>
      <c r="AZ293" t="s">
        <v>597</v>
      </c>
      <c r="BA293" t="s"/>
      <c r="BB293" t="n">
        <v>541606</v>
      </c>
      <c r="BC293" t="n">
        <v>13.399181</v>
      </c>
      <c r="BD293" t="n">
        <v>52.507964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92</v>
      </c>
    </row>
    <row r="294" spans="1:70">
      <c r="A294" t="s">
        <v>70</v>
      </c>
      <c r="B294" t="s">
        <v>71</v>
      </c>
      <c r="C294" t="s">
        <v>72</v>
      </c>
      <c r="D294" t="n">
        <v>1</v>
      </c>
      <c r="E294" t="s">
        <v>599</v>
      </c>
      <c r="F294" t="n">
        <v>2229946</v>
      </c>
      <c r="G294" t="s">
        <v>74</v>
      </c>
      <c r="H294" t="s">
        <v>75</v>
      </c>
      <c r="I294" t="s"/>
      <c r="J294" t="s">
        <v>74</v>
      </c>
      <c r="K294" t="n">
        <v>85</v>
      </c>
      <c r="L294" t="s">
        <v>76</v>
      </c>
      <c r="M294" t="s"/>
      <c r="N294" t="s">
        <v>96</v>
      </c>
      <c r="O294" t="s">
        <v>78</v>
      </c>
      <c r="P294" t="s">
        <v>600</v>
      </c>
      <c r="Q294" t="s"/>
      <c r="R294" t="s">
        <v>80</v>
      </c>
      <c r="S294" t="s">
        <v>169</v>
      </c>
      <c r="T294" t="s">
        <v>82</v>
      </c>
      <c r="U294" t="s"/>
      <c r="V294" t="s">
        <v>83</v>
      </c>
      <c r="W294" t="s">
        <v>99</v>
      </c>
      <c r="X294" t="s"/>
      <c r="Y294" t="s">
        <v>85</v>
      </c>
      <c r="Z294">
        <f>HYPERLINK("https://hotelmonitor-cachepage.eclerx.com/savepage/tk_15435849861102781_sr_2117.html","info")</f>
        <v/>
      </c>
      <c r="AA294" t="n">
        <v>271420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88</v>
      </c>
      <c r="AO294" t="s"/>
      <c r="AP294" t="n">
        <v>244</v>
      </c>
      <c r="AQ294" t="s">
        <v>89</v>
      </c>
      <c r="AR294" t="s"/>
      <c r="AS294" t="s"/>
      <c r="AT294" t="s">
        <v>90</v>
      </c>
      <c r="AU294" t="s"/>
      <c r="AV294" t="s"/>
      <c r="AW294" t="s"/>
      <c r="AX294" t="s"/>
      <c r="AY294" t="n">
        <v>2071724</v>
      </c>
      <c r="AZ294" t="s">
        <v>601</v>
      </c>
      <c r="BA294" t="s"/>
      <c r="BB294" t="n">
        <v>429276</v>
      </c>
      <c r="BC294" t="n">
        <v>13.361598</v>
      </c>
      <c r="BD294" t="n">
        <v>52.49607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92</v>
      </c>
    </row>
    <row r="295" spans="1:70">
      <c r="A295" t="s">
        <v>70</v>
      </c>
      <c r="B295" t="s">
        <v>71</v>
      </c>
      <c r="C295" t="s">
        <v>72</v>
      </c>
      <c r="D295" t="n">
        <v>1</v>
      </c>
      <c r="E295" t="s">
        <v>602</v>
      </c>
      <c r="F295" t="n">
        <v>-1</v>
      </c>
      <c r="G295" t="s">
        <v>74</v>
      </c>
      <c r="H295" t="s">
        <v>75</v>
      </c>
      <c r="I295" t="s"/>
      <c r="J295" t="s">
        <v>74</v>
      </c>
      <c r="K295" t="n">
        <v>550</v>
      </c>
      <c r="L295" t="s">
        <v>76</v>
      </c>
      <c r="M295" t="s"/>
      <c r="N295" t="s">
        <v>603</v>
      </c>
      <c r="O295" t="s">
        <v>78</v>
      </c>
      <c r="P295" t="s">
        <v>602</v>
      </c>
      <c r="Q295" t="s"/>
      <c r="R295" t="s">
        <v>153</v>
      </c>
      <c r="S295" t="s">
        <v>604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HYPERLINK("https://hotelmonitor-cachepage.eclerx.com/savepage/tk_15435851084449868_sr_2117.html","info")</f>
        <v/>
      </c>
      <c r="AA295" t="n">
        <v>-6222939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88</v>
      </c>
      <c r="AO295" t="s"/>
      <c r="AP295" t="n">
        <v>313</v>
      </c>
      <c r="AQ295" t="s">
        <v>89</v>
      </c>
      <c r="AR295" t="s"/>
      <c r="AS295" t="s"/>
      <c r="AT295" t="s">
        <v>90</v>
      </c>
      <c r="AU295" t="s"/>
      <c r="AV295" t="s"/>
      <c r="AW295" t="s"/>
      <c r="AX295" t="s"/>
      <c r="AY295" t="n">
        <v>6222939</v>
      </c>
      <c r="AZ295" t="s">
        <v>605</v>
      </c>
      <c r="BA295" t="s"/>
      <c r="BB295" t="n">
        <v>252272</v>
      </c>
      <c r="BC295" t="n">
        <v>13.394115</v>
      </c>
      <c r="BD295" t="n">
        <v>52.51579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92</v>
      </c>
    </row>
    <row r="296" spans="1:70">
      <c r="A296" t="s">
        <v>70</v>
      </c>
      <c r="B296" t="s">
        <v>71</v>
      </c>
      <c r="C296" t="s">
        <v>72</v>
      </c>
      <c r="D296" t="n">
        <v>1</v>
      </c>
      <c r="E296" t="s">
        <v>602</v>
      </c>
      <c r="F296" t="n">
        <v>-1</v>
      </c>
      <c r="G296" t="s">
        <v>74</v>
      </c>
      <c r="H296" t="s">
        <v>75</v>
      </c>
      <c r="I296" t="s"/>
      <c r="J296" t="s">
        <v>74</v>
      </c>
      <c r="K296" t="n">
        <v>610</v>
      </c>
      <c r="L296" t="s">
        <v>76</v>
      </c>
      <c r="M296" t="s"/>
      <c r="N296" t="s">
        <v>606</v>
      </c>
      <c r="O296" t="s">
        <v>78</v>
      </c>
      <c r="P296" t="s">
        <v>602</v>
      </c>
      <c r="Q296" t="s"/>
      <c r="R296" t="s">
        <v>153</v>
      </c>
      <c r="S296" t="s">
        <v>607</v>
      </c>
      <c r="T296" t="s">
        <v>82</v>
      </c>
      <c r="U296" t="s"/>
      <c r="V296" t="s">
        <v>83</v>
      </c>
      <c r="W296" t="s">
        <v>99</v>
      </c>
      <c r="X296" t="s"/>
      <c r="Y296" t="s">
        <v>85</v>
      </c>
      <c r="Z296">
        <f>HYPERLINK("https://hotelmonitor-cachepage.eclerx.com/savepage/tk_15435851084449868_sr_2117.html","info")</f>
        <v/>
      </c>
      <c r="AA296" t="n">
        <v>-6222939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88</v>
      </c>
      <c r="AO296" t="s"/>
      <c r="AP296" t="n">
        <v>313</v>
      </c>
      <c r="AQ296" t="s">
        <v>89</v>
      </c>
      <c r="AR296" t="s"/>
      <c r="AS296" t="s"/>
      <c r="AT296" t="s">
        <v>90</v>
      </c>
      <c r="AU296" t="s"/>
      <c r="AV296" t="s"/>
      <c r="AW296" t="s"/>
      <c r="AX296" t="s"/>
      <c r="AY296" t="n">
        <v>6222939</v>
      </c>
      <c r="AZ296" t="s">
        <v>605</v>
      </c>
      <c r="BA296" t="s"/>
      <c r="BB296" t="n">
        <v>252272</v>
      </c>
      <c r="BC296" t="n">
        <v>13.394115</v>
      </c>
      <c r="BD296" t="n">
        <v>52.51579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92</v>
      </c>
    </row>
    <row r="297" spans="1:70">
      <c r="A297" t="s">
        <v>70</v>
      </c>
      <c r="B297" t="s">
        <v>71</v>
      </c>
      <c r="C297" t="s">
        <v>72</v>
      </c>
      <c r="D297" t="n">
        <v>1</v>
      </c>
      <c r="E297" t="s">
        <v>602</v>
      </c>
      <c r="F297" t="n">
        <v>-1</v>
      </c>
      <c r="G297" t="s">
        <v>74</v>
      </c>
      <c r="H297" t="s">
        <v>75</v>
      </c>
      <c r="I297" t="s"/>
      <c r="J297" t="s">
        <v>74</v>
      </c>
      <c r="K297" t="n">
        <v>650</v>
      </c>
      <c r="L297" t="s">
        <v>76</v>
      </c>
      <c r="M297" t="s"/>
      <c r="N297" t="s">
        <v>608</v>
      </c>
      <c r="O297" t="s">
        <v>78</v>
      </c>
      <c r="P297" t="s">
        <v>602</v>
      </c>
      <c r="Q297" t="s"/>
      <c r="R297" t="s">
        <v>153</v>
      </c>
      <c r="S297" t="s">
        <v>609</v>
      </c>
      <c r="T297" t="s">
        <v>82</v>
      </c>
      <c r="U297" t="s"/>
      <c r="V297" t="s">
        <v>83</v>
      </c>
      <c r="W297" t="s">
        <v>84</v>
      </c>
      <c r="X297" t="s"/>
      <c r="Y297" t="s">
        <v>85</v>
      </c>
      <c r="Z297">
        <f>HYPERLINK("https://hotelmonitor-cachepage.eclerx.com/savepage/tk_15435851084449868_sr_2117.html","info")</f>
        <v/>
      </c>
      <c r="AA297" t="n">
        <v>-6222939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88</v>
      </c>
      <c r="AO297" t="s"/>
      <c r="AP297" t="n">
        <v>313</v>
      </c>
      <c r="AQ297" t="s">
        <v>89</v>
      </c>
      <c r="AR297" t="s"/>
      <c r="AS297" t="s"/>
      <c r="AT297" t="s">
        <v>90</v>
      </c>
      <c r="AU297" t="s"/>
      <c r="AV297" t="s"/>
      <c r="AW297" t="s"/>
      <c r="AX297" t="s"/>
      <c r="AY297" t="n">
        <v>6222939</v>
      </c>
      <c r="AZ297" t="s">
        <v>605</v>
      </c>
      <c r="BA297" t="s"/>
      <c r="BB297" t="n">
        <v>252272</v>
      </c>
      <c r="BC297" t="n">
        <v>13.394115</v>
      </c>
      <c r="BD297" t="n">
        <v>52.51579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92</v>
      </c>
    </row>
    <row r="298" spans="1:70">
      <c r="A298" t="s">
        <v>70</v>
      </c>
      <c r="B298" t="s">
        <v>71</v>
      </c>
      <c r="C298" t="s">
        <v>72</v>
      </c>
      <c r="D298" t="n">
        <v>1</v>
      </c>
      <c r="E298" t="s">
        <v>602</v>
      </c>
      <c r="F298" t="n">
        <v>-1</v>
      </c>
      <c r="G298" t="s">
        <v>74</v>
      </c>
      <c r="H298" t="s">
        <v>75</v>
      </c>
      <c r="I298" t="s"/>
      <c r="J298" t="s">
        <v>74</v>
      </c>
      <c r="K298" t="n">
        <v>710</v>
      </c>
      <c r="L298" t="s">
        <v>76</v>
      </c>
      <c r="M298" t="s"/>
      <c r="N298" t="s">
        <v>608</v>
      </c>
      <c r="O298" t="s">
        <v>78</v>
      </c>
      <c r="P298" t="s">
        <v>602</v>
      </c>
      <c r="Q298" t="s"/>
      <c r="R298" t="s">
        <v>153</v>
      </c>
      <c r="S298" t="s">
        <v>610</v>
      </c>
      <c r="T298" t="s">
        <v>82</v>
      </c>
      <c r="U298" t="s"/>
      <c r="V298" t="s">
        <v>83</v>
      </c>
      <c r="W298" t="s">
        <v>99</v>
      </c>
      <c r="X298" t="s"/>
      <c r="Y298" t="s">
        <v>85</v>
      </c>
      <c r="Z298">
        <f>HYPERLINK("https://hotelmonitor-cachepage.eclerx.com/savepage/tk_15435851084449868_sr_2117.html","info")</f>
        <v/>
      </c>
      <c r="AA298" t="n">
        <v>-6222939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88</v>
      </c>
      <c r="AO298" t="s"/>
      <c r="AP298" t="n">
        <v>313</v>
      </c>
      <c r="AQ298" t="s">
        <v>89</v>
      </c>
      <c r="AR298" t="s"/>
      <c r="AS298" t="s"/>
      <c r="AT298" t="s">
        <v>90</v>
      </c>
      <c r="AU298" t="s"/>
      <c r="AV298" t="s"/>
      <c r="AW298" t="s"/>
      <c r="AX298" t="s"/>
      <c r="AY298" t="n">
        <v>6222939</v>
      </c>
      <c r="AZ298" t="s">
        <v>605</v>
      </c>
      <c r="BA298" t="s"/>
      <c r="BB298" t="n">
        <v>252272</v>
      </c>
      <c r="BC298" t="n">
        <v>13.394115</v>
      </c>
      <c r="BD298" t="n">
        <v>52.51579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92</v>
      </c>
    </row>
    <row r="299" spans="1:70">
      <c r="A299" t="s">
        <v>70</v>
      </c>
      <c r="B299" t="s">
        <v>71</v>
      </c>
      <c r="C299" t="s">
        <v>72</v>
      </c>
      <c r="D299" t="n">
        <v>1</v>
      </c>
      <c r="E299" t="s">
        <v>602</v>
      </c>
      <c r="F299" t="n">
        <v>-1</v>
      </c>
      <c r="G299" t="s">
        <v>74</v>
      </c>
      <c r="H299" t="s">
        <v>75</v>
      </c>
      <c r="I299" t="s"/>
      <c r="J299" t="s">
        <v>74</v>
      </c>
      <c r="K299" t="n">
        <v>750</v>
      </c>
      <c r="L299" t="s">
        <v>76</v>
      </c>
      <c r="M299" t="s"/>
      <c r="N299" t="s">
        <v>611</v>
      </c>
      <c r="O299" t="s">
        <v>78</v>
      </c>
      <c r="P299" t="s">
        <v>602</v>
      </c>
      <c r="Q299" t="s"/>
      <c r="R299" t="s">
        <v>153</v>
      </c>
      <c r="S299" t="s">
        <v>612</v>
      </c>
      <c r="T299" t="s">
        <v>82</v>
      </c>
      <c r="U299" t="s"/>
      <c r="V299" t="s">
        <v>83</v>
      </c>
      <c r="W299" t="s">
        <v>84</v>
      </c>
      <c r="X299" t="s"/>
      <c r="Y299" t="s">
        <v>85</v>
      </c>
      <c r="Z299">
        <f>HYPERLINK("https://hotelmonitor-cachepage.eclerx.com/savepage/tk_15435851084449868_sr_2117.html","info")</f>
        <v/>
      </c>
      <c r="AA299" t="n">
        <v>-6222939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88</v>
      </c>
      <c r="AO299" t="s"/>
      <c r="AP299" t="n">
        <v>313</v>
      </c>
      <c r="AQ299" t="s">
        <v>89</v>
      </c>
      <c r="AR299" t="s"/>
      <c r="AS299" t="s"/>
      <c r="AT299" t="s">
        <v>90</v>
      </c>
      <c r="AU299" t="s"/>
      <c r="AV299" t="s"/>
      <c r="AW299" t="s"/>
      <c r="AX299" t="s"/>
      <c r="AY299" t="n">
        <v>6222939</v>
      </c>
      <c r="AZ299" t="s">
        <v>605</v>
      </c>
      <c r="BA299" t="s"/>
      <c r="BB299" t="n">
        <v>252272</v>
      </c>
      <c r="BC299" t="n">
        <v>13.394115</v>
      </c>
      <c r="BD299" t="n">
        <v>52.51579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92</v>
      </c>
    </row>
    <row r="300" spans="1:70">
      <c r="A300" t="s">
        <v>70</v>
      </c>
      <c r="B300" t="s">
        <v>71</v>
      </c>
      <c r="C300" t="s">
        <v>72</v>
      </c>
      <c r="D300" t="n">
        <v>1</v>
      </c>
      <c r="E300" t="s">
        <v>602</v>
      </c>
      <c r="F300" t="n">
        <v>-1</v>
      </c>
      <c r="G300" t="s">
        <v>74</v>
      </c>
      <c r="H300" t="s">
        <v>75</v>
      </c>
      <c r="I300" t="s"/>
      <c r="J300" t="s">
        <v>74</v>
      </c>
      <c r="K300" t="n">
        <v>810</v>
      </c>
      <c r="L300" t="s">
        <v>76</v>
      </c>
      <c r="M300" t="s"/>
      <c r="N300" t="s">
        <v>611</v>
      </c>
      <c r="O300" t="s">
        <v>78</v>
      </c>
      <c r="P300" t="s">
        <v>602</v>
      </c>
      <c r="Q300" t="s"/>
      <c r="R300" t="s">
        <v>153</v>
      </c>
      <c r="S300" t="s">
        <v>613</v>
      </c>
      <c r="T300" t="s">
        <v>82</v>
      </c>
      <c r="U300" t="s"/>
      <c r="V300" t="s">
        <v>83</v>
      </c>
      <c r="W300" t="s">
        <v>99</v>
      </c>
      <c r="X300" t="s"/>
      <c r="Y300" t="s">
        <v>85</v>
      </c>
      <c r="Z300">
        <f>HYPERLINK("https://hotelmonitor-cachepage.eclerx.com/savepage/tk_15435851084449868_sr_2117.html","info")</f>
        <v/>
      </c>
      <c r="AA300" t="n">
        <v>-6222939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88</v>
      </c>
      <c r="AO300" t="s"/>
      <c r="AP300" t="n">
        <v>313</v>
      </c>
      <c r="AQ300" t="s">
        <v>89</v>
      </c>
      <c r="AR300" t="s"/>
      <c r="AS300" t="s"/>
      <c r="AT300" t="s">
        <v>90</v>
      </c>
      <c r="AU300" t="s"/>
      <c r="AV300" t="s"/>
      <c r="AW300" t="s"/>
      <c r="AX300" t="s"/>
      <c r="AY300" t="n">
        <v>6222939</v>
      </c>
      <c r="AZ300" t="s">
        <v>605</v>
      </c>
      <c r="BA300" t="s"/>
      <c r="BB300" t="n">
        <v>252272</v>
      </c>
      <c r="BC300" t="n">
        <v>13.394115</v>
      </c>
      <c r="BD300" t="n">
        <v>52.51579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92</v>
      </c>
    </row>
    <row r="301" spans="1:70">
      <c r="A301" t="s">
        <v>70</v>
      </c>
      <c r="B301" t="s">
        <v>71</v>
      </c>
      <c r="C301" t="s">
        <v>72</v>
      </c>
      <c r="D301" t="n">
        <v>1</v>
      </c>
      <c r="E301" t="s">
        <v>602</v>
      </c>
      <c r="F301" t="n">
        <v>-1</v>
      </c>
      <c r="G301" t="s">
        <v>74</v>
      </c>
      <c r="H301" t="s">
        <v>75</v>
      </c>
      <c r="I301" t="s"/>
      <c r="J301" t="s">
        <v>74</v>
      </c>
      <c r="K301" t="n">
        <v>6500</v>
      </c>
      <c r="L301" t="s">
        <v>76</v>
      </c>
      <c r="M301" t="s"/>
      <c r="N301" t="s">
        <v>614</v>
      </c>
      <c r="O301" t="s">
        <v>78</v>
      </c>
      <c r="P301" t="s">
        <v>602</v>
      </c>
      <c r="Q301" t="s"/>
      <c r="R301" t="s">
        <v>153</v>
      </c>
      <c r="S301" t="s">
        <v>615</v>
      </c>
      <c r="T301" t="s">
        <v>82</v>
      </c>
      <c r="U301" t="s"/>
      <c r="V301" t="s">
        <v>83</v>
      </c>
      <c r="W301" t="s">
        <v>99</v>
      </c>
      <c r="X301" t="s"/>
      <c r="Y301" t="s">
        <v>85</v>
      </c>
      <c r="Z301">
        <f>HYPERLINK("https://hotelmonitor-cachepage.eclerx.com/savepage/tk_15435851084449868_sr_2117.html","info")</f>
        <v/>
      </c>
      <c r="AA301" t="n">
        <v>-6222939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88</v>
      </c>
      <c r="AO301" t="s"/>
      <c r="AP301" t="n">
        <v>313</v>
      </c>
      <c r="AQ301" t="s">
        <v>89</v>
      </c>
      <c r="AR301" t="s"/>
      <c r="AS301" t="s"/>
      <c r="AT301" t="s">
        <v>90</v>
      </c>
      <c r="AU301" t="s"/>
      <c r="AV301" t="s"/>
      <c r="AW301" t="s"/>
      <c r="AX301" t="s"/>
      <c r="AY301" t="n">
        <v>6222939</v>
      </c>
      <c r="AZ301" t="s">
        <v>605</v>
      </c>
      <c r="BA301" t="s"/>
      <c r="BB301" t="n">
        <v>252272</v>
      </c>
      <c r="BC301" t="n">
        <v>13.394115</v>
      </c>
      <c r="BD301" t="n">
        <v>52.51579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92</v>
      </c>
    </row>
    <row r="302" spans="1:70">
      <c r="A302" t="s">
        <v>70</v>
      </c>
      <c r="B302" t="s">
        <v>71</v>
      </c>
      <c r="C302" t="s">
        <v>72</v>
      </c>
      <c r="D302" t="n">
        <v>1</v>
      </c>
      <c r="E302" t="s">
        <v>616</v>
      </c>
      <c r="F302" t="n">
        <v>1781401</v>
      </c>
      <c r="G302" t="s">
        <v>74</v>
      </c>
      <c r="H302" t="s">
        <v>75</v>
      </c>
      <c r="I302" t="s"/>
      <c r="J302" t="s">
        <v>74</v>
      </c>
      <c r="K302" t="n">
        <v>140</v>
      </c>
      <c r="L302" t="s">
        <v>76</v>
      </c>
      <c r="M302" t="s"/>
      <c r="N302" t="s">
        <v>141</v>
      </c>
      <c r="O302" t="s">
        <v>78</v>
      </c>
      <c r="P302" t="s">
        <v>617</v>
      </c>
      <c r="Q302" t="s"/>
      <c r="R302" t="s">
        <v>118</v>
      </c>
      <c r="S302" t="s">
        <v>618</v>
      </c>
      <c r="T302" t="s">
        <v>82</v>
      </c>
      <c r="U302" t="s"/>
      <c r="V302" t="s">
        <v>83</v>
      </c>
      <c r="W302" t="s">
        <v>84</v>
      </c>
      <c r="X302" t="s"/>
      <c r="Y302" t="s">
        <v>85</v>
      </c>
      <c r="Z302">
        <f>HYPERLINK("https://hotelmonitor-cachepage.eclerx.com/savepage/tk_15435850901008334_sr_2117.html","info")</f>
        <v/>
      </c>
      <c r="AA302" t="n">
        <v>203225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88</v>
      </c>
      <c r="AO302" t="s"/>
      <c r="AP302" t="n">
        <v>303</v>
      </c>
      <c r="AQ302" t="s">
        <v>89</v>
      </c>
      <c r="AR302" t="s"/>
      <c r="AS302" t="s"/>
      <c r="AT302" t="s">
        <v>90</v>
      </c>
      <c r="AU302" t="s"/>
      <c r="AV302" t="s"/>
      <c r="AW302" t="s"/>
      <c r="AX302" t="s"/>
      <c r="AY302" t="n">
        <v>1838397</v>
      </c>
      <c r="AZ302" t="s">
        <v>619</v>
      </c>
      <c r="BA302" t="s"/>
      <c r="BB302" t="n">
        <v>24123</v>
      </c>
      <c r="BC302" t="n">
        <v>13.333686</v>
      </c>
      <c r="BD302" t="n">
        <v>52.50078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92</v>
      </c>
    </row>
    <row r="303" spans="1:70">
      <c r="A303" t="s">
        <v>70</v>
      </c>
      <c r="B303" t="s">
        <v>71</v>
      </c>
      <c r="C303" t="s">
        <v>72</v>
      </c>
      <c r="D303" t="n">
        <v>1</v>
      </c>
      <c r="E303" t="s">
        <v>616</v>
      </c>
      <c r="F303" t="n">
        <v>1781401</v>
      </c>
      <c r="G303" t="s">
        <v>74</v>
      </c>
      <c r="H303" t="s">
        <v>75</v>
      </c>
      <c r="I303" t="s"/>
      <c r="J303" t="s">
        <v>74</v>
      </c>
      <c r="K303" t="n">
        <v>170</v>
      </c>
      <c r="L303" t="s">
        <v>76</v>
      </c>
      <c r="M303" t="s"/>
      <c r="N303" t="s">
        <v>620</v>
      </c>
      <c r="O303" t="s">
        <v>78</v>
      </c>
      <c r="P303" t="s">
        <v>617</v>
      </c>
      <c r="Q303" t="s"/>
      <c r="R303" t="s">
        <v>118</v>
      </c>
      <c r="S303" t="s">
        <v>621</v>
      </c>
      <c r="T303" t="s">
        <v>82</v>
      </c>
      <c r="U303" t="s"/>
      <c r="V303" t="s">
        <v>83</v>
      </c>
      <c r="W303" t="s">
        <v>84</v>
      </c>
      <c r="X303" t="s"/>
      <c r="Y303" t="s">
        <v>85</v>
      </c>
      <c r="Z303">
        <f>HYPERLINK("https://hotelmonitor-cachepage.eclerx.com/savepage/tk_15435850901008334_sr_2117.html","info")</f>
        <v/>
      </c>
      <c r="AA303" t="n">
        <v>203225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88</v>
      </c>
      <c r="AO303" t="s"/>
      <c r="AP303" t="n">
        <v>303</v>
      </c>
      <c r="AQ303" t="s">
        <v>89</v>
      </c>
      <c r="AR303" t="s"/>
      <c r="AS303" t="s"/>
      <c r="AT303" t="s">
        <v>90</v>
      </c>
      <c r="AU303" t="s"/>
      <c r="AV303" t="s"/>
      <c r="AW303" t="s"/>
      <c r="AX303" t="s"/>
      <c r="AY303" t="n">
        <v>1838397</v>
      </c>
      <c r="AZ303" t="s">
        <v>619</v>
      </c>
      <c r="BA303" t="s"/>
      <c r="BB303" t="n">
        <v>24123</v>
      </c>
      <c r="BC303" t="n">
        <v>13.333686</v>
      </c>
      <c r="BD303" t="n">
        <v>52.50078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92</v>
      </c>
    </row>
    <row r="304" spans="1:70">
      <c r="A304" t="s">
        <v>70</v>
      </c>
      <c r="B304" t="s">
        <v>71</v>
      </c>
      <c r="C304" t="s">
        <v>72</v>
      </c>
      <c r="D304" t="n">
        <v>1</v>
      </c>
      <c r="E304" t="s">
        <v>616</v>
      </c>
      <c r="F304" t="n">
        <v>1781401</v>
      </c>
      <c r="G304" t="s">
        <v>74</v>
      </c>
      <c r="H304" t="s">
        <v>75</v>
      </c>
      <c r="I304" t="s"/>
      <c r="J304" t="s">
        <v>74</v>
      </c>
      <c r="K304" t="n">
        <v>240</v>
      </c>
      <c r="L304" t="s">
        <v>76</v>
      </c>
      <c r="M304" t="s"/>
      <c r="N304" t="s">
        <v>165</v>
      </c>
      <c r="O304" t="s">
        <v>78</v>
      </c>
      <c r="P304" t="s">
        <v>617</v>
      </c>
      <c r="Q304" t="s"/>
      <c r="R304" t="s">
        <v>118</v>
      </c>
      <c r="S304" t="s">
        <v>622</v>
      </c>
      <c r="T304" t="s">
        <v>82</v>
      </c>
      <c r="U304" t="s"/>
      <c r="V304" t="s">
        <v>83</v>
      </c>
      <c r="W304" t="s">
        <v>84</v>
      </c>
      <c r="X304" t="s"/>
      <c r="Y304" t="s">
        <v>85</v>
      </c>
      <c r="Z304">
        <f>HYPERLINK("https://hotelmonitor-cachepage.eclerx.com/savepage/tk_15435850901008334_sr_2117.html","info")</f>
        <v/>
      </c>
      <c r="AA304" t="n">
        <v>203225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88</v>
      </c>
      <c r="AO304" t="s"/>
      <c r="AP304" t="n">
        <v>303</v>
      </c>
      <c r="AQ304" t="s">
        <v>89</v>
      </c>
      <c r="AR304" t="s"/>
      <c r="AS304" t="s"/>
      <c r="AT304" t="s">
        <v>90</v>
      </c>
      <c r="AU304" t="s"/>
      <c r="AV304" t="s"/>
      <c r="AW304" t="s"/>
      <c r="AX304" t="s"/>
      <c r="AY304" t="n">
        <v>1838397</v>
      </c>
      <c r="AZ304" t="s">
        <v>619</v>
      </c>
      <c r="BA304" t="s"/>
      <c r="BB304" t="n">
        <v>24123</v>
      </c>
      <c r="BC304" t="n">
        <v>13.333686</v>
      </c>
      <c r="BD304" t="n">
        <v>52.50078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92</v>
      </c>
    </row>
    <row r="305" spans="1:70">
      <c r="A305" t="s">
        <v>70</v>
      </c>
      <c r="B305" t="s">
        <v>71</v>
      </c>
      <c r="C305" t="s">
        <v>72</v>
      </c>
      <c r="D305" t="n">
        <v>1</v>
      </c>
      <c r="E305" t="s">
        <v>623</v>
      </c>
      <c r="F305" t="n">
        <v>1498609</v>
      </c>
      <c r="G305" t="s">
        <v>74</v>
      </c>
      <c r="H305" t="s">
        <v>75</v>
      </c>
      <c r="I305" t="s"/>
      <c r="J305" t="s">
        <v>74</v>
      </c>
      <c r="K305" t="n">
        <v>139</v>
      </c>
      <c r="L305" t="s">
        <v>76</v>
      </c>
      <c r="M305" t="s"/>
      <c r="N305" t="s">
        <v>624</v>
      </c>
      <c r="O305" t="s">
        <v>78</v>
      </c>
      <c r="P305" t="s">
        <v>625</v>
      </c>
      <c r="Q305" t="s"/>
      <c r="R305" t="s">
        <v>118</v>
      </c>
      <c r="S305" t="s">
        <v>216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HYPERLINK("https://hotelmonitor-cachepage.eclerx.com/savepage/tk_15435848942224646_sr_2117.html","info")</f>
        <v/>
      </c>
      <c r="AA305" t="n">
        <v>223496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88</v>
      </c>
      <c r="AO305" t="s"/>
      <c r="AP305" t="n">
        <v>193</v>
      </c>
      <c r="AQ305" t="s">
        <v>89</v>
      </c>
      <c r="AR305" t="s"/>
      <c r="AS305" t="s"/>
      <c r="AT305" t="s">
        <v>90</v>
      </c>
      <c r="AU305" t="s"/>
      <c r="AV305" t="s"/>
      <c r="AW305" t="s"/>
      <c r="AX305" t="s"/>
      <c r="AY305" t="n">
        <v>1769386</v>
      </c>
      <c r="AZ305" t="s">
        <v>626</v>
      </c>
      <c r="BA305" t="s"/>
      <c r="BB305" t="n">
        <v>612379</v>
      </c>
      <c r="BC305" t="n">
        <v>13.29472</v>
      </c>
      <c r="BD305" t="n">
        <v>52.50694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92</v>
      </c>
    </row>
    <row r="306" spans="1:70">
      <c r="A306" t="s">
        <v>70</v>
      </c>
      <c r="B306" t="s">
        <v>71</v>
      </c>
      <c r="C306" t="s">
        <v>72</v>
      </c>
      <c r="D306" t="n">
        <v>1</v>
      </c>
      <c r="E306" t="s">
        <v>623</v>
      </c>
      <c r="F306" t="n">
        <v>1498609</v>
      </c>
      <c r="G306" t="s">
        <v>74</v>
      </c>
      <c r="H306" t="s">
        <v>75</v>
      </c>
      <c r="I306" t="s"/>
      <c r="J306" t="s">
        <v>74</v>
      </c>
      <c r="K306" t="n">
        <v>139</v>
      </c>
      <c r="L306" t="s">
        <v>76</v>
      </c>
      <c r="M306" t="s"/>
      <c r="N306" t="s">
        <v>627</v>
      </c>
      <c r="O306" t="s">
        <v>78</v>
      </c>
      <c r="P306" t="s">
        <v>625</v>
      </c>
      <c r="Q306" t="s"/>
      <c r="R306" t="s">
        <v>118</v>
      </c>
      <c r="S306" t="s">
        <v>216</v>
      </c>
      <c r="T306" t="s">
        <v>82</v>
      </c>
      <c r="U306" t="s"/>
      <c r="V306" t="s">
        <v>83</v>
      </c>
      <c r="W306" t="s">
        <v>84</v>
      </c>
      <c r="X306" t="s"/>
      <c r="Y306" t="s">
        <v>85</v>
      </c>
      <c r="Z306">
        <f>HYPERLINK("https://hotelmonitor-cachepage.eclerx.com/savepage/tk_15435848942224646_sr_2117.html","info")</f>
        <v/>
      </c>
      <c r="AA306" t="n">
        <v>223496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88</v>
      </c>
      <c r="AO306" t="s"/>
      <c r="AP306" t="n">
        <v>193</v>
      </c>
      <c r="AQ306" t="s">
        <v>89</v>
      </c>
      <c r="AR306" t="s"/>
      <c r="AS306" t="s"/>
      <c r="AT306" t="s">
        <v>90</v>
      </c>
      <c r="AU306" t="s"/>
      <c r="AV306" t="s"/>
      <c r="AW306" t="s"/>
      <c r="AX306" t="s"/>
      <c r="AY306" t="n">
        <v>1769386</v>
      </c>
      <c r="AZ306" t="s">
        <v>626</v>
      </c>
      <c r="BA306" t="s"/>
      <c r="BB306" t="n">
        <v>612379</v>
      </c>
      <c r="BC306" t="n">
        <v>13.29472</v>
      </c>
      <c r="BD306" t="n">
        <v>52.50694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92</v>
      </c>
    </row>
    <row r="307" spans="1:70">
      <c r="A307" t="s">
        <v>70</v>
      </c>
      <c r="B307" t="s">
        <v>71</v>
      </c>
      <c r="C307" t="s">
        <v>72</v>
      </c>
      <c r="D307" t="n">
        <v>1</v>
      </c>
      <c r="E307" t="s">
        <v>623</v>
      </c>
      <c r="F307" t="n">
        <v>1498609</v>
      </c>
      <c r="G307" t="s">
        <v>74</v>
      </c>
      <c r="H307" t="s">
        <v>75</v>
      </c>
      <c r="I307" t="s"/>
      <c r="J307" t="s">
        <v>74</v>
      </c>
      <c r="K307" t="n">
        <v>139</v>
      </c>
      <c r="L307" t="s">
        <v>76</v>
      </c>
      <c r="M307" t="s"/>
      <c r="N307" t="s">
        <v>104</v>
      </c>
      <c r="O307" t="s">
        <v>78</v>
      </c>
      <c r="P307" t="s">
        <v>625</v>
      </c>
      <c r="Q307" t="s"/>
      <c r="R307" t="s">
        <v>118</v>
      </c>
      <c r="S307" t="s">
        <v>216</v>
      </c>
      <c r="T307" t="s">
        <v>82</v>
      </c>
      <c r="U307" t="s"/>
      <c r="V307" t="s">
        <v>83</v>
      </c>
      <c r="W307" t="s">
        <v>84</v>
      </c>
      <c r="X307" t="s"/>
      <c r="Y307" t="s">
        <v>85</v>
      </c>
      <c r="Z307">
        <f>HYPERLINK("https://hotelmonitor-cachepage.eclerx.com/savepage/tk_15435848942224646_sr_2117.html","info")</f>
        <v/>
      </c>
      <c r="AA307" t="n">
        <v>223496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88</v>
      </c>
      <c r="AO307" t="s"/>
      <c r="AP307" t="n">
        <v>193</v>
      </c>
      <c r="AQ307" t="s">
        <v>89</v>
      </c>
      <c r="AR307" t="s"/>
      <c r="AS307" t="s"/>
      <c r="AT307" t="s">
        <v>90</v>
      </c>
      <c r="AU307" t="s"/>
      <c r="AV307" t="s"/>
      <c r="AW307" t="s"/>
      <c r="AX307" t="s"/>
      <c r="AY307" t="n">
        <v>1769386</v>
      </c>
      <c r="AZ307" t="s">
        <v>626</v>
      </c>
      <c r="BA307" t="s"/>
      <c r="BB307" t="n">
        <v>612379</v>
      </c>
      <c r="BC307" t="n">
        <v>13.29472</v>
      </c>
      <c r="BD307" t="n">
        <v>52.50694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92</v>
      </c>
    </row>
    <row r="308" spans="1:70">
      <c r="A308" t="s">
        <v>70</v>
      </c>
      <c r="B308" t="s">
        <v>71</v>
      </c>
      <c r="C308" t="s">
        <v>72</v>
      </c>
      <c r="D308" t="n">
        <v>1</v>
      </c>
      <c r="E308" t="s">
        <v>623</v>
      </c>
      <c r="F308" t="n">
        <v>1498609</v>
      </c>
      <c r="G308" t="s">
        <v>74</v>
      </c>
      <c r="H308" t="s">
        <v>75</v>
      </c>
      <c r="I308" t="s"/>
      <c r="J308" t="s">
        <v>74</v>
      </c>
      <c r="K308" t="n">
        <v>139</v>
      </c>
      <c r="L308" t="s">
        <v>76</v>
      </c>
      <c r="M308" t="s"/>
      <c r="N308" t="s">
        <v>104</v>
      </c>
      <c r="O308" t="s">
        <v>78</v>
      </c>
      <c r="P308" t="s">
        <v>625</v>
      </c>
      <c r="Q308" t="s"/>
      <c r="R308" t="s">
        <v>118</v>
      </c>
      <c r="S308" t="s">
        <v>216</v>
      </c>
      <c r="T308" t="s">
        <v>82</v>
      </c>
      <c r="U308" t="s"/>
      <c r="V308" t="s">
        <v>83</v>
      </c>
      <c r="W308" t="s">
        <v>84</v>
      </c>
      <c r="X308" t="s"/>
      <c r="Y308" t="s">
        <v>85</v>
      </c>
      <c r="Z308">
        <f>HYPERLINK("https://hotelmonitor-cachepage.eclerx.com/savepage/tk_15435848942224646_sr_2117.html","info")</f>
        <v/>
      </c>
      <c r="AA308" t="n">
        <v>223496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88</v>
      </c>
      <c r="AO308" t="s"/>
      <c r="AP308" t="n">
        <v>193</v>
      </c>
      <c r="AQ308" t="s">
        <v>89</v>
      </c>
      <c r="AR308" t="s"/>
      <c r="AS308" t="s"/>
      <c r="AT308" t="s">
        <v>90</v>
      </c>
      <c r="AU308" t="s"/>
      <c r="AV308" t="s"/>
      <c r="AW308" t="s"/>
      <c r="AX308" t="s"/>
      <c r="AY308" t="n">
        <v>1769386</v>
      </c>
      <c r="AZ308" t="s">
        <v>626</v>
      </c>
      <c r="BA308" t="s"/>
      <c r="BB308" t="n">
        <v>612379</v>
      </c>
      <c r="BC308" t="n">
        <v>13.29472</v>
      </c>
      <c r="BD308" t="n">
        <v>52.50694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92</v>
      </c>
    </row>
    <row r="309" spans="1:70">
      <c r="A309" t="s">
        <v>70</v>
      </c>
      <c r="B309" t="s">
        <v>71</v>
      </c>
      <c r="C309" t="s">
        <v>72</v>
      </c>
      <c r="D309" t="n">
        <v>1</v>
      </c>
      <c r="E309" t="s">
        <v>623</v>
      </c>
      <c r="F309" t="n">
        <v>1498609</v>
      </c>
      <c r="G309" t="s">
        <v>74</v>
      </c>
      <c r="H309" t="s">
        <v>75</v>
      </c>
      <c r="I309" t="s"/>
      <c r="J309" t="s">
        <v>74</v>
      </c>
      <c r="K309" t="n">
        <v>149</v>
      </c>
      <c r="L309" t="s">
        <v>76</v>
      </c>
      <c r="M309" t="s"/>
      <c r="N309" t="s">
        <v>628</v>
      </c>
      <c r="O309" t="s">
        <v>78</v>
      </c>
      <c r="P309" t="s">
        <v>625</v>
      </c>
      <c r="Q309" t="s"/>
      <c r="R309" t="s">
        <v>118</v>
      </c>
      <c r="S309" t="s">
        <v>156</v>
      </c>
      <c r="T309" t="s">
        <v>82</v>
      </c>
      <c r="U309" t="s"/>
      <c r="V309" t="s">
        <v>83</v>
      </c>
      <c r="W309" t="s">
        <v>84</v>
      </c>
      <c r="X309" t="s"/>
      <c r="Y309" t="s">
        <v>85</v>
      </c>
      <c r="Z309">
        <f>HYPERLINK("https://hotelmonitor-cachepage.eclerx.com/savepage/tk_15435848942224646_sr_2117.html","info")</f>
        <v/>
      </c>
      <c r="AA309" t="n">
        <v>223496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88</v>
      </c>
      <c r="AO309" t="s"/>
      <c r="AP309" t="n">
        <v>193</v>
      </c>
      <c r="AQ309" t="s">
        <v>89</v>
      </c>
      <c r="AR309" t="s"/>
      <c r="AS309" t="s"/>
      <c r="AT309" t="s">
        <v>90</v>
      </c>
      <c r="AU309" t="s"/>
      <c r="AV309" t="s"/>
      <c r="AW309" t="s"/>
      <c r="AX309" t="s"/>
      <c r="AY309" t="n">
        <v>1769386</v>
      </c>
      <c r="AZ309" t="s">
        <v>626</v>
      </c>
      <c r="BA309" t="s"/>
      <c r="BB309" t="n">
        <v>612379</v>
      </c>
      <c r="BC309" t="n">
        <v>13.29472</v>
      </c>
      <c r="BD309" t="n">
        <v>52.50694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92</v>
      </c>
    </row>
    <row r="310" spans="1:70">
      <c r="A310" t="s">
        <v>70</v>
      </c>
      <c r="B310" t="s">
        <v>71</v>
      </c>
      <c r="C310" t="s">
        <v>72</v>
      </c>
      <c r="D310" t="n">
        <v>1</v>
      </c>
      <c r="E310" t="s">
        <v>623</v>
      </c>
      <c r="F310" t="n">
        <v>1498609</v>
      </c>
      <c r="G310" t="s">
        <v>74</v>
      </c>
      <c r="H310" t="s">
        <v>75</v>
      </c>
      <c r="I310" t="s"/>
      <c r="J310" t="s">
        <v>74</v>
      </c>
      <c r="K310" t="n">
        <v>149</v>
      </c>
      <c r="L310" t="s">
        <v>76</v>
      </c>
      <c r="M310" t="s"/>
      <c r="N310" t="s">
        <v>628</v>
      </c>
      <c r="O310" t="s">
        <v>78</v>
      </c>
      <c r="P310" t="s">
        <v>625</v>
      </c>
      <c r="Q310" t="s"/>
      <c r="R310" t="s">
        <v>118</v>
      </c>
      <c r="S310" t="s">
        <v>156</v>
      </c>
      <c r="T310" t="s">
        <v>82</v>
      </c>
      <c r="U310" t="s"/>
      <c r="V310" t="s">
        <v>83</v>
      </c>
      <c r="W310" t="s">
        <v>84</v>
      </c>
      <c r="X310" t="s"/>
      <c r="Y310" t="s">
        <v>85</v>
      </c>
      <c r="Z310">
        <f>HYPERLINK("https://hotelmonitor-cachepage.eclerx.com/savepage/tk_15435848942224646_sr_2117.html","info")</f>
        <v/>
      </c>
      <c r="AA310" t="n">
        <v>223496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88</v>
      </c>
      <c r="AO310" t="s"/>
      <c r="AP310" t="n">
        <v>193</v>
      </c>
      <c r="AQ310" t="s">
        <v>89</v>
      </c>
      <c r="AR310" t="s"/>
      <c r="AS310" t="s"/>
      <c r="AT310" t="s">
        <v>90</v>
      </c>
      <c r="AU310" t="s"/>
      <c r="AV310" t="s"/>
      <c r="AW310" t="s"/>
      <c r="AX310" t="s"/>
      <c r="AY310" t="n">
        <v>1769386</v>
      </c>
      <c r="AZ310" t="s">
        <v>626</v>
      </c>
      <c r="BA310" t="s"/>
      <c r="BB310" t="n">
        <v>612379</v>
      </c>
      <c r="BC310" t="n">
        <v>13.29472</v>
      </c>
      <c r="BD310" t="n">
        <v>52.50694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92</v>
      </c>
    </row>
    <row r="311" spans="1:70">
      <c r="A311" t="s">
        <v>70</v>
      </c>
      <c r="B311" t="s">
        <v>71</v>
      </c>
      <c r="C311" t="s">
        <v>72</v>
      </c>
      <c r="D311" t="n">
        <v>1</v>
      </c>
      <c r="E311" t="s">
        <v>623</v>
      </c>
      <c r="F311" t="n">
        <v>1498609</v>
      </c>
      <c r="G311" t="s">
        <v>74</v>
      </c>
      <c r="H311" t="s">
        <v>75</v>
      </c>
      <c r="I311" t="s"/>
      <c r="J311" t="s">
        <v>74</v>
      </c>
      <c r="K311" t="n">
        <v>159</v>
      </c>
      <c r="L311" t="s">
        <v>76</v>
      </c>
      <c r="M311" t="s"/>
      <c r="N311" t="s">
        <v>629</v>
      </c>
      <c r="O311" t="s">
        <v>78</v>
      </c>
      <c r="P311" t="s">
        <v>625</v>
      </c>
      <c r="Q311" t="s"/>
      <c r="R311" t="s">
        <v>118</v>
      </c>
      <c r="S311" t="s">
        <v>158</v>
      </c>
      <c r="T311" t="s">
        <v>82</v>
      </c>
      <c r="U311" t="s"/>
      <c r="V311" t="s">
        <v>83</v>
      </c>
      <c r="W311" t="s">
        <v>84</v>
      </c>
      <c r="X311" t="s"/>
      <c r="Y311" t="s">
        <v>85</v>
      </c>
      <c r="Z311">
        <f>HYPERLINK("https://hotelmonitor-cachepage.eclerx.com/savepage/tk_15435848942224646_sr_2117.html","info")</f>
        <v/>
      </c>
      <c r="AA311" t="n">
        <v>223496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88</v>
      </c>
      <c r="AO311" t="s"/>
      <c r="AP311" t="n">
        <v>193</v>
      </c>
      <c r="AQ311" t="s">
        <v>89</v>
      </c>
      <c r="AR311" t="s"/>
      <c r="AS311" t="s"/>
      <c r="AT311" t="s">
        <v>90</v>
      </c>
      <c r="AU311" t="s"/>
      <c r="AV311" t="s"/>
      <c r="AW311" t="s"/>
      <c r="AX311" t="s"/>
      <c r="AY311" t="n">
        <v>1769386</v>
      </c>
      <c r="AZ311" t="s">
        <v>626</v>
      </c>
      <c r="BA311" t="s"/>
      <c r="BB311" t="n">
        <v>612379</v>
      </c>
      <c r="BC311" t="n">
        <v>13.29472</v>
      </c>
      <c r="BD311" t="n">
        <v>52.50694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92</v>
      </c>
    </row>
    <row r="312" spans="1:70">
      <c r="A312" t="s">
        <v>70</v>
      </c>
      <c r="B312" t="s">
        <v>71</v>
      </c>
      <c r="C312" t="s">
        <v>72</v>
      </c>
      <c r="D312" t="n">
        <v>1</v>
      </c>
      <c r="E312" t="s">
        <v>623</v>
      </c>
      <c r="F312" t="n">
        <v>1498609</v>
      </c>
      <c r="G312" t="s">
        <v>74</v>
      </c>
      <c r="H312" t="s">
        <v>75</v>
      </c>
      <c r="I312" t="s"/>
      <c r="J312" t="s">
        <v>74</v>
      </c>
      <c r="K312" t="n">
        <v>159</v>
      </c>
      <c r="L312" t="s">
        <v>76</v>
      </c>
      <c r="M312" t="s"/>
      <c r="N312" t="s">
        <v>629</v>
      </c>
      <c r="O312" t="s">
        <v>78</v>
      </c>
      <c r="P312" t="s">
        <v>625</v>
      </c>
      <c r="Q312" t="s"/>
      <c r="R312" t="s">
        <v>118</v>
      </c>
      <c r="S312" t="s">
        <v>158</v>
      </c>
      <c r="T312" t="s">
        <v>82</v>
      </c>
      <c r="U312" t="s"/>
      <c r="V312" t="s">
        <v>83</v>
      </c>
      <c r="W312" t="s">
        <v>84</v>
      </c>
      <c r="X312" t="s"/>
      <c r="Y312" t="s">
        <v>85</v>
      </c>
      <c r="Z312">
        <f>HYPERLINK("https://hotelmonitor-cachepage.eclerx.com/savepage/tk_15435848942224646_sr_2117.html","info")</f>
        <v/>
      </c>
      <c r="AA312" t="n">
        <v>223496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88</v>
      </c>
      <c r="AO312" t="s"/>
      <c r="AP312" t="n">
        <v>193</v>
      </c>
      <c r="AQ312" t="s">
        <v>89</v>
      </c>
      <c r="AR312" t="s"/>
      <c r="AS312" t="s"/>
      <c r="AT312" t="s">
        <v>90</v>
      </c>
      <c r="AU312" t="s"/>
      <c r="AV312" t="s"/>
      <c r="AW312" t="s"/>
      <c r="AX312" t="s"/>
      <c r="AY312" t="n">
        <v>1769386</v>
      </c>
      <c r="AZ312" t="s">
        <v>626</v>
      </c>
      <c r="BA312" t="s"/>
      <c r="BB312" t="n">
        <v>612379</v>
      </c>
      <c r="BC312" t="n">
        <v>13.29472</v>
      </c>
      <c r="BD312" t="n">
        <v>52.50694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92</v>
      </c>
    </row>
    <row r="313" spans="1:70">
      <c r="A313" t="s">
        <v>70</v>
      </c>
      <c r="B313" t="s">
        <v>71</v>
      </c>
      <c r="C313" t="s">
        <v>72</v>
      </c>
      <c r="D313" t="n">
        <v>1</v>
      </c>
      <c r="E313" t="s">
        <v>623</v>
      </c>
      <c r="F313" t="n">
        <v>1498609</v>
      </c>
      <c r="G313" t="s">
        <v>74</v>
      </c>
      <c r="H313" t="s">
        <v>75</v>
      </c>
      <c r="I313" t="s"/>
      <c r="J313" t="s">
        <v>74</v>
      </c>
      <c r="K313" t="n">
        <v>163</v>
      </c>
      <c r="L313" t="s">
        <v>76</v>
      </c>
      <c r="M313" t="s"/>
      <c r="N313" t="s">
        <v>627</v>
      </c>
      <c r="O313" t="s">
        <v>78</v>
      </c>
      <c r="P313" t="s">
        <v>625</v>
      </c>
      <c r="Q313" t="s"/>
      <c r="R313" t="s">
        <v>118</v>
      </c>
      <c r="S313" t="s">
        <v>218</v>
      </c>
      <c r="T313" t="s">
        <v>82</v>
      </c>
      <c r="U313" t="s"/>
      <c r="V313" t="s">
        <v>83</v>
      </c>
      <c r="W313" t="s">
        <v>99</v>
      </c>
      <c r="X313" t="s"/>
      <c r="Y313" t="s">
        <v>85</v>
      </c>
      <c r="Z313">
        <f>HYPERLINK("https://hotelmonitor-cachepage.eclerx.com/savepage/tk_15435848942224646_sr_2117.html","info")</f>
        <v/>
      </c>
      <c r="AA313" t="n">
        <v>223496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88</v>
      </c>
      <c r="AO313" t="s"/>
      <c r="AP313" t="n">
        <v>193</v>
      </c>
      <c r="AQ313" t="s">
        <v>89</v>
      </c>
      <c r="AR313" t="s"/>
      <c r="AS313" t="s"/>
      <c r="AT313" t="s">
        <v>90</v>
      </c>
      <c r="AU313" t="s"/>
      <c r="AV313" t="s"/>
      <c r="AW313" t="s"/>
      <c r="AX313" t="s"/>
      <c r="AY313" t="n">
        <v>1769386</v>
      </c>
      <c r="AZ313" t="s">
        <v>626</v>
      </c>
      <c r="BA313" t="s"/>
      <c r="BB313" t="n">
        <v>612379</v>
      </c>
      <c r="BC313" t="n">
        <v>13.29472</v>
      </c>
      <c r="BD313" t="n">
        <v>52.50694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92</v>
      </c>
    </row>
    <row r="314" spans="1:70">
      <c r="A314" t="s">
        <v>70</v>
      </c>
      <c r="B314" t="s">
        <v>71</v>
      </c>
      <c r="C314" t="s">
        <v>72</v>
      </c>
      <c r="D314" t="n">
        <v>1</v>
      </c>
      <c r="E314" t="s">
        <v>623</v>
      </c>
      <c r="F314" t="n">
        <v>1498609</v>
      </c>
      <c r="G314" t="s">
        <v>74</v>
      </c>
      <c r="H314" t="s">
        <v>75</v>
      </c>
      <c r="I314" t="s"/>
      <c r="J314" t="s">
        <v>74</v>
      </c>
      <c r="K314" t="n">
        <v>163</v>
      </c>
      <c r="L314" t="s">
        <v>76</v>
      </c>
      <c r="M314" t="s"/>
      <c r="N314" t="s">
        <v>627</v>
      </c>
      <c r="O314" t="s">
        <v>78</v>
      </c>
      <c r="P314" t="s">
        <v>625</v>
      </c>
      <c r="Q314" t="s"/>
      <c r="R314" t="s">
        <v>118</v>
      </c>
      <c r="S314" t="s">
        <v>218</v>
      </c>
      <c r="T314" t="s">
        <v>82</v>
      </c>
      <c r="U314" t="s"/>
      <c r="V314" t="s">
        <v>83</v>
      </c>
      <c r="W314" t="s">
        <v>99</v>
      </c>
      <c r="X314" t="s"/>
      <c r="Y314" t="s">
        <v>85</v>
      </c>
      <c r="Z314">
        <f>HYPERLINK("https://hotelmonitor-cachepage.eclerx.com/savepage/tk_15435848942224646_sr_2117.html","info")</f>
        <v/>
      </c>
      <c r="AA314" t="n">
        <v>223496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88</v>
      </c>
      <c r="AO314" t="s"/>
      <c r="AP314" t="n">
        <v>193</v>
      </c>
      <c r="AQ314" t="s">
        <v>89</v>
      </c>
      <c r="AR314" t="s"/>
      <c r="AS314" t="s"/>
      <c r="AT314" t="s">
        <v>90</v>
      </c>
      <c r="AU314" t="s"/>
      <c r="AV314" t="s"/>
      <c r="AW314" t="s"/>
      <c r="AX314" t="s"/>
      <c r="AY314" t="n">
        <v>1769386</v>
      </c>
      <c r="AZ314" t="s">
        <v>626</v>
      </c>
      <c r="BA314" t="s"/>
      <c r="BB314" t="n">
        <v>612379</v>
      </c>
      <c r="BC314" t="n">
        <v>13.29472</v>
      </c>
      <c r="BD314" t="n">
        <v>52.50694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92</v>
      </c>
    </row>
    <row r="315" spans="1:70">
      <c r="A315" t="s">
        <v>70</v>
      </c>
      <c r="B315" t="s">
        <v>71</v>
      </c>
      <c r="C315" t="s">
        <v>72</v>
      </c>
      <c r="D315" t="n">
        <v>1</v>
      </c>
      <c r="E315" t="s">
        <v>623</v>
      </c>
      <c r="F315" t="n">
        <v>1498609</v>
      </c>
      <c r="G315" t="s">
        <v>74</v>
      </c>
      <c r="H315" t="s">
        <v>75</v>
      </c>
      <c r="I315" t="s"/>
      <c r="J315" t="s">
        <v>74</v>
      </c>
      <c r="K315" t="n">
        <v>163</v>
      </c>
      <c r="L315" t="s">
        <v>76</v>
      </c>
      <c r="M315" t="s"/>
      <c r="N315" t="s">
        <v>104</v>
      </c>
      <c r="O315" t="s">
        <v>78</v>
      </c>
      <c r="P315" t="s">
        <v>625</v>
      </c>
      <c r="Q315" t="s"/>
      <c r="R315" t="s">
        <v>118</v>
      </c>
      <c r="S315" t="s">
        <v>218</v>
      </c>
      <c r="T315" t="s">
        <v>82</v>
      </c>
      <c r="U315" t="s"/>
      <c r="V315" t="s">
        <v>83</v>
      </c>
      <c r="W315" t="s">
        <v>99</v>
      </c>
      <c r="X315" t="s"/>
      <c r="Y315" t="s">
        <v>85</v>
      </c>
      <c r="Z315">
        <f>HYPERLINK("https://hotelmonitor-cachepage.eclerx.com/savepage/tk_15435848942224646_sr_2117.html","info")</f>
        <v/>
      </c>
      <c r="AA315" t="n">
        <v>223496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88</v>
      </c>
      <c r="AO315" t="s"/>
      <c r="AP315" t="n">
        <v>193</v>
      </c>
      <c r="AQ315" t="s">
        <v>89</v>
      </c>
      <c r="AR315" t="s"/>
      <c r="AS315" t="s"/>
      <c r="AT315" t="s">
        <v>90</v>
      </c>
      <c r="AU315" t="s"/>
      <c r="AV315" t="s"/>
      <c r="AW315" t="s"/>
      <c r="AX315" t="s"/>
      <c r="AY315" t="n">
        <v>1769386</v>
      </c>
      <c r="AZ315" t="s">
        <v>626</v>
      </c>
      <c r="BA315" t="s"/>
      <c r="BB315" t="n">
        <v>612379</v>
      </c>
      <c r="BC315" t="n">
        <v>13.29472</v>
      </c>
      <c r="BD315" t="n">
        <v>52.50694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92</v>
      </c>
    </row>
    <row r="316" spans="1:70">
      <c r="A316" t="s">
        <v>70</v>
      </c>
      <c r="B316" t="s">
        <v>71</v>
      </c>
      <c r="C316" t="s">
        <v>72</v>
      </c>
      <c r="D316" t="n">
        <v>1</v>
      </c>
      <c r="E316" t="s">
        <v>623</v>
      </c>
      <c r="F316" t="n">
        <v>1498609</v>
      </c>
      <c r="G316" t="s">
        <v>74</v>
      </c>
      <c r="H316" t="s">
        <v>75</v>
      </c>
      <c r="I316" t="s"/>
      <c r="J316" t="s">
        <v>74</v>
      </c>
      <c r="K316" t="n">
        <v>163</v>
      </c>
      <c r="L316" t="s">
        <v>76</v>
      </c>
      <c r="M316" t="s"/>
      <c r="N316" t="s">
        <v>104</v>
      </c>
      <c r="O316" t="s">
        <v>78</v>
      </c>
      <c r="P316" t="s">
        <v>625</v>
      </c>
      <c r="Q316" t="s"/>
      <c r="R316" t="s">
        <v>118</v>
      </c>
      <c r="S316" t="s">
        <v>218</v>
      </c>
      <c r="T316" t="s">
        <v>82</v>
      </c>
      <c r="U316" t="s"/>
      <c r="V316" t="s">
        <v>83</v>
      </c>
      <c r="W316" t="s">
        <v>99</v>
      </c>
      <c r="X316" t="s"/>
      <c r="Y316" t="s">
        <v>85</v>
      </c>
      <c r="Z316">
        <f>HYPERLINK("https://hotelmonitor-cachepage.eclerx.com/savepage/tk_15435848942224646_sr_2117.html","info")</f>
        <v/>
      </c>
      <c r="AA316" t="n">
        <v>223496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88</v>
      </c>
      <c r="AO316" t="s"/>
      <c r="AP316" t="n">
        <v>193</v>
      </c>
      <c r="AQ316" t="s">
        <v>89</v>
      </c>
      <c r="AR316" t="s"/>
      <c r="AS316" t="s"/>
      <c r="AT316" t="s">
        <v>90</v>
      </c>
      <c r="AU316" t="s"/>
      <c r="AV316" t="s"/>
      <c r="AW316" t="s"/>
      <c r="AX316" t="s"/>
      <c r="AY316" t="n">
        <v>1769386</v>
      </c>
      <c r="AZ316" t="s">
        <v>626</v>
      </c>
      <c r="BA316" t="s"/>
      <c r="BB316" t="n">
        <v>612379</v>
      </c>
      <c r="BC316" t="n">
        <v>13.29472</v>
      </c>
      <c r="BD316" t="n">
        <v>52.50694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92</v>
      </c>
    </row>
    <row r="317" spans="1:70">
      <c r="A317" t="s">
        <v>70</v>
      </c>
      <c r="B317" t="s">
        <v>71</v>
      </c>
      <c r="C317" t="s">
        <v>72</v>
      </c>
      <c r="D317" t="n">
        <v>1</v>
      </c>
      <c r="E317" t="s">
        <v>623</v>
      </c>
      <c r="F317" t="n">
        <v>1498609</v>
      </c>
      <c r="G317" t="s">
        <v>74</v>
      </c>
      <c r="H317" t="s">
        <v>75</v>
      </c>
      <c r="I317" t="s"/>
      <c r="J317" t="s">
        <v>74</v>
      </c>
      <c r="K317" t="n">
        <v>173</v>
      </c>
      <c r="L317" t="s">
        <v>76</v>
      </c>
      <c r="M317" t="s"/>
      <c r="N317" t="s">
        <v>628</v>
      </c>
      <c r="O317" t="s">
        <v>78</v>
      </c>
      <c r="P317" t="s">
        <v>625</v>
      </c>
      <c r="Q317" t="s"/>
      <c r="R317" t="s">
        <v>118</v>
      </c>
      <c r="S317" t="s">
        <v>630</v>
      </c>
      <c r="T317" t="s">
        <v>82</v>
      </c>
      <c r="U317" t="s"/>
      <c r="V317" t="s">
        <v>83</v>
      </c>
      <c r="W317" t="s">
        <v>99</v>
      </c>
      <c r="X317" t="s"/>
      <c r="Y317" t="s">
        <v>85</v>
      </c>
      <c r="Z317">
        <f>HYPERLINK("https://hotelmonitor-cachepage.eclerx.com/savepage/tk_15435848942224646_sr_2117.html","info")</f>
        <v/>
      </c>
      <c r="AA317" t="n">
        <v>223496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88</v>
      </c>
      <c r="AO317" t="s"/>
      <c r="AP317" t="n">
        <v>193</v>
      </c>
      <c r="AQ317" t="s">
        <v>89</v>
      </c>
      <c r="AR317" t="s"/>
      <c r="AS317" t="s"/>
      <c r="AT317" t="s">
        <v>90</v>
      </c>
      <c r="AU317" t="s"/>
      <c r="AV317" t="s"/>
      <c r="AW317" t="s"/>
      <c r="AX317" t="s"/>
      <c r="AY317" t="n">
        <v>1769386</v>
      </c>
      <c r="AZ317" t="s">
        <v>626</v>
      </c>
      <c r="BA317" t="s"/>
      <c r="BB317" t="n">
        <v>612379</v>
      </c>
      <c r="BC317" t="n">
        <v>13.29472</v>
      </c>
      <c r="BD317" t="n">
        <v>52.50694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92</v>
      </c>
    </row>
    <row r="318" spans="1:70">
      <c r="A318" t="s">
        <v>70</v>
      </c>
      <c r="B318" t="s">
        <v>71</v>
      </c>
      <c r="C318" t="s">
        <v>72</v>
      </c>
      <c r="D318" t="n">
        <v>1</v>
      </c>
      <c r="E318" t="s">
        <v>623</v>
      </c>
      <c r="F318" t="n">
        <v>1498609</v>
      </c>
      <c r="G318" t="s">
        <v>74</v>
      </c>
      <c r="H318" t="s">
        <v>75</v>
      </c>
      <c r="I318" t="s"/>
      <c r="J318" t="s">
        <v>74</v>
      </c>
      <c r="K318" t="n">
        <v>173</v>
      </c>
      <c r="L318" t="s">
        <v>76</v>
      </c>
      <c r="M318" t="s"/>
      <c r="N318" t="s">
        <v>628</v>
      </c>
      <c r="O318" t="s">
        <v>78</v>
      </c>
      <c r="P318" t="s">
        <v>625</v>
      </c>
      <c r="Q318" t="s"/>
      <c r="R318" t="s">
        <v>118</v>
      </c>
      <c r="S318" t="s">
        <v>630</v>
      </c>
      <c r="T318" t="s">
        <v>82</v>
      </c>
      <c r="U318" t="s"/>
      <c r="V318" t="s">
        <v>83</v>
      </c>
      <c r="W318" t="s">
        <v>99</v>
      </c>
      <c r="X318" t="s"/>
      <c r="Y318" t="s">
        <v>85</v>
      </c>
      <c r="Z318">
        <f>HYPERLINK("https://hotelmonitor-cachepage.eclerx.com/savepage/tk_15435848942224646_sr_2117.html","info")</f>
        <v/>
      </c>
      <c r="AA318" t="n">
        <v>223496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88</v>
      </c>
      <c r="AO318" t="s"/>
      <c r="AP318" t="n">
        <v>193</v>
      </c>
      <c r="AQ318" t="s">
        <v>89</v>
      </c>
      <c r="AR318" t="s"/>
      <c r="AS318" t="s"/>
      <c r="AT318" t="s">
        <v>90</v>
      </c>
      <c r="AU318" t="s"/>
      <c r="AV318" t="s"/>
      <c r="AW318" t="s"/>
      <c r="AX318" t="s"/>
      <c r="AY318" t="n">
        <v>1769386</v>
      </c>
      <c r="AZ318" t="s">
        <v>626</v>
      </c>
      <c r="BA318" t="s"/>
      <c r="BB318" t="n">
        <v>612379</v>
      </c>
      <c r="BC318" t="n">
        <v>13.29472</v>
      </c>
      <c r="BD318" t="n">
        <v>52.50694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92</v>
      </c>
    </row>
    <row r="319" spans="1:70">
      <c r="A319" t="s">
        <v>70</v>
      </c>
      <c r="B319" t="s">
        <v>71</v>
      </c>
      <c r="C319" t="s">
        <v>72</v>
      </c>
      <c r="D319" t="n">
        <v>1</v>
      </c>
      <c r="E319" t="s">
        <v>623</v>
      </c>
      <c r="F319" t="n">
        <v>1498609</v>
      </c>
      <c r="G319" t="s">
        <v>74</v>
      </c>
      <c r="H319" t="s">
        <v>75</v>
      </c>
      <c r="I319" t="s"/>
      <c r="J319" t="s">
        <v>74</v>
      </c>
      <c r="K319" t="n">
        <v>183</v>
      </c>
      <c r="L319" t="s">
        <v>76</v>
      </c>
      <c r="M319" t="s"/>
      <c r="N319" t="s">
        <v>629</v>
      </c>
      <c r="O319" t="s">
        <v>78</v>
      </c>
      <c r="P319" t="s">
        <v>625</v>
      </c>
      <c r="Q319" t="s"/>
      <c r="R319" t="s">
        <v>118</v>
      </c>
      <c r="S319" t="s">
        <v>219</v>
      </c>
      <c r="T319" t="s">
        <v>82</v>
      </c>
      <c r="U319" t="s"/>
      <c r="V319" t="s">
        <v>83</v>
      </c>
      <c r="W319" t="s">
        <v>99</v>
      </c>
      <c r="X319" t="s"/>
      <c r="Y319" t="s">
        <v>85</v>
      </c>
      <c r="Z319">
        <f>HYPERLINK("https://hotelmonitor-cachepage.eclerx.com/savepage/tk_15435848942224646_sr_2117.html","info")</f>
        <v/>
      </c>
      <c r="AA319" t="n">
        <v>223496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88</v>
      </c>
      <c r="AO319" t="s"/>
      <c r="AP319" t="n">
        <v>193</v>
      </c>
      <c r="AQ319" t="s">
        <v>89</v>
      </c>
      <c r="AR319" t="s"/>
      <c r="AS319" t="s"/>
      <c r="AT319" t="s">
        <v>90</v>
      </c>
      <c r="AU319" t="s"/>
      <c r="AV319" t="s"/>
      <c r="AW319" t="s"/>
      <c r="AX319" t="s"/>
      <c r="AY319" t="n">
        <v>1769386</v>
      </c>
      <c r="AZ319" t="s">
        <v>626</v>
      </c>
      <c r="BA319" t="s"/>
      <c r="BB319" t="n">
        <v>612379</v>
      </c>
      <c r="BC319" t="n">
        <v>13.29472</v>
      </c>
      <c r="BD319" t="n">
        <v>52.50694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92</v>
      </c>
    </row>
    <row r="320" spans="1:70">
      <c r="A320" t="s">
        <v>70</v>
      </c>
      <c r="B320" t="s">
        <v>71</v>
      </c>
      <c r="C320" t="s">
        <v>72</v>
      </c>
      <c r="D320" t="n">
        <v>1</v>
      </c>
      <c r="E320" t="s">
        <v>623</v>
      </c>
      <c r="F320" t="n">
        <v>1498609</v>
      </c>
      <c r="G320" t="s">
        <v>74</v>
      </c>
      <c r="H320" t="s">
        <v>75</v>
      </c>
      <c r="I320" t="s"/>
      <c r="J320" t="s">
        <v>74</v>
      </c>
      <c r="K320" t="n">
        <v>183</v>
      </c>
      <c r="L320" t="s">
        <v>76</v>
      </c>
      <c r="M320" t="s"/>
      <c r="N320" t="s">
        <v>629</v>
      </c>
      <c r="O320" t="s">
        <v>78</v>
      </c>
      <c r="P320" t="s">
        <v>625</v>
      </c>
      <c r="Q320" t="s"/>
      <c r="R320" t="s">
        <v>118</v>
      </c>
      <c r="S320" t="s">
        <v>219</v>
      </c>
      <c r="T320" t="s">
        <v>82</v>
      </c>
      <c r="U320" t="s"/>
      <c r="V320" t="s">
        <v>83</v>
      </c>
      <c r="W320" t="s">
        <v>99</v>
      </c>
      <c r="X320" t="s"/>
      <c r="Y320" t="s">
        <v>85</v>
      </c>
      <c r="Z320">
        <f>HYPERLINK("https://hotelmonitor-cachepage.eclerx.com/savepage/tk_15435848942224646_sr_2117.html","info")</f>
        <v/>
      </c>
      <c r="AA320" t="n">
        <v>223496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88</v>
      </c>
      <c r="AO320" t="s"/>
      <c r="AP320" t="n">
        <v>193</v>
      </c>
      <c r="AQ320" t="s">
        <v>89</v>
      </c>
      <c r="AR320" t="s"/>
      <c r="AS320" t="s"/>
      <c r="AT320" t="s">
        <v>90</v>
      </c>
      <c r="AU320" t="s"/>
      <c r="AV320" t="s"/>
      <c r="AW320" t="s"/>
      <c r="AX320" t="s"/>
      <c r="AY320" t="n">
        <v>1769386</v>
      </c>
      <c r="AZ320" t="s">
        <v>626</v>
      </c>
      <c r="BA320" t="s"/>
      <c r="BB320" t="n">
        <v>612379</v>
      </c>
      <c r="BC320" t="n">
        <v>13.29472</v>
      </c>
      <c r="BD320" t="n">
        <v>52.50694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92</v>
      </c>
    </row>
    <row r="321" spans="1:70">
      <c r="A321" t="s">
        <v>70</v>
      </c>
      <c r="B321" t="s">
        <v>71</v>
      </c>
      <c r="C321" t="s">
        <v>72</v>
      </c>
      <c r="D321" t="n">
        <v>1</v>
      </c>
      <c r="E321" t="s">
        <v>631</v>
      </c>
      <c r="F321" t="n">
        <v>-1</v>
      </c>
      <c r="G321" t="s">
        <v>74</v>
      </c>
      <c r="H321" t="s">
        <v>75</v>
      </c>
      <c r="I321" t="s"/>
      <c r="J321" t="s">
        <v>74</v>
      </c>
      <c r="K321" t="n">
        <v>99</v>
      </c>
      <c r="L321" t="s">
        <v>76</v>
      </c>
      <c r="M321" t="s"/>
      <c r="N321" t="s">
        <v>141</v>
      </c>
      <c r="O321" t="s">
        <v>78</v>
      </c>
      <c r="P321" t="s">
        <v>631</v>
      </c>
      <c r="Q321" t="s"/>
      <c r="R321" t="s">
        <v>118</v>
      </c>
      <c r="S321" t="s">
        <v>123</v>
      </c>
      <c r="T321" t="s">
        <v>82</v>
      </c>
      <c r="U321" t="s"/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HYPERLINK("https://hotelmonitor-cachepage.eclerx.com/savepage/tk_15435850281913397_sr_2117.html","info")</f>
        <v/>
      </c>
      <c r="AA321" t="n">
        <v>-6796503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88</v>
      </c>
      <c r="AO321" t="s"/>
      <c r="AP321" t="n">
        <v>268</v>
      </c>
      <c r="AQ321" t="s">
        <v>89</v>
      </c>
      <c r="AR321" t="s"/>
      <c r="AS321" t="s"/>
      <c r="AT321" t="s">
        <v>90</v>
      </c>
      <c r="AU321" t="s"/>
      <c r="AV321" t="s"/>
      <c r="AW321" t="s"/>
      <c r="AX321" t="s"/>
      <c r="AY321" t="n">
        <v>6796503</v>
      </c>
      <c r="AZ321" t="s">
        <v>632</v>
      </c>
      <c r="BA321" t="s"/>
      <c r="BB321" t="n">
        <v>86189</v>
      </c>
      <c r="BC321" t="n">
        <v>13.322681</v>
      </c>
      <c r="BD321" t="n">
        <v>52.499783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92</v>
      </c>
    </row>
    <row r="322" spans="1:70">
      <c r="A322" t="s">
        <v>70</v>
      </c>
      <c r="B322" t="s">
        <v>71</v>
      </c>
      <c r="C322" t="s">
        <v>72</v>
      </c>
      <c r="D322" t="n">
        <v>1</v>
      </c>
      <c r="E322" t="s">
        <v>631</v>
      </c>
      <c r="F322" t="n">
        <v>-1</v>
      </c>
      <c r="G322" t="s">
        <v>74</v>
      </c>
      <c r="H322" t="s">
        <v>75</v>
      </c>
      <c r="I322" t="s"/>
      <c r="J322" t="s">
        <v>74</v>
      </c>
      <c r="K322" t="n">
        <v>109</v>
      </c>
      <c r="L322" t="s">
        <v>76</v>
      </c>
      <c r="M322" t="s"/>
      <c r="N322" t="s">
        <v>144</v>
      </c>
      <c r="O322" t="s">
        <v>78</v>
      </c>
      <c r="P322" t="s">
        <v>631</v>
      </c>
      <c r="Q322" t="s"/>
      <c r="R322" t="s">
        <v>118</v>
      </c>
      <c r="S322" t="s">
        <v>81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HYPERLINK("https://hotelmonitor-cachepage.eclerx.com/savepage/tk_15435850281913397_sr_2117.html","info")</f>
        <v/>
      </c>
      <c r="AA322" t="n">
        <v>-6796503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88</v>
      </c>
      <c r="AO322" t="s"/>
      <c r="AP322" t="n">
        <v>268</v>
      </c>
      <c r="AQ322" t="s">
        <v>89</v>
      </c>
      <c r="AR322" t="s"/>
      <c r="AS322" t="s"/>
      <c r="AT322" t="s">
        <v>90</v>
      </c>
      <c r="AU322" t="s"/>
      <c r="AV322" t="s"/>
      <c r="AW322" t="s"/>
      <c r="AX322" t="s"/>
      <c r="AY322" t="n">
        <v>6796503</v>
      </c>
      <c r="AZ322" t="s">
        <v>632</v>
      </c>
      <c r="BA322" t="s"/>
      <c r="BB322" t="n">
        <v>86189</v>
      </c>
      <c r="BC322" t="n">
        <v>13.322681</v>
      </c>
      <c r="BD322" t="n">
        <v>52.499783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92</v>
      </c>
    </row>
    <row r="323" spans="1:70">
      <c r="A323" t="s">
        <v>70</v>
      </c>
      <c r="B323" t="s">
        <v>71</v>
      </c>
      <c r="C323" t="s">
        <v>72</v>
      </c>
      <c r="D323" t="n">
        <v>1</v>
      </c>
      <c r="E323" t="s">
        <v>633</v>
      </c>
      <c r="F323" t="n">
        <v>578574</v>
      </c>
      <c r="G323" t="s">
        <v>74</v>
      </c>
      <c r="H323" t="s">
        <v>75</v>
      </c>
      <c r="I323" t="s"/>
      <c r="J323" t="s">
        <v>74</v>
      </c>
      <c r="K323" t="n">
        <v>125.13</v>
      </c>
      <c r="L323" t="s">
        <v>76</v>
      </c>
      <c r="M323" t="s"/>
      <c r="N323" t="s">
        <v>96</v>
      </c>
      <c r="O323" t="s">
        <v>78</v>
      </c>
      <c r="P323" t="s">
        <v>633</v>
      </c>
      <c r="Q323" t="s"/>
      <c r="R323" t="s">
        <v>118</v>
      </c>
      <c r="S323" t="s">
        <v>634</v>
      </c>
      <c r="T323" t="s">
        <v>82</v>
      </c>
      <c r="U323" t="s"/>
      <c r="V323" t="s">
        <v>83</v>
      </c>
      <c r="W323" t="s">
        <v>84</v>
      </c>
      <c r="X323" t="s"/>
      <c r="Y323" t="s">
        <v>85</v>
      </c>
      <c r="Z323">
        <f>HYPERLINK("https://hotelmonitor-cachepage.eclerx.com/savepage/tk_15435845553617792_sr_2117.html","info")</f>
        <v/>
      </c>
      <c r="AA323" t="n">
        <v>133705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88</v>
      </c>
      <c r="AO323" t="s"/>
      <c r="AP323" t="n">
        <v>2</v>
      </c>
      <c r="AQ323" t="s">
        <v>89</v>
      </c>
      <c r="AR323" t="s"/>
      <c r="AS323" t="s"/>
      <c r="AT323" t="s">
        <v>90</v>
      </c>
      <c r="AU323" t="s"/>
      <c r="AV323" t="s"/>
      <c r="AW323" t="s"/>
      <c r="AX323" t="s"/>
      <c r="AY323" t="n">
        <v>1811730</v>
      </c>
      <c r="AZ323" t="s">
        <v>635</v>
      </c>
      <c r="BA323" t="s"/>
      <c r="BB323" t="n">
        <v>451949</v>
      </c>
      <c r="BC323" t="n">
        <v>13.374481</v>
      </c>
      <c r="BD323" t="n">
        <v>52.504676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92</v>
      </c>
    </row>
    <row r="324" spans="1:70">
      <c r="A324" t="s">
        <v>70</v>
      </c>
      <c r="B324" t="s">
        <v>71</v>
      </c>
      <c r="C324" t="s">
        <v>72</v>
      </c>
      <c r="D324" t="n">
        <v>1</v>
      </c>
      <c r="E324" t="s">
        <v>633</v>
      </c>
      <c r="F324" t="n">
        <v>578574</v>
      </c>
      <c r="G324" t="s">
        <v>74</v>
      </c>
      <c r="H324" t="s">
        <v>75</v>
      </c>
      <c r="I324" t="s"/>
      <c r="J324" t="s">
        <v>74</v>
      </c>
      <c r="K324" t="n">
        <v>129</v>
      </c>
      <c r="L324" t="s">
        <v>76</v>
      </c>
      <c r="M324" t="s"/>
      <c r="N324" t="s">
        <v>141</v>
      </c>
      <c r="O324" t="s">
        <v>78</v>
      </c>
      <c r="P324" t="s">
        <v>633</v>
      </c>
      <c r="Q324" t="s"/>
      <c r="R324" t="s">
        <v>118</v>
      </c>
      <c r="S324" t="s">
        <v>212</v>
      </c>
      <c r="T324" t="s">
        <v>82</v>
      </c>
      <c r="U324" t="s"/>
      <c r="V324" t="s">
        <v>83</v>
      </c>
      <c r="W324" t="s">
        <v>84</v>
      </c>
      <c r="X324" t="s"/>
      <c r="Y324" t="s">
        <v>85</v>
      </c>
      <c r="Z324">
        <f>HYPERLINK("https://hotelmonitor-cachepage.eclerx.com/savepage/tk_15435845553617792_sr_2117.html","info")</f>
        <v/>
      </c>
      <c r="AA324" t="n">
        <v>133705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88</v>
      </c>
      <c r="AO324" t="s"/>
      <c r="AP324" t="n">
        <v>2</v>
      </c>
      <c r="AQ324" t="s">
        <v>89</v>
      </c>
      <c r="AR324" t="s"/>
      <c r="AS324" t="s"/>
      <c r="AT324" t="s">
        <v>90</v>
      </c>
      <c r="AU324" t="s"/>
      <c r="AV324" t="s"/>
      <c r="AW324" t="s"/>
      <c r="AX324" t="s"/>
      <c r="AY324" t="n">
        <v>1811730</v>
      </c>
      <c r="AZ324" t="s">
        <v>635</v>
      </c>
      <c r="BA324" t="s"/>
      <c r="BB324" t="n">
        <v>451949</v>
      </c>
      <c r="BC324" t="n">
        <v>13.374481</v>
      </c>
      <c r="BD324" t="n">
        <v>52.504676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92</v>
      </c>
    </row>
    <row r="325" spans="1:70">
      <c r="A325" t="s">
        <v>70</v>
      </c>
      <c r="B325" t="s">
        <v>71</v>
      </c>
      <c r="C325" t="s">
        <v>72</v>
      </c>
      <c r="D325" t="n">
        <v>1</v>
      </c>
      <c r="E325" t="s">
        <v>633</v>
      </c>
      <c r="F325" t="n">
        <v>578574</v>
      </c>
      <c r="G325" t="s">
        <v>74</v>
      </c>
      <c r="H325" t="s">
        <v>75</v>
      </c>
      <c r="I325" t="s"/>
      <c r="J325" t="s">
        <v>74</v>
      </c>
      <c r="K325" t="n">
        <v>149</v>
      </c>
      <c r="L325" t="s">
        <v>76</v>
      </c>
      <c r="M325" t="s"/>
      <c r="N325" t="s">
        <v>144</v>
      </c>
      <c r="O325" t="s">
        <v>78</v>
      </c>
      <c r="P325" t="s">
        <v>633</v>
      </c>
      <c r="Q325" t="s"/>
      <c r="R325" t="s">
        <v>118</v>
      </c>
      <c r="S325" t="s">
        <v>156</v>
      </c>
      <c r="T325" t="s">
        <v>82</v>
      </c>
      <c r="U325" t="s"/>
      <c r="V325" t="s">
        <v>83</v>
      </c>
      <c r="W325" t="s">
        <v>84</v>
      </c>
      <c r="X325" t="s"/>
      <c r="Y325" t="s">
        <v>85</v>
      </c>
      <c r="Z325">
        <f>HYPERLINK("https://hotelmonitor-cachepage.eclerx.com/savepage/tk_15435845553617792_sr_2117.html","info")</f>
        <v/>
      </c>
      <c r="AA325" t="n">
        <v>133705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88</v>
      </c>
      <c r="AO325" t="s"/>
      <c r="AP325" t="n">
        <v>2</v>
      </c>
      <c r="AQ325" t="s">
        <v>89</v>
      </c>
      <c r="AR325" t="s"/>
      <c r="AS325" t="s"/>
      <c r="AT325" t="s">
        <v>90</v>
      </c>
      <c r="AU325" t="s"/>
      <c r="AV325" t="s"/>
      <c r="AW325" t="s"/>
      <c r="AX325" t="s"/>
      <c r="AY325" t="n">
        <v>1811730</v>
      </c>
      <c r="AZ325" t="s">
        <v>635</v>
      </c>
      <c r="BA325" t="s"/>
      <c r="BB325" t="n">
        <v>451949</v>
      </c>
      <c r="BC325" t="n">
        <v>13.374481</v>
      </c>
      <c r="BD325" t="n">
        <v>52.504676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92</v>
      </c>
    </row>
    <row r="326" spans="1:70">
      <c r="A326" t="s">
        <v>70</v>
      </c>
      <c r="B326" t="s">
        <v>71</v>
      </c>
      <c r="C326" t="s">
        <v>72</v>
      </c>
      <c r="D326" t="n">
        <v>1</v>
      </c>
      <c r="E326" t="s">
        <v>636</v>
      </c>
      <c r="F326" t="n">
        <v>529946</v>
      </c>
      <c r="G326" t="s">
        <v>74</v>
      </c>
      <c r="H326" t="s">
        <v>75</v>
      </c>
      <c r="I326" t="s"/>
      <c r="J326" t="s">
        <v>74</v>
      </c>
      <c r="K326" t="n">
        <v>142</v>
      </c>
      <c r="L326" t="s">
        <v>76</v>
      </c>
      <c r="M326" t="s"/>
      <c r="N326" t="s">
        <v>637</v>
      </c>
      <c r="O326" t="s">
        <v>78</v>
      </c>
      <c r="P326" t="s">
        <v>638</v>
      </c>
      <c r="Q326" t="s"/>
      <c r="R326" t="s">
        <v>118</v>
      </c>
      <c r="S326" t="s">
        <v>568</v>
      </c>
      <c r="T326" t="s">
        <v>82</v>
      </c>
      <c r="U326" t="s"/>
      <c r="V326" t="s">
        <v>83</v>
      </c>
      <c r="W326" t="s">
        <v>84</v>
      </c>
      <c r="X326" t="s"/>
      <c r="Y326" t="s">
        <v>85</v>
      </c>
      <c r="Z326">
        <f>HYPERLINK("https://hotelmonitor-cachepage.eclerx.com/savepage/tk_1543584609776253_sr_2117.html","info")</f>
        <v/>
      </c>
      <c r="AA326" t="n">
        <v>99157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88</v>
      </c>
      <c r="AO326" t="s"/>
      <c r="AP326" t="n">
        <v>33</v>
      </c>
      <c r="AQ326" t="s">
        <v>89</v>
      </c>
      <c r="AR326" t="s"/>
      <c r="AS326" t="s"/>
      <c r="AT326" t="s">
        <v>90</v>
      </c>
      <c r="AU326" t="s"/>
      <c r="AV326" t="s"/>
      <c r="AW326" t="s"/>
      <c r="AX326" t="s"/>
      <c r="AY326" t="n">
        <v>955872</v>
      </c>
      <c r="AZ326" t="s">
        <v>639</v>
      </c>
      <c r="BA326" t="s"/>
      <c r="BB326" t="n">
        <v>75543</v>
      </c>
      <c r="BC326" t="n">
        <v>13.3933</v>
      </c>
      <c r="BD326" t="n">
        <v>52.50863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92</v>
      </c>
    </row>
    <row r="327" spans="1:70">
      <c r="A327" t="s">
        <v>70</v>
      </c>
      <c r="B327" t="s">
        <v>71</v>
      </c>
      <c r="C327" t="s">
        <v>72</v>
      </c>
      <c r="D327" t="n">
        <v>1</v>
      </c>
      <c r="E327" t="s">
        <v>636</v>
      </c>
      <c r="F327" t="n">
        <v>529946</v>
      </c>
      <c r="G327" t="s">
        <v>74</v>
      </c>
      <c r="H327" t="s">
        <v>75</v>
      </c>
      <c r="I327" t="s"/>
      <c r="J327" t="s">
        <v>74</v>
      </c>
      <c r="K327" t="n">
        <v>162</v>
      </c>
      <c r="L327" t="s">
        <v>76</v>
      </c>
      <c r="M327" t="s"/>
      <c r="N327" t="s">
        <v>640</v>
      </c>
      <c r="O327" t="s">
        <v>78</v>
      </c>
      <c r="P327" t="s">
        <v>638</v>
      </c>
      <c r="Q327" t="s"/>
      <c r="R327" t="s">
        <v>118</v>
      </c>
      <c r="S327" t="s">
        <v>338</v>
      </c>
      <c r="T327" t="s">
        <v>82</v>
      </c>
      <c r="U327" t="s"/>
      <c r="V327" t="s">
        <v>83</v>
      </c>
      <c r="W327" t="s">
        <v>84</v>
      </c>
      <c r="X327" t="s"/>
      <c r="Y327" t="s">
        <v>85</v>
      </c>
      <c r="Z327">
        <f>HYPERLINK("https://hotelmonitor-cachepage.eclerx.com/savepage/tk_1543584609776253_sr_2117.html","info")</f>
        <v/>
      </c>
      <c r="AA327" t="n">
        <v>99157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88</v>
      </c>
      <c r="AO327" t="s"/>
      <c r="AP327" t="n">
        <v>33</v>
      </c>
      <c r="AQ327" t="s">
        <v>89</v>
      </c>
      <c r="AR327" t="s"/>
      <c r="AS327" t="s"/>
      <c r="AT327" t="s">
        <v>90</v>
      </c>
      <c r="AU327" t="s"/>
      <c r="AV327" t="s"/>
      <c r="AW327" t="s"/>
      <c r="AX327" t="s"/>
      <c r="AY327" t="n">
        <v>955872</v>
      </c>
      <c r="AZ327" t="s">
        <v>639</v>
      </c>
      <c r="BA327" t="s"/>
      <c r="BB327" t="n">
        <v>75543</v>
      </c>
      <c r="BC327" t="n">
        <v>13.3933</v>
      </c>
      <c r="BD327" t="n">
        <v>52.50863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92</v>
      </c>
    </row>
    <row r="328" spans="1:70">
      <c r="A328" t="s">
        <v>70</v>
      </c>
      <c r="B328" t="s">
        <v>71</v>
      </c>
      <c r="C328" t="s">
        <v>72</v>
      </c>
      <c r="D328" t="n">
        <v>1</v>
      </c>
      <c r="E328" t="s">
        <v>636</v>
      </c>
      <c r="F328" t="n">
        <v>529946</v>
      </c>
      <c r="G328" t="s">
        <v>74</v>
      </c>
      <c r="H328" t="s">
        <v>75</v>
      </c>
      <c r="I328" t="s"/>
      <c r="J328" t="s">
        <v>74</v>
      </c>
      <c r="K328" t="n">
        <v>172</v>
      </c>
      <c r="L328" t="s">
        <v>76</v>
      </c>
      <c r="M328" t="s"/>
      <c r="N328" t="s">
        <v>641</v>
      </c>
      <c r="O328" t="s">
        <v>78</v>
      </c>
      <c r="P328" t="s">
        <v>638</v>
      </c>
      <c r="Q328" t="s"/>
      <c r="R328" t="s">
        <v>118</v>
      </c>
      <c r="S328" t="s">
        <v>465</v>
      </c>
      <c r="T328" t="s">
        <v>82</v>
      </c>
      <c r="U328" t="s"/>
      <c r="V328" t="s">
        <v>83</v>
      </c>
      <c r="W328" t="s">
        <v>84</v>
      </c>
      <c r="X328" t="s"/>
      <c r="Y328" t="s">
        <v>85</v>
      </c>
      <c r="Z328">
        <f>HYPERLINK("https://hotelmonitor-cachepage.eclerx.com/savepage/tk_1543584609776253_sr_2117.html","info")</f>
        <v/>
      </c>
      <c r="AA328" t="n">
        <v>99157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88</v>
      </c>
      <c r="AO328" t="s"/>
      <c r="AP328" t="n">
        <v>33</v>
      </c>
      <c r="AQ328" t="s">
        <v>89</v>
      </c>
      <c r="AR328" t="s"/>
      <c r="AS328" t="s"/>
      <c r="AT328" t="s">
        <v>90</v>
      </c>
      <c r="AU328" t="s"/>
      <c r="AV328" t="s"/>
      <c r="AW328" t="s"/>
      <c r="AX328" t="s"/>
      <c r="AY328" t="n">
        <v>955872</v>
      </c>
      <c r="AZ328" t="s">
        <v>639</v>
      </c>
      <c r="BA328" t="s"/>
      <c r="BB328" t="n">
        <v>75543</v>
      </c>
      <c r="BC328" t="n">
        <v>13.3933</v>
      </c>
      <c r="BD328" t="n">
        <v>52.50863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92</v>
      </c>
    </row>
    <row r="329" spans="1:70">
      <c r="A329" t="s">
        <v>70</v>
      </c>
      <c r="B329" t="s">
        <v>71</v>
      </c>
      <c r="C329" t="s">
        <v>72</v>
      </c>
      <c r="D329" t="n">
        <v>1</v>
      </c>
      <c r="E329" t="s">
        <v>636</v>
      </c>
      <c r="F329" t="n">
        <v>529946</v>
      </c>
      <c r="G329" t="s">
        <v>74</v>
      </c>
      <c r="H329" t="s">
        <v>75</v>
      </c>
      <c r="I329" t="s"/>
      <c r="J329" t="s">
        <v>74</v>
      </c>
      <c r="K329" t="n">
        <v>182</v>
      </c>
      <c r="L329" t="s">
        <v>76</v>
      </c>
      <c r="M329" t="s"/>
      <c r="N329" t="s">
        <v>637</v>
      </c>
      <c r="O329" t="s">
        <v>78</v>
      </c>
      <c r="P329" t="s">
        <v>638</v>
      </c>
      <c r="Q329" t="s"/>
      <c r="R329" t="s">
        <v>118</v>
      </c>
      <c r="S329" t="s">
        <v>642</v>
      </c>
      <c r="T329" t="s">
        <v>82</v>
      </c>
      <c r="U329" t="s"/>
      <c r="V329" t="s">
        <v>83</v>
      </c>
      <c r="W329" t="s">
        <v>99</v>
      </c>
      <c r="X329" t="s"/>
      <c r="Y329" t="s">
        <v>85</v>
      </c>
      <c r="Z329">
        <f>HYPERLINK("https://hotelmonitor-cachepage.eclerx.com/savepage/tk_1543584609776253_sr_2117.html","info")</f>
        <v/>
      </c>
      <c r="AA329" t="n">
        <v>99157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88</v>
      </c>
      <c r="AO329" t="s"/>
      <c r="AP329" t="n">
        <v>33</v>
      </c>
      <c r="AQ329" t="s">
        <v>89</v>
      </c>
      <c r="AR329" t="s"/>
      <c r="AS329" t="s"/>
      <c r="AT329" t="s">
        <v>90</v>
      </c>
      <c r="AU329" t="s"/>
      <c r="AV329" t="s"/>
      <c r="AW329" t="s"/>
      <c r="AX329" t="s"/>
      <c r="AY329" t="n">
        <v>955872</v>
      </c>
      <c r="AZ329" t="s">
        <v>639</v>
      </c>
      <c r="BA329" t="s"/>
      <c r="BB329" t="n">
        <v>75543</v>
      </c>
      <c r="BC329" t="n">
        <v>13.3933</v>
      </c>
      <c r="BD329" t="n">
        <v>52.50863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92</v>
      </c>
    </row>
    <row r="330" spans="1:70">
      <c r="A330" t="s">
        <v>70</v>
      </c>
      <c r="B330" t="s">
        <v>71</v>
      </c>
      <c r="C330" t="s">
        <v>72</v>
      </c>
      <c r="D330" t="n">
        <v>1</v>
      </c>
      <c r="E330" t="s">
        <v>636</v>
      </c>
      <c r="F330" t="n">
        <v>529946</v>
      </c>
      <c r="G330" t="s">
        <v>74</v>
      </c>
      <c r="H330" t="s">
        <v>75</v>
      </c>
      <c r="I330" t="s"/>
      <c r="J330" t="s">
        <v>74</v>
      </c>
      <c r="K330" t="n">
        <v>202</v>
      </c>
      <c r="L330" t="s">
        <v>76</v>
      </c>
      <c r="M330" t="s"/>
      <c r="N330" t="s">
        <v>640</v>
      </c>
      <c r="O330" t="s">
        <v>78</v>
      </c>
      <c r="P330" t="s">
        <v>638</v>
      </c>
      <c r="Q330" t="s"/>
      <c r="R330" t="s">
        <v>118</v>
      </c>
      <c r="S330" t="s">
        <v>643</v>
      </c>
      <c r="T330" t="s">
        <v>82</v>
      </c>
      <c r="U330" t="s"/>
      <c r="V330" t="s">
        <v>83</v>
      </c>
      <c r="W330" t="s">
        <v>99</v>
      </c>
      <c r="X330" t="s"/>
      <c r="Y330" t="s">
        <v>85</v>
      </c>
      <c r="Z330">
        <f>HYPERLINK("https://hotelmonitor-cachepage.eclerx.com/savepage/tk_1543584609776253_sr_2117.html","info")</f>
        <v/>
      </c>
      <c r="AA330" t="n">
        <v>99157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88</v>
      </c>
      <c r="AO330" t="s"/>
      <c r="AP330" t="n">
        <v>33</v>
      </c>
      <c r="AQ330" t="s">
        <v>89</v>
      </c>
      <c r="AR330" t="s"/>
      <c r="AS330" t="s"/>
      <c r="AT330" t="s">
        <v>90</v>
      </c>
      <c r="AU330" t="s"/>
      <c r="AV330" t="s"/>
      <c r="AW330" t="s"/>
      <c r="AX330" t="s"/>
      <c r="AY330" t="n">
        <v>955872</v>
      </c>
      <c r="AZ330" t="s">
        <v>639</v>
      </c>
      <c r="BA330" t="s"/>
      <c r="BB330" t="n">
        <v>75543</v>
      </c>
      <c r="BC330" t="n">
        <v>13.3933</v>
      </c>
      <c r="BD330" t="n">
        <v>52.50863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92</v>
      </c>
    </row>
    <row r="331" spans="1:70">
      <c r="A331" t="s">
        <v>70</v>
      </c>
      <c r="B331" t="s">
        <v>71</v>
      </c>
      <c r="C331" t="s">
        <v>72</v>
      </c>
      <c r="D331" t="n">
        <v>1</v>
      </c>
      <c r="E331" t="s">
        <v>636</v>
      </c>
      <c r="F331" t="n">
        <v>529946</v>
      </c>
      <c r="G331" t="s">
        <v>74</v>
      </c>
      <c r="H331" t="s">
        <v>75</v>
      </c>
      <c r="I331" t="s"/>
      <c r="J331" t="s">
        <v>74</v>
      </c>
      <c r="K331" t="n">
        <v>212</v>
      </c>
      <c r="L331" t="s">
        <v>76</v>
      </c>
      <c r="M331" t="s"/>
      <c r="N331" t="s">
        <v>641</v>
      </c>
      <c r="O331" t="s">
        <v>78</v>
      </c>
      <c r="P331" t="s">
        <v>638</v>
      </c>
      <c r="Q331" t="s"/>
      <c r="R331" t="s">
        <v>118</v>
      </c>
      <c r="S331" t="s">
        <v>644</v>
      </c>
      <c r="T331" t="s">
        <v>82</v>
      </c>
      <c r="U331" t="s"/>
      <c r="V331" t="s">
        <v>83</v>
      </c>
      <c r="W331" t="s">
        <v>99</v>
      </c>
      <c r="X331" t="s"/>
      <c r="Y331" t="s">
        <v>85</v>
      </c>
      <c r="Z331">
        <f>HYPERLINK("https://hotelmonitor-cachepage.eclerx.com/savepage/tk_1543584609776253_sr_2117.html","info")</f>
        <v/>
      </c>
      <c r="AA331" t="n">
        <v>99157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88</v>
      </c>
      <c r="AO331" t="s"/>
      <c r="AP331" t="n">
        <v>33</v>
      </c>
      <c r="AQ331" t="s">
        <v>89</v>
      </c>
      <c r="AR331" t="s"/>
      <c r="AS331" t="s"/>
      <c r="AT331" t="s">
        <v>90</v>
      </c>
      <c r="AU331" t="s"/>
      <c r="AV331" t="s"/>
      <c r="AW331" t="s"/>
      <c r="AX331" t="s"/>
      <c r="AY331" t="n">
        <v>955872</v>
      </c>
      <c r="AZ331" t="s">
        <v>639</v>
      </c>
      <c r="BA331" t="s"/>
      <c r="BB331" t="n">
        <v>75543</v>
      </c>
      <c r="BC331" t="n">
        <v>13.3933</v>
      </c>
      <c r="BD331" t="n">
        <v>52.50863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92</v>
      </c>
    </row>
    <row r="332" spans="1:70">
      <c r="A332" t="s">
        <v>70</v>
      </c>
      <c r="B332" t="s">
        <v>71</v>
      </c>
      <c r="C332" t="s">
        <v>72</v>
      </c>
      <c r="D332" t="n">
        <v>1</v>
      </c>
      <c r="E332" t="s">
        <v>645</v>
      </c>
      <c r="F332" t="n">
        <v>1595453</v>
      </c>
      <c r="G332" t="s">
        <v>74</v>
      </c>
      <c r="H332" t="s">
        <v>75</v>
      </c>
      <c r="I332" t="s"/>
      <c r="J332" t="s">
        <v>74</v>
      </c>
      <c r="K332" t="n">
        <v>78.40000000000001</v>
      </c>
      <c r="L332" t="s">
        <v>76</v>
      </c>
      <c r="M332" t="s"/>
      <c r="N332" t="s">
        <v>141</v>
      </c>
      <c r="O332" t="s">
        <v>78</v>
      </c>
      <c r="P332" t="s">
        <v>646</v>
      </c>
      <c r="Q332" t="s"/>
      <c r="R332" t="s">
        <v>80</v>
      </c>
      <c r="S332" t="s">
        <v>647</v>
      </c>
      <c r="T332" t="s">
        <v>82</v>
      </c>
      <c r="U332" t="s"/>
      <c r="V332" t="s">
        <v>83</v>
      </c>
      <c r="W332" t="s">
        <v>84</v>
      </c>
      <c r="X332" t="s"/>
      <c r="Y332" t="s">
        <v>85</v>
      </c>
      <c r="Z332">
        <f>HYPERLINK("https://hotelmonitor-cachepage.eclerx.com/savepage/tk_15435849757783012_sr_2117.html","info")</f>
        <v/>
      </c>
      <c r="AA332" t="n">
        <v>234501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88</v>
      </c>
      <c r="AO332" t="s"/>
      <c r="AP332" t="n">
        <v>238</v>
      </c>
      <c r="AQ332" t="s">
        <v>89</v>
      </c>
      <c r="AR332" t="s"/>
      <c r="AS332" t="s"/>
      <c r="AT332" t="s">
        <v>90</v>
      </c>
      <c r="AU332" t="s"/>
      <c r="AV332" t="s"/>
      <c r="AW332" t="s"/>
      <c r="AX332" t="s"/>
      <c r="AY332" t="n">
        <v>937795</v>
      </c>
      <c r="AZ332" t="s">
        <v>648</v>
      </c>
      <c r="BA332" t="s"/>
      <c r="BB332" t="n">
        <v>405</v>
      </c>
      <c r="BC332" t="n">
        <v>13.30631</v>
      </c>
      <c r="BD332" t="n">
        <v>52.52382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92</v>
      </c>
    </row>
    <row r="333" spans="1:70">
      <c r="A333" t="s">
        <v>70</v>
      </c>
      <c r="B333" t="s">
        <v>71</v>
      </c>
      <c r="C333" t="s">
        <v>72</v>
      </c>
      <c r="D333" t="n">
        <v>1</v>
      </c>
      <c r="E333" t="s">
        <v>649</v>
      </c>
      <c r="F333" t="n">
        <v>529942</v>
      </c>
      <c r="G333" t="s">
        <v>74</v>
      </c>
      <c r="H333" t="s">
        <v>75</v>
      </c>
      <c r="I333" t="s"/>
      <c r="J333" t="s">
        <v>74</v>
      </c>
      <c r="K333" t="n">
        <v>159</v>
      </c>
      <c r="L333" t="s">
        <v>76</v>
      </c>
      <c r="M333" t="s"/>
      <c r="N333" t="s">
        <v>650</v>
      </c>
      <c r="O333" t="s">
        <v>78</v>
      </c>
      <c r="P333" t="s">
        <v>651</v>
      </c>
      <c r="Q333" t="s"/>
      <c r="R333" t="s">
        <v>118</v>
      </c>
      <c r="S333" t="s">
        <v>158</v>
      </c>
      <c r="T333" t="s">
        <v>82</v>
      </c>
      <c r="U333" t="s"/>
      <c r="V333" t="s">
        <v>83</v>
      </c>
      <c r="W333" t="s">
        <v>84</v>
      </c>
      <c r="X333" t="s"/>
      <c r="Y333" t="s">
        <v>85</v>
      </c>
      <c r="Z333">
        <f>HYPERLINK("https://hotelmonitor-cachepage.eclerx.com/savepage/tk_15435846158913672_sr_2117.html","info")</f>
        <v/>
      </c>
      <c r="AA333" t="n">
        <v>99034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88</v>
      </c>
      <c r="AO333" t="s"/>
      <c r="AP333" t="n">
        <v>35</v>
      </c>
      <c r="AQ333" t="s">
        <v>89</v>
      </c>
      <c r="AR333" t="s"/>
      <c r="AS333" t="s"/>
      <c r="AT333" t="s">
        <v>90</v>
      </c>
      <c r="AU333" t="s"/>
      <c r="AV333" t="s"/>
      <c r="AW333" t="s"/>
      <c r="AX333" t="s"/>
      <c r="AY333" t="n">
        <v>955261</v>
      </c>
      <c r="AZ333" t="s">
        <v>652</v>
      </c>
      <c r="BA333" t="s"/>
      <c r="BB333" t="n">
        <v>52318</v>
      </c>
      <c r="BC333" t="n">
        <v>13.426339</v>
      </c>
      <c r="BD333" t="n">
        <v>52.478378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92</v>
      </c>
    </row>
    <row r="334" spans="1:70">
      <c r="A334" t="s">
        <v>70</v>
      </c>
      <c r="B334" t="s">
        <v>71</v>
      </c>
      <c r="C334" t="s">
        <v>72</v>
      </c>
      <c r="D334" t="n">
        <v>1</v>
      </c>
      <c r="E334" t="s">
        <v>649</v>
      </c>
      <c r="F334" t="n">
        <v>529942</v>
      </c>
      <c r="G334" t="s">
        <v>74</v>
      </c>
      <c r="H334" t="s">
        <v>75</v>
      </c>
      <c r="I334" t="s"/>
      <c r="J334" t="s">
        <v>74</v>
      </c>
      <c r="K334" t="n">
        <v>174</v>
      </c>
      <c r="L334" t="s">
        <v>76</v>
      </c>
      <c r="M334" t="s"/>
      <c r="N334" t="s">
        <v>653</v>
      </c>
      <c r="O334" t="s">
        <v>78</v>
      </c>
      <c r="P334" t="s">
        <v>651</v>
      </c>
      <c r="Q334" t="s"/>
      <c r="R334" t="s">
        <v>118</v>
      </c>
      <c r="S334" t="s">
        <v>563</v>
      </c>
      <c r="T334" t="s">
        <v>82</v>
      </c>
      <c r="U334" t="s"/>
      <c r="V334" t="s">
        <v>83</v>
      </c>
      <c r="W334" t="s">
        <v>84</v>
      </c>
      <c r="X334" t="s"/>
      <c r="Y334" t="s">
        <v>85</v>
      </c>
      <c r="Z334">
        <f>HYPERLINK("https://hotelmonitor-cachepage.eclerx.com/savepage/tk_15435846158913672_sr_2117.html","info")</f>
        <v/>
      </c>
      <c r="AA334" t="n">
        <v>99034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88</v>
      </c>
      <c r="AO334" t="s"/>
      <c r="AP334" t="n">
        <v>35</v>
      </c>
      <c r="AQ334" t="s">
        <v>89</v>
      </c>
      <c r="AR334" t="s"/>
      <c r="AS334" t="s"/>
      <c r="AT334" t="s">
        <v>90</v>
      </c>
      <c r="AU334" t="s"/>
      <c r="AV334" t="s"/>
      <c r="AW334" t="s"/>
      <c r="AX334" t="s"/>
      <c r="AY334" t="n">
        <v>955261</v>
      </c>
      <c r="AZ334" t="s">
        <v>652</v>
      </c>
      <c r="BA334" t="s"/>
      <c r="BB334" t="n">
        <v>52318</v>
      </c>
      <c r="BC334" t="n">
        <v>13.426339</v>
      </c>
      <c r="BD334" t="n">
        <v>52.478378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92</v>
      </c>
    </row>
    <row r="335" spans="1:70">
      <c r="A335" t="s">
        <v>70</v>
      </c>
      <c r="B335" t="s">
        <v>71</v>
      </c>
      <c r="C335" t="s">
        <v>72</v>
      </c>
      <c r="D335" t="n">
        <v>1</v>
      </c>
      <c r="E335" t="s">
        <v>649</v>
      </c>
      <c r="F335" t="n">
        <v>529942</v>
      </c>
      <c r="G335" t="s">
        <v>74</v>
      </c>
      <c r="H335" t="s">
        <v>75</v>
      </c>
      <c r="I335" t="s"/>
      <c r="J335" t="s">
        <v>74</v>
      </c>
      <c r="K335" t="n">
        <v>191</v>
      </c>
      <c r="L335" t="s">
        <v>76</v>
      </c>
      <c r="M335" t="s"/>
      <c r="N335" t="s">
        <v>650</v>
      </c>
      <c r="O335" t="s">
        <v>78</v>
      </c>
      <c r="P335" t="s">
        <v>651</v>
      </c>
      <c r="Q335" t="s"/>
      <c r="R335" t="s">
        <v>118</v>
      </c>
      <c r="S335" t="s">
        <v>654</v>
      </c>
      <c r="T335" t="s">
        <v>82</v>
      </c>
      <c r="U335" t="s"/>
      <c r="V335" t="s">
        <v>83</v>
      </c>
      <c r="W335" t="s">
        <v>99</v>
      </c>
      <c r="X335" t="s"/>
      <c r="Y335" t="s">
        <v>85</v>
      </c>
      <c r="Z335">
        <f>HYPERLINK("https://hotelmonitor-cachepage.eclerx.com/savepage/tk_15435846158913672_sr_2117.html","info")</f>
        <v/>
      </c>
      <c r="AA335" t="n">
        <v>99034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88</v>
      </c>
      <c r="AO335" t="s"/>
      <c r="AP335" t="n">
        <v>35</v>
      </c>
      <c r="AQ335" t="s">
        <v>89</v>
      </c>
      <c r="AR335" t="s"/>
      <c r="AS335" t="s"/>
      <c r="AT335" t="s">
        <v>90</v>
      </c>
      <c r="AU335" t="s"/>
      <c r="AV335" t="s"/>
      <c r="AW335" t="s"/>
      <c r="AX335" t="s"/>
      <c r="AY335" t="n">
        <v>955261</v>
      </c>
      <c r="AZ335" t="s">
        <v>652</v>
      </c>
      <c r="BA335" t="s"/>
      <c r="BB335" t="n">
        <v>52318</v>
      </c>
      <c r="BC335" t="n">
        <v>13.426339</v>
      </c>
      <c r="BD335" t="n">
        <v>52.478378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92</v>
      </c>
    </row>
    <row r="336" spans="1:70">
      <c r="A336" t="s">
        <v>70</v>
      </c>
      <c r="B336" t="s">
        <v>71</v>
      </c>
      <c r="C336" t="s">
        <v>72</v>
      </c>
      <c r="D336" t="n">
        <v>1</v>
      </c>
      <c r="E336" t="s">
        <v>649</v>
      </c>
      <c r="F336" t="n">
        <v>529942</v>
      </c>
      <c r="G336" t="s">
        <v>74</v>
      </c>
      <c r="H336" t="s">
        <v>75</v>
      </c>
      <c r="I336" t="s"/>
      <c r="J336" t="s">
        <v>74</v>
      </c>
      <c r="K336" t="n">
        <v>206</v>
      </c>
      <c r="L336" t="s">
        <v>76</v>
      </c>
      <c r="M336" t="s"/>
      <c r="N336" t="s">
        <v>653</v>
      </c>
      <c r="O336" t="s">
        <v>78</v>
      </c>
      <c r="P336" t="s">
        <v>651</v>
      </c>
      <c r="Q336" t="s"/>
      <c r="R336" t="s">
        <v>118</v>
      </c>
      <c r="S336" t="s">
        <v>655</v>
      </c>
      <c r="T336" t="s">
        <v>82</v>
      </c>
      <c r="U336" t="s"/>
      <c r="V336" t="s">
        <v>83</v>
      </c>
      <c r="W336" t="s">
        <v>99</v>
      </c>
      <c r="X336" t="s"/>
      <c r="Y336" t="s">
        <v>85</v>
      </c>
      <c r="Z336">
        <f>HYPERLINK("https://hotelmonitor-cachepage.eclerx.com/savepage/tk_15435846158913672_sr_2117.html","info")</f>
        <v/>
      </c>
      <c r="AA336" t="n">
        <v>99034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88</v>
      </c>
      <c r="AO336" t="s"/>
      <c r="AP336" t="n">
        <v>35</v>
      </c>
      <c r="AQ336" t="s">
        <v>89</v>
      </c>
      <c r="AR336" t="s"/>
      <c r="AS336" t="s"/>
      <c r="AT336" t="s">
        <v>90</v>
      </c>
      <c r="AU336" t="s"/>
      <c r="AV336" t="s"/>
      <c r="AW336" t="s"/>
      <c r="AX336" t="s"/>
      <c r="AY336" t="n">
        <v>955261</v>
      </c>
      <c r="AZ336" t="s">
        <v>652</v>
      </c>
      <c r="BA336" t="s"/>
      <c r="BB336" t="n">
        <v>52318</v>
      </c>
      <c r="BC336" t="n">
        <v>13.426339</v>
      </c>
      <c r="BD336" t="n">
        <v>52.478378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92</v>
      </c>
    </row>
    <row r="337" spans="1:70">
      <c r="A337" t="s">
        <v>70</v>
      </c>
      <c r="B337" t="s">
        <v>71</v>
      </c>
      <c r="C337" t="s">
        <v>72</v>
      </c>
      <c r="D337" t="n">
        <v>1</v>
      </c>
      <c r="E337" t="s">
        <v>656</v>
      </c>
      <c r="F337" t="n">
        <v>-1</v>
      </c>
      <c r="G337" t="s">
        <v>74</v>
      </c>
      <c r="H337" t="s">
        <v>75</v>
      </c>
      <c r="I337" t="s"/>
      <c r="J337" t="s">
        <v>74</v>
      </c>
      <c r="K337" t="n">
        <v>95</v>
      </c>
      <c r="L337" t="s">
        <v>76</v>
      </c>
      <c r="M337" t="s"/>
      <c r="N337" t="s">
        <v>141</v>
      </c>
      <c r="O337" t="s">
        <v>78</v>
      </c>
      <c r="P337" t="s">
        <v>656</v>
      </c>
      <c r="Q337" t="s"/>
      <c r="R337" t="s">
        <v>118</v>
      </c>
      <c r="S337" t="s">
        <v>147</v>
      </c>
      <c r="T337" t="s">
        <v>82</v>
      </c>
      <c r="U337" t="s"/>
      <c r="V337" t="s">
        <v>83</v>
      </c>
      <c r="W337" t="s">
        <v>99</v>
      </c>
      <c r="X337" t="s"/>
      <c r="Y337" t="s">
        <v>85</v>
      </c>
      <c r="Z337">
        <f>HYPERLINK("https://hotelmonitor-cachepage.eclerx.com/savepage/tk_15435846413620496_sr_2117.html","info")</f>
        <v/>
      </c>
      <c r="AA337" t="n">
        <v>-2650903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88</v>
      </c>
      <c r="AO337" t="s"/>
      <c r="AP337" t="n">
        <v>50</v>
      </c>
      <c r="AQ337" t="s">
        <v>89</v>
      </c>
      <c r="AR337" t="s"/>
      <c r="AS337" t="s"/>
      <c r="AT337" t="s">
        <v>90</v>
      </c>
      <c r="AU337" t="s"/>
      <c r="AV337" t="s"/>
      <c r="AW337" t="s"/>
      <c r="AX337" t="s"/>
      <c r="AY337" t="n">
        <v>2650903</v>
      </c>
      <c r="AZ337" t="s">
        <v>657</v>
      </c>
      <c r="BA337" t="s"/>
      <c r="BB337" t="n">
        <v>584085</v>
      </c>
      <c r="BC337" t="n">
        <v>13.32787</v>
      </c>
      <c r="BD337" t="n">
        <v>52.47379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92</v>
      </c>
    </row>
    <row r="338" spans="1:70">
      <c r="A338" t="s">
        <v>70</v>
      </c>
      <c r="B338" t="s">
        <v>71</v>
      </c>
      <c r="C338" t="s">
        <v>72</v>
      </c>
      <c r="D338" t="n">
        <v>1</v>
      </c>
      <c r="E338" t="s">
        <v>656</v>
      </c>
      <c r="F338" t="n">
        <v>-1</v>
      </c>
      <c r="G338" t="s">
        <v>74</v>
      </c>
      <c r="H338" t="s">
        <v>75</v>
      </c>
      <c r="I338" t="s"/>
      <c r="J338" t="s">
        <v>74</v>
      </c>
      <c r="K338" t="n">
        <v>105</v>
      </c>
      <c r="L338" t="s">
        <v>76</v>
      </c>
      <c r="M338" t="s"/>
      <c r="N338" t="s">
        <v>125</v>
      </c>
      <c r="O338" t="s">
        <v>78</v>
      </c>
      <c r="P338" t="s">
        <v>656</v>
      </c>
      <c r="Q338" t="s"/>
      <c r="R338" t="s">
        <v>118</v>
      </c>
      <c r="S338" t="s">
        <v>658</v>
      </c>
      <c r="T338" t="s">
        <v>82</v>
      </c>
      <c r="U338" t="s"/>
      <c r="V338" t="s">
        <v>83</v>
      </c>
      <c r="W338" t="s">
        <v>99</v>
      </c>
      <c r="X338" t="s"/>
      <c r="Y338" t="s">
        <v>85</v>
      </c>
      <c r="Z338">
        <f>HYPERLINK("https://hotelmonitor-cachepage.eclerx.com/savepage/tk_15435846413620496_sr_2117.html","info")</f>
        <v/>
      </c>
      <c r="AA338" t="n">
        <v>-2650903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88</v>
      </c>
      <c r="AO338" t="s"/>
      <c r="AP338" t="n">
        <v>50</v>
      </c>
      <c r="AQ338" t="s">
        <v>89</v>
      </c>
      <c r="AR338" t="s"/>
      <c r="AS338" t="s"/>
      <c r="AT338" t="s">
        <v>90</v>
      </c>
      <c r="AU338" t="s"/>
      <c r="AV338" t="s"/>
      <c r="AW338" t="s"/>
      <c r="AX338" t="s"/>
      <c r="AY338" t="n">
        <v>2650903</v>
      </c>
      <c r="AZ338" t="s">
        <v>657</v>
      </c>
      <c r="BA338" t="s"/>
      <c r="BB338" t="n">
        <v>584085</v>
      </c>
      <c r="BC338" t="n">
        <v>13.32787</v>
      </c>
      <c r="BD338" t="n">
        <v>52.47379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92</v>
      </c>
    </row>
    <row r="339" spans="1:70">
      <c r="A339" t="s">
        <v>70</v>
      </c>
      <c r="B339" t="s">
        <v>71</v>
      </c>
      <c r="C339" t="s">
        <v>72</v>
      </c>
      <c r="D339" t="n">
        <v>1</v>
      </c>
      <c r="E339" t="s">
        <v>656</v>
      </c>
      <c r="F339" t="n">
        <v>-1</v>
      </c>
      <c r="G339" t="s">
        <v>74</v>
      </c>
      <c r="H339" t="s">
        <v>75</v>
      </c>
      <c r="I339" t="s"/>
      <c r="J339" t="s">
        <v>74</v>
      </c>
      <c r="K339" t="n">
        <v>140</v>
      </c>
      <c r="L339" t="s">
        <v>76</v>
      </c>
      <c r="M339" t="s"/>
      <c r="N339" t="s">
        <v>562</v>
      </c>
      <c r="O339" t="s">
        <v>78</v>
      </c>
      <c r="P339" t="s">
        <v>656</v>
      </c>
      <c r="Q339" t="s"/>
      <c r="R339" t="s">
        <v>118</v>
      </c>
      <c r="S339" t="s">
        <v>618</v>
      </c>
      <c r="T339" t="s">
        <v>82</v>
      </c>
      <c r="U339" t="s"/>
      <c r="V339" t="s">
        <v>83</v>
      </c>
      <c r="W339" t="s">
        <v>99</v>
      </c>
      <c r="X339" t="s"/>
      <c r="Y339" t="s">
        <v>85</v>
      </c>
      <c r="Z339">
        <f>HYPERLINK("https://hotelmonitor-cachepage.eclerx.com/savepage/tk_15435846413620496_sr_2117.html","info")</f>
        <v/>
      </c>
      <c r="AA339" t="n">
        <v>-2650903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88</v>
      </c>
      <c r="AO339" t="s"/>
      <c r="AP339" t="n">
        <v>50</v>
      </c>
      <c r="AQ339" t="s">
        <v>89</v>
      </c>
      <c r="AR339" t="s"/>
      <c r="AS339" t="s"/>
      <c r="AT339" t="s">
        <v>90</v>
      </c>
      <c r="AU339" t="s"/>
      <c r="AV339" t="s"/>
      <c r="AW339" t="s"/>
      <c r="AX339" t="s"/>
      <c r="AY339" t="n">
        <v>2650903</v>
      </c>
      <c r="AZ339" t="s">
        <v>657</v>
      </c>
      <c r="BA339" t="s"/>
      <c r="BB339" t="n">
        <v>584085</v>
      </c>
      <c r="BC339" t="n">
        <v>13.32787</v>
      </c>
      <c r="BD339" t="n">
        <v>52.47379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92</v>
      </c>
    </row>
    <row r="340" spans="1:70">
      <c r="A340" t="s">
        <v>70</v>
      </c>
      <c r="B340" t="s">
        <v>71</v>
      </c>
      <c r="C340" t="s">
        <v>72</v>
      </c>
      <c r="D340" t="n">
        <v>1</v>
      </c>
      <c r="E340" t="s">
        <v>659</v>
      </c>
      <c r="F340" t="n">
        <v>1273087</v>
      </c>
      <c r="G340" t="s">
        <v>74</v>
      </c>
      <c r="H340" t="s">
        <v>75</v>
      </c>
      <c r="I340" t="s"/>
      <c r="J340" t="s">
        <v>74</v>
      </c>
      <c r="K340" t="n">
        <v>325.5</v>
      </c>
      <c r="L340" t="s">
        <v>76</v>
      </c>
      <c r="M340" t="s"/>
      <c r="N340" t="s">
        <v>660</v>
      </c>
      <c r="O340" t="s">
        <v>78</v>
      </c>
      <c r="P340" t="s">
        <v>661</v>
      </c>
      <c r="Q340" t="s"/>
      <c r="R340" t="s">
        <v>153</v>
      </c>
      <c r="S340" t="s">
        <v>662</v>
      </c>
      <c r="T340" t="s">
        <v>82</v>
      </c>
      <c r="U340" t="s"/>
      <c r="V340" t="s">
        <v>83</v>
      </c>
      <c r="W340" t="s">
        <v>84</v>
      </c>
      <c r="X340" t="s"/>
      <c r="Y340" t="s">
        <v>85</v>
      </c>
      <c r="Z340">
        <f>HYPERLINK("https://hotelmonitor-cachepage.eclerx.com/savepage/tk_15435850597265747_sr_2117.html","info")</f>
        <v/>
      </c>
      <c r="AA340" t="n">
        <v>191200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88</v>
      </c>
      <c r="AO340" t="s"/>
      <c r="AP340" t="n">
        <v>286</v>
      </c>
      <c r="AQ340" t="s">
        <v>89</v>
      </c>
      <c r="AR340" t="s"/>
      <c r="AS340" t="s"/>
      <c r="AT340" t="s">
        <v>90</v>
      </c>
      <c r="AU340" t="s"/>
      <c r="AV340" t="s"/>
      <c r="AW340" t="s"/>
      <c r="AX340" t="s"/>
      <c r="AY340" t="n">
        <v>1282974</v>
      </c>
      <c r="AZ340" t="s">
        <v>663</v>
      </c>
      <c r="BA340" t="s"/>
      <c r="BB340" t="n">
        <v>550426</v>
      </c>
      <c r="BC340" t="n">
        <v>13.332865</v>
      </c>
      <c r="BD340" t="n">
        <v>52.505588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92</v>
      </c>
    </row>
    <row r="341" spans="1:70">
      <c r="A341" t="s">
        <v>70</v>
      </c>
      <c r="B341" t="s">
        <v>71</v>
      </c>
      <c r="C341" t="s">
        <v>72</v>
      </c>
      <c r="D341" t="n">
        <v>1</v>
      </c>
      <c r="E341" t="s">
        <v>659</v>
      </c>
      <c r="F341" t="n">
        <v>1273087</v>
      </c>
      <c r="G341" t="s">
        <v>74</v>
      </c>
      <c r="H341" t="s">
        <v>75</v>
      </c>
      <c r="I341" t="s"/>
      <c r="J341" t="s">
        <v>74</v>
      </c>
      <c r="K341" t="n">
        <v>325.5</v>
      </c>
      <c r="L341" t="s">
        <v>76</v>
      </c>
      <c r="M341" t="s"/>
      <c r="N341" t="s">
        <v>664</v>
      </c>
      <c r="O341" t="s">
        <v>78</v>
      </c>
      <c r="P341" t="s">
        <v>661</v>
      </c>
      <c r="Q341" t="s"/>
      <c r="R341" t="s">
        <v>153</v>
      </c>
      <c r="S341" t="s">
        <v>662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HYPERLINK("https://hotelmonitor-cachepage.eclerx.com/savepage/tk_15435850597265747_sr_2117.html","info")</f>
        <v/>
      </c>
      <c r="AA341" t="n">
        <v>191200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88</v>
      </c>
      <c r="AO341" t="s"/>
      <c r="AP341" t="n">
        <v>286</v>
      </c>
      <c r="AQ341" t="s">
        <v>89</v>
      </c>
      <c r="AR341" t="s"/>
      <c r="AS341" t="s"/>
      <c r="AT341" t="s">
        <v>90</v>
      </c>
      <c r="AU341" t="s"/>
      <c r="AV341" t="s"/>
      <c r="AW341" t="s"/>
      <c r="AX341" t="s"/>
      <c r="AY341" t="n">
        <v>1282974</v>
      </c>
      <c r="AZ341" t="s">
        <v>663</v>
      </c>
      <c r="BA341" t="s"/>
      <c r="BB341" t="n">
        <v>550426</v>
      </c>
      <c r="BC341" t="n">
        <v>13.332865</v>
      </c>
      <c r="BD341" t="n">
        <v>52.505588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92</v>
      </c>
    </row>
    <row r="342" spans="1:70">
      <c r="A342" t="s">
        <v>70</v>
      </c>
      <c r="B342" t="s">
        <v>71</v>
      </c>
      <c r="C342" t="s">
        <v>72</v>
      </c>
      <c r="D342" t="n">
        <v>1</v>
      </c>
      <c r="E342" t="s">
        <v>659</v>
      </c>
      <c r="F342" t="n">
        <v>1273087</v>
      </c>
      <c r="G342" t="s">
        <v>74</v>
      </c>
      <c r="H342" t="s">
        <v>75</v>
      </c>
      <c r="I342" t="s"/>
      <c r="J342" t="s">
        <v>74</v>
      </c>
      <c r="K342" t="n">
        <v>384.3</v>
      </c>
      <c r="L342" t="s">
        <v>76</v>
      </c>
      <c r="M342" t="s"/>
      <c r="N342" t="s">
        <v>660</v>
      </c>
      <c r="O342" t="s">
        <v>78</v>
      </c>
      <c r="P342" t="s">
        <v>661</v>
      </c>
      <c r="Q342" t="s"/>
      <c r="R342" t="s">
        <v>153</v>
      </c>
      <c r="S342" t="s">
        <v>665</v>
      </c>
      <c r="T342" t="s">
        <v>82</v>
      </c>
      <c r="U342" t="s"/>
      <c r="V342" t="s">
        <v>83</v>
      </c>
      <c r="W342" t="s">
        <v>99</v>
      </c>
      <c r="X342" t="s"/>
      <c r="Y342" t="s">
        <v>85</v>
      </c>
      <c r="Z342">
        <f>HYPERLINK("https://hotelmonitor-cachepage.eclerx.com/savepage/tk_15435850597265747_sr_2117.html","info")</f>
        <v/>
      </c>
      <c r="AA342" t="n">
        <v>191200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88</v>
      </c>
      <c r="AO342" t="s"/>
      <c r="AP342" t="n">
        <v>286</v>
      </c>
      <c r="AQ342" t="s">
        <v>89</v>
      </c>
      <c r="AR342" t="s"/>
      <c r="AS342" t="s"/>
      <c r="AT342" t="s">
        <v>90</v>
      </c>
      <c r="AU342" t="s"/>
      <c r="AV342" t="s"/>
      <c r="AW342" t="s"/>
      <c r="AX342" t="s"/>
      <c r="AY342" t="n">
        <v>1282974</v>
      </c>
      <c r="AZ342" t="s">
        <v>663</v>
      </c>
      <c r="BA342" t="s"/>
      <c r="BB342" t="n">
        <v>550426</v>
      </c>
      <c r="BC342" t="n">
        <v>13.332865</v>
      </c>
      <c r="BD342" t="n">
        <v>52.505588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92</v>
      </c>
    </row>
    <row r="343" spans="1:70">
      <c r="A343" t="s">
        <v>70</v>
      </c>
      <c r="B343" t="s">
        <v>71</v>
      </c>
      <c r="C343" t="s">
        <v>72</v>
      </c>
      <c r="D343" t="n">
        <v>1</v>
      </c>
      <c r="E343" t="s">
        <v>659</v>
      </c>
      <c r="F343" t="n">
        <v>1273087</v>
      </c>
      <c r="G343" t="s">
        <v>74</v>
      </c>
      <c r="H343" t="s">
        <v>75</v>
      </c>
      <c r="I343" t="s"/>
      <c r="J343" t="s">
        <v>74</v>
      </c>
      <c r="K343" t="n">
        <v>384.3</v>
      </c>
      <c r="L343" t="s">
        <v>76</v>
      </c>
      <c r="M343" t="s"/>
      <c r="N343" t="s">
        <v>664</v>
      </c>
      <c r="O343" t="s">
        <v>78</v>
      </c>
      <c r="P343" t="s">
        <v>661</v>
      </c>
      <c r="Q343" t="s"/>
      <c r="R343" t="s">
        <v>153</v>
      </c>
      <c r="S343" t="s">
        <v>665</v>
      </c>
      <c r="T343" t="s">
        <v>82</v>
      </c>
      <c r="U343" t="s"/>
      <c r="V343" t="s">
        <v>83</v>
      </c>
      <c r="W343" t="s">
        <v>99</v>
      </c>
      <c r="X343" t="s"/>
      <c r="Y343" t="s">
        <v>85</v>
      </c>
      <c r="Z343">
        <f>HYPERLINK("https://hotelmonitor-cachepage.eclerx.com/savepage/tk_15435850597265747_sr_2117.html","info")</f>
        <v/>
      </c>
      <c r="AA343" t="n">
        <v>191200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88</v>
      </c>
      <c r="AO343" t="s"/>
      <c r="AP343" t="n">
        <v>286</v>
      </c>
      <c r="AQ343" t="s">
        <v>89</v>
      </c>
      <c r="AR343" t="s"/>
      <c r="AS343" t="s"/>
      <c r="AT343" t="s">
        <v>90</v>
      </c>
      <c r="AU343" t="s"/>
      <c r="AV343" t="s"/>
      <c r="AW343" t="s"/>
      <c r="AX343" t="s"/>
      <c r="AY343" t="n">
        <v>1282974</v>
      </c>
      <c r="AZ343" t="s">
        <v>663</v>
      </c>
      <c r="BA343" t="s"/>
      <c r="BB343" t="n">
        <v>550426</v>
      </c>
      <c r="BC343" t="n">
        <v>13.332865</v>
      </c>
      <c r="BD343" t="n">
        <v>52.505588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92</v>
      </c>
    </row>
    <row r="344" spans="1:70">
      <c r="A344" t="s">
        <v>70</v>
      </c>
      <c r="B344" t="s">
        <v>71</v>
      </c>
      <c r="C344" t="s">
        <v>72</v>
      </c>
      <c r="D344" t="n">
        <v>1</v>
      </c>
      <c r="E344" t="s">
        <v>659</v>
      </c>
      <c r="F344" t="n">
        <v>1273087</v>
      </c>
      <c r="G344" t="s">
        <v>74</v>
      </c>
      <c r="H344" t="s">
        <v>75</v>
      </c>
      <c r="I344" t="s"/>
      <c r="J344" t="s">
        <v>74</v>
      </c>
      <c r="K344" t="n">
        <v>388.5</v>
      </c>
      <c r="L344" t="s">
        <v>76</v>
      </c>
      <c r="M344" t="s"/>
      <c r="N344" t="s">
        <v>666</v>
      </c>
      <c r="O344" t="s">
        <v>78</v>
      </c>
      <c r="P344" t="s">
        <v>661</v>
      </c>
      <c r="Q344" t="s"/>
      <c r="R344" t="s">
        <v>153</v>
      </c>
      <c r="S344" t="s">
        <v>667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HYPERLINK("https://hotelmonitor-cachepage.eclerx.com/savepage/tk_15435850597265747_sr_2117.html","info")</f>
        <v/>
      </c>
      <c r="AA344" t="n">
        <v>191200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88</v>
      </c>
      <c r="AO344" t="s"/>
      <c r="AP344" t="n">
        <v>286</v>
      </c>
      <c r="AQ344" t="s">
        <v>89</v>
      </c>
      <c r="AR344" t="s"/>
      <c r="AS344" t="s"/>
      <c r="AT344" t="s">
        <v>90</v>
      </c>
      <c r="AU344" t="s"/>
      <c r="AV344" t="s"/>
      <c r="AW344" t="s"/>
      <c r="AX344" t="s"/>
      <c r="AY344" t="n">
        <v>1282974</v>
      </c>
      <c r="AZ344" t="s">
        <v>663</v>
      </c>
      <c r="BA344" t="s"/>
      <c r="BB344" t="n">
        <v>550426</v>
      </c>
      <c r="BC344" t="n">
        <v>13.332865</v>
      </c>
      <c r="BD344" t="n">
        <v>52.505588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92</v>
      </c>
    </row>
    <row r="345" spans="1:70">
      <c r="A345" t="s">
        <v>70</v>
      </c>
      <c r="B345" t="s">
        <v>71</v>
      </c>
      <c r="C345" t="s">
        <v>72</v>
      </c>
      <c r="D345" t="n">
        <v>1</v>
      </c>
      <c r="E345" t="s">
        <v>659</v>
      </c>
      <c r="F345" t="n">
        <v>1273087</v>
      </c>
      <c r="G345" t="s">
        <v>74</v>
      </c>
      <c r="H345" t="s">
        <v>75</v>
      </c>
      <c r="I345" t="s"/>
      <c r="J345" t="s">
        <v>74</v>
      </c>
      <c r="K345" t="n">
        <v>388.5</v>
      </c>
      <c r="L345" t="s">
        <v>76</v>
      </c>
      <c r="M345" t="s"/>
      <c r="N345" t="s">
        <v>668</v>
      </c>
      <c r="O345" t="s">
        <v>78</v>
      </c>
      <c r="P345" t="s">
        <v>661</v>
      </c>
      <c r="Q345" t="s"/>
      <c r="R345" t="s">
        <v>153</v>
      </c>
      <c r="S345" t="s">
        <v>667</v>
      </c>
      <c r="T345" t="s">
        <v>82</v>
      </c>
      <c r="U345" t="s"/>
      <c r="V345" t="s">
        <v>83</v>
      </c>
      <c r="W345" t="s">
        <v>84</v>
      </c>
      <c r="X345" t="s"/>
      <c r="Y345" t="s">
        <v>85</v>
      </c>
      <c r="Z345">
        <f>HYPERLINK("https://hotelmonitor-cachepage.eclerx.com/savepage/tk_15435850597265747_sr_2117.html","info")</f>
        <v/>
      </c>
      <c r="AA345" t="n">
        <v>191200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88</v>
      </c>
      <c r="AO345" t="s"/>
      <c r="AP345" t="n">
        <v>286</v>
      </c>
      <c r="AQ345" t="s">
        <v>89</v>
      </c>
      <c r="AR345" t="s"/>
      <c r="AS345" t="s"/>
      <c r="AT345" t="s">
        <v>90</v>
      </c>
      <c r="AU345" t="s"/>
      <c r="AV345" t="s"/>
      <c r="AW345" t="s"/>
      <c r="AX345" t="s"/>
      <c r="AY345" t="n">
        <v>1282974</v>
      </c>
      <c r="AZ345" t="s">
        <v>663</v>
      </c>
      <c r="BA345" t="s"/>
      <c r="BB345" t="n">
        <v>550426</v>
      </c>
      <c r="BC345" t="n">
        <v>13.332865</v>
      </c>
      <c r="BD345" t="n">
        <v>52.505588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92</v>
      </c>
    </row>
    <row r="346" spans="1:70">
      <c r="A346" t="s">
        <v>70</v>
      </c>
      <c r="B346" t="s">
        <v>71</v>
      </c>
      <c r="C346" t="s">
        <v>72</v>
      </c>
      <c r="D346" t="n">
        <v>1</v>
      </c>
      <c r="E346" t="s">
        <v>659</v>
      </c>
      <c r="F346" t="n">
        <v>1273087</v>
      </c>
      <c r="G346" t="s">
        <v>74</v>
      </c>
      <c r="H346" t="s">
        <v>75</v>
      </c>
      <c r="I346" t="s"/>
      <c r="J346" t="s">
        <v>74</v>
      </c>
      <c r="K346" t="n">
        <v>447.3</v>
      </c>
      <c r="L346" t="s">
        <v>76</v>
      </c>
      <c r="M346" t="s"/>
      <c r="N346" t="s">
        <v>666</v>
      </c>
      <c r="O346" t="s">
        <v>78</v>
      </c>
      <c r="P346" t="s">
        <v>661</v>
      </c>
      <c r="Q346" t="s"/>
      <c r="R346" t="s">
        <v>153</v>
      </c>
      <c r="S346" t="s">
        <v>669</v>
      </c>
      <c r="T346" t="s">
        <v>82</v>
      </c>
      <c r="U346" t="s"/>
      <c r="V346" t="s">
        <v>83</v>
      </c>
      <c r="W346" t="s">
        <v>99</v>
      </c>
      <c r="X346" t="s"/>
      <c r="Y346" t="s">
        <v>85</v>
      </c>
      <c r="Z346">
        <f>HYPERLINK("https://hotelmonitor-cachepage.eclerx.com/savepage/tk_15435850597265747_sr_2117.html","info")</f>
        <v/>
      </c>
      <c r="AA346" t="n">
        <v>191200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88</v>
      </c>
      <c r="AO346" t="s"/>
      <c r="AP346" t="n">
        <v>286</v>
      </c>
      <c r="AQ346" t="s">
        <v>89</v>
      </c>
      <c r="AR346" t="s"/>
      <c r="AS346" t="s"/>
      <c r="AT346" t="s">
        <v>90</v>
      </c>
      <c r="AU346" t="s"/>
      <c r="AV346" t="s"/>
      <c r="AW346" t="s"/>
      <c r="AX346" t="s"/>
      <c r="AY346" t="n">
        <v>1282974</v>
      </c>
      <c r="AZ346" t="s">
        <v>663</v>
      </c>
      <c r="BA346" t="s"/>
      <c r="BB346" t="n">
        <v>550426</v>
      </c>
      <c r="BC346" t="n">
        <v>13.332865</v>
      </c>
      <c r="BD346" t="n">
        <v>52.505588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92</v>
      </c>
    </row>
    <row r="347" spans="1:70">
      <c r="A347" t="s">
        <v>70</v>
      </c>
      <c r="B347" t="s">
        <v>71</v>
      </c>
      <c r="C347" t="s">
        <v>72</v>
      </c>
      <c r="D347" t="n">
        <v>1</v>
      </c>
      <c r="E347" t="s">
        <v>659</v>
      </c>
      <c r="F347" t="n">
        <v>1273087</v>
      </c>
      <c r="G347" t="s">
        <v>74</v>
      </c>
      <c r="H347" t="s">
        <v>75</v>
      </c>
      <c r="I347" t="s"/>
      <c r="J347" t="s">
        <v>74</v>
      </c>
      <c r="K347" t="n">
        <v>447.3</v>
      </c>
      <c r="L347" t="s">
        <v>76</v>
      </c>
      <c r="M347" t="s"/>
      <c r="N347" t="s">
        <v>668</v>
      </c>
      <c r="O347" t="s">
        <v>78</v>
      </c>
      <c r="P347" t="s">
        <v>661</v>
      </c>
      <c r="Q347" t="s"/>
      <c r="R347" t="s">
        <v>153</v>
      </c>
      <c r="S347" t="s">
        <v>669</v>
      </c>
      <c r="T347" t="s">
        <v>82</v>
      </c>
      <c r="U347" t="s"/>
      <c r="V347" t="s">
        <v>83</v>
      </c>
      <c r="W347" t="s">
        <v>99</v>
      </c>
      <c r="X347" t="s"/>
      <c r="Y347" t="s">
        <v>85</v>
      </c>
      <c r="Z347">
        <f>HYPERLINK("https://hotelmonitor-cachepage.eclerx.com/savepage/tk_15435850597265747_sr_2117.html","info")</f>
        <v/>
      </c>
      <c r="AA347" t="n">
        <v>191200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88</v>
      </c>
      <c r="AO347" t="s"/>
      <c r="AP347" t="n">
        <v>286</v>
      </c>
      <c r="AQ347" t="s">
        <v>89</v>
      </c>
      <c r="AR347" t="s"/>
      <c r="AS347" t="s"/>
      <c r="AT347" t="s">
        <v>90</v>
      </c>
      <c r="AU347" t="s"/>
      <c r="AV347" t="s"/>
      <c r="AW347" t="s"/>
      <c r="AX347" t="s"/>
      <c r="AY347" t="n">
        <v>1282974</v>
      </c>
      <c r="AZ347" t="s">
        <v>663</v>
      </c>
      <c r="BA347" t="s"/>
      <c r="BB347" t="n">
        <v>550426</v>
      </c>
      <c r="BC347" t="n">
        <v>13.332865</v>
      </c>
      <c r="BD347" t="n">
        <v>52.505588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92</v>
      </c>
    </row>
    <row r="348" spans="1:70">
      <c r="A348" t="s">
        <v>70</v>
      </c>
      <c r="B348" t="s">
        <v>71</v>
      </c>
      <c r="C348" t="s">
        <v>72</v>
      </c>
      <c r="D348" t="n">
        <v>1</v>
      </c>
      <c r="E348" t="s">
        <v>659</v>
      </c>
      <c r="F348" t="n">
        <v>1273087</v>
      </c>
      <c r="G348" t="s">
        <v>74</v>
      </c>
      <c r="H348" t="s">
        <v>75</v>
      </c>
      <c r="I348" t="s"/>
      <c r="J348" t="s">
        <v>74</v>
      </c>
      <c r="K348" t="n">
        <v>477.75</v>
      </c>
      <c r="L348" t="s">
        <v>76</v>
      </c>
      <c r="M348" t="s"/>
      <c r="N348" t="s">
        <v>670</v>
      </c>
      <c r="O348" t="s">
        <v>78</v>
      </c>
      <c r="P348" t="s">
        <v>661</v>
      </c>
      <c r="Q348" t="s"/>
      <c r="R348" t="s">
        <v>153</v>
      </c>
      <c r="S348" t="s">
        <v>671</v>
      </c>
      <c r="T348" t="s">
        <v>82</v>
      </c>
      <c r="U348" t="s"/>
      <c r="V348" t="s">
        <v>83</v>
      </c>
      <c r="W348" t="s">
        <v>84</v>
      </c>
      <c r="X348" t="s"/>
      <c r="Y348" t="s">
        <v>85</v>
      </c>
      <c r="Z348">
        <f>HYPERLINK("https://hotelmonitor-cachepage.eclerx.com/savepage/tk_15435850597265747_sr_2117.html","info")</f>
        <v/>
      </c>
      <c r="AA348" t="n">
        <v>191200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88</v>
      </c>
      <c r="AO348" t="s"/>
      <c r="AP348" t="n">
        <v>286</v>
      </c>
      <c r="AQ348" t="s">
        <v>89</v>
      </c>
      <c r="AR348" t="s"/>
      <c r="AS348" t="s"/>
      <c r="AT348" t="s">
        <v>90</v>
      </c>
      <c r="AU348" t="s"/>
      <c r="AV348" t="s"/>
      <c r="AW348" t="s"/>
      <c r="AX348" t="s"/>
      <c r="AY348" t="n">
        <v>1282974</v>
      </c>
      <c r="AZ348" t="s">
        <v>663</v>
      </c>
      <c r="BA348" t="s"/>
      <c r="BB348" t="n">
        <v>550426</v>
      </c>
      <c r="BC348" t="n">
        <v>13.332865</v>
      </c>
      <c r="BD348" t="n">
        <v>52.505588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92</v>
      </c>
    </row>
    <row r="349" spans="1:70">
      <c r="A349" t="s">
        <v>70</v>
      </c>
      <c r="B349" t="s">
        <v>71</v>
      </c>
      <c r="C349" t="s">
        <v>72</v>
      </c>
      <c r="D349" t="n">
        <v>1</v>
      </c>
      <c r="E349" t="s">
        <v>659</v>
      </c>
      <c r="F349" t="n">
        <v>1273087</v>
      </c>
      <c r="G349" t="s">
        <v>74</v>
      </c>
      <c r="H349" t="s">
        <v>75</v>
      </c>
      <c r="I349" t="s"/>
      <c r="J349" t="s">
        <v>74</v>
      </c>
      <c r="K349" t="n">
        <v>477.75</v>
      </c>
      <c r="L349" t="s">
        <v>76</v>
      </c>
      <c r="M349" t="s"/>
      <c r="N349" t="s">
        <v>672</v>
      </c>
      <c r="O349" t="s">
        <v>78</v>
      </c>
      <c r="P349" t="s">
        <v>661</v>
      </c>
      <c r="Q349" t="s"/>
      <c r="R349" t="s">
        <v>153</v>
      </c>
      <c r="S349" t="s">
        <v>671</v>
      </c>
      <c r="T349" t="s">
        <v>82</v>
      </c>
      <c r="U349" t="s"/>
      <c r="V349" t="s">
        <v>83</v>
      </c>
      <c r="W349" t="s">
        <v>84</v>
      </c>
      <c r="X349" t="s"/>
      <c r="Y349" t="s">
        <v>85</v>
      </c>
      <c r="Z349">
        <f>HYPERLINK("https://hotelmonitor-cachepage.eclerx.com/savepage/tk_15435850597265747_sr_2117.html","info")</f>
        <v/>
      </c>
      <c r="AA349" t="n">
        <v>191200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88</v>
      </c>
      <c r="AO349" t="s"/>
      <c r="AP349" t="n">
        <v>286</v>
      </c>
      <c r="AQ349" t="s">
        <v>89</v>
      </c>
      <c r="AR349" t="s"/>
      <c r="AS349" t="s"/>
      <c r="AT349" t="s">
        <v>90</v>
      </c>
      <c r="AU349" t="s"/>
      <c r="AV349" t="s"/>
      <c r="AW349" t="s"/>
      <c r="AX349" t="s"/>
      <c r="AY349" t="n">
        <v>1282974</v>
      </c>
      <c r="AZ349" t="s">
        <v>663</v>
      </c>
      <c r="BA349" t="s"/>
      <c r="BB349" t="n">
        <v>550426</v>
      </c>
      <c r="BC349" t="n">
        <v>13.332865</v>
      </c>
      <c r="BD349" t="n">
        <v>52.505588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92</v>
      </c>
    </row>
    <row r="350" spans="1:70">
      <c r="A350" t="s">
        <v>70</v>
      </c>
      <c r="B350" t="s">
        <v>71</v>
      </c>
      <c r="C350" t="s">
        <v>72</v>
      </c>
      <c r="D350" t="n">
        <v>1</v>
      </c>
      <c r="E350" t="s">
        <v>659</v>
      </c>
      <c r="F350" t="n">
        <v>1273087</v>
      </c>
      <c r="G350" t="s">
        <v>74</v>
      </c>
      <c r="H350" t="s">
        <v>75</v>
      </c>
      <c r="I350" t="s"/>
      <c r="J350" t="s">
        <v>74</v>
      </c>
      <c r="K350" t="n">
        <v>536.55</v>
      </c>
      <c r="L350" t="s">
        <v>76</v>
      </c>
      <c r="M350" t="s"/>
      <c r="N350" t="s">
        <v>670</v>
      </c>
      <c r="O350" t="s">
        <v>78</v>
      </c>
      <c r="P350" t="s">
        <v>661</v>
      </c>
      <c r="Q350" t="s"/>
      <c r="R350" t="s">
        <v>153</v>
      </c>
      <c r="S350" t="s">
        <v>673</v>
      </c>
      <c r="T350" t="s">
        <v>82</v>
      </c>
      <c r="U350" t="s"/>
      <c r="V350" t="s">
        <v>83</v>
      </c>
      <c r="W350" t="s">
        <v>99</v>
      </c>
      <c r="X350" t="s"/>
      <c r="Y350" t="s">
        <v>85</v>
      </c>
      <c r="Z350">
        <f>HYPERLINK("https://hotelmonitor-cachepage.eclerx.com/savepage/tk_15435850597265747_sr_2117.html","info")</f>
        <v/>
      </c>
      <c r="AA350" t="n">
        <v>191200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88</v>
      </c>
      <c r="AO350" t="s"/>
      <c r="AP350" t="n">
        <v>286</v>
      </c>
      <c r="AQ350" t="s">
        <v>89</v>
      </c>
      <c r="AR350" t="s"/>
      <c r="AS350" t="s"/>
      <c r="AT350" t="s">
        <v>90</v>
      </c>
      <c r="AU350" t="s"/>
      <c r="AV350" t="s"/>
      <c r="AW350" t="s"/>
      <c r="AX350" t="s"/>
      <c r="AY350" t="n">
        <v>1282974</v>
      </c>
      <c r="AZ350" t="s">
        <v>663</v>
      </c>
      <c r="BA350" t="s"/>
      <c r="BB350" t="n">
        <v>550426</v>
      </c>
      <c r="BC350" t="n">
        <v>13.332865</v>
      </c>
      <c r="BD350" t="n">
        <v>52.505588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92</v>
      </c>
    </row>
    <row r="351" spans="1:70">
      <c r="A351" t="s">
        <v>70</v>
      </c>
      <c r="B351" t="s">
        <v>71</v>
      </c>
      <c r="C351" t="s">
        <v>72</v>
      </c>
      <c r="D351" t="n">
        <v>1</v>
      </c>
      <c r="E351" t="s">
        <v>659</v>
      </c>
      <c r="F351" t="n">
        <v>1273087</v>
      </c>
      <c r="G351" t="s">
        <v>74</v>
      </c>
      <c r="H351" t="s">
        <v>75</v>
      </c>
      <c r="I351" t="s"/>
      <c r="J351" t="s">
        <v>74</v>
      </c>
      <c r="K351" t="n">
        <v>536.55</v>
      </c>
      <c r="L351" t="s">
        <v>76</v>
      </c>
      <c r="M351" t="s"/>
      <c r="N351" t="s">
        <v>672</v>
      </c>
      <c r="O351" t="s">
        <v>78</v>
      </c>
      <c r="P351" t="s">
        <v>661</v>
      </c>
      <c r="Q351" t="s"/>
      <c r="R351" t="s">
        <v>153</v>
      </c>
      <c r="S351" t="s">
        <v>673</v>
      </c>
      <c r="T351" t="s">
        <v>82</v>
      </c>
      <c r="U351" t="s"/>
      <c r="V351" t="s">
        <v>83</v>
      </c>
      <c r="W351" t="s">
        <v>99</v>
      </c>
      <c r="X351" t="s"/>
      <c r="Y351" t="s">
        <v>85</v>
      </c>
      <c r="Z351">
        <f>HYPERLINK("https://hotelmonitor-cachepage.eclerx.com/savepage/tk_15435850597265747_sr_2117.html","info")</f>
        <v/>
      </c>
      <c r="AA351" t="n">
        <v>191200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88</v>
      </c>
      <c r="AO351" t="s"/>
      <c r="AP351" t="n">
        <v>286</v>
      </c>
      <c r="AQ351" t="s">
        <v>89</v>
      </c>
      <c r="AR351" t="s"/>
      <c r="AS351" t="s"/>
      <c r="AT351" t="s">
        <v>90</v>
      </c>
      <c r="AU351" t="s"/>
      <c r="AV351" t="s"/>
      <c r="AW351" t="s"/>
      <c r="AX351" t="s"/>
      <c r="AY351" t="n">
        <v>1282974</v>
      </c>
      <c r="AZ351" t="s">
        <v>663</v>
      </c>
      <c r="BA351" t="s"/>
      <c r="BB351" t="n">
        <v>550426</v>
      </c>
      <c r="BC351" t="n">
        <v>13.332865</v>
      </c>
      <c r="BD351" t="n">
        <v>52.505588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92</v>
      </c>
    </row>
    <row r="352" spans="1:70">
      <c r="A352" t="s">
        <v>70</v>
      </c>
      <c r="B352" t="s">
        <v>71</v>
      </c>
      <c r="C352" t="s">
        <v>72</v>
      </c>
      <c r="D352" t="n">
        <v>1</v>
      </c>
      <c r="E352" t="s">
        <v>659</v>
      </c>
      <c r="F352" t="n">
        <v>1273087</v>
      </c>
      <c r="G352" t="s">
        <v>74</v>
      </c>
      <c r="H352" t="s">
        <v>75</v>
      </c>
      <c r="I352" t="s"/>
      <c r="J352" t="s">
        <v>74</v>
      </c>
      <c r="K352" t="n">
        <v>614.25</v>
      </c>
      <c r="L352" t="s">
        <v>76</v>
      </c>
      <c r="M352" t="s"/>
      <c r="N352" t="s">
        <v>674</v>
      </c>
      <c r="O352" t="s">
        <v>78</v>
      </c>
      <c r="P352" t="s">
        <v>661</v>
      </c>
      <c r="Q352" t="s"/>
      <c r="R352" t="s">
        <v>153</v>
      </c>
      <c r="S352" t="s">
        <v>675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HYPERLINK("https://hotelmonitor-cachepage.eclerx.com/savepage/tk_15435850597265747_sr_2117.html","info")</f>
        <v/>
      </c>
      <c r="AA352" t="n">
        <v>191200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88</v>
      </c>
      <c r="AO352" t="s"/>
      <c r="AP352" t="n">
        <v>286</v>
      </c>
      <c r="AQ352" t="s">
        <v>89</v>
      </c>
      <c r="AR352" t="s"/>
      <c r="AS352" t="s"/>
      <c r="AT352" t="s">
        <v>90</v>
      </c>
      <c r="AU352" t="s"/>
      <c r="AV352" t="s"/>
      <c r="AW352" t="s"/>
      <c r="AX352" t="s"/>
      <c r="AY352" t="n">
        <v>1282974</v>
      </c>
      <c r="AZ352" t="s">
        <v>663</v>
      </c>
      <c r="BA352" t="s"/>
      <c r="BB352" t="n">
        <v>550426</v>
      </c>
      <c r="BC352" t="n">
        <v>13.332865</v>
      </c>
      <c r="BD352" t="n">
        <v>52.505588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92</v>
      </c>
    </row>
    <row r="353" spans="1:70">
      <c r="A353" t="s">
        <v>70</v>
      </c>
      <c r="B353" t="s">
        <v>71</v>
      </c>
      <c r="C353" t="s">
        <v>72</v>
      </c>
      <c r="D353" t="n">
        <v>1</v>
      </c>
      <c r="E353" t="s">
        <v>659</v>
      </c>
      <c r="F353" t="n">
        <v>1273087</v>
      </c>
      <c r="G353" t="s">
        <v>74</v>
      </c>
      <c r="H353" t="s">
        <v>75</v>
      </c>
      <c r="I353" t="s"/>
      <c r="J353" t="s">
        <v>74</v>
      </c>
      <c r="K353" t="n">
        <v>673.05</v>
      </c>
      <c r="L353" t="s">
        <v>76</v>
      </c>
      <c r="M353" t="s"/>
      <c r="N353" t="s">
        <v>674</v>
      </c>
      <c r="O353" t="s">
        <v>78</v>
      </c>
      <c r="P353" t="s">
        <v>661</v>
      </c>
      <c r="Q353" t="s"/>
      <c r="R353" t="s">
        <v>153</v>
      </c>
      <c r="S353" t="s">
        <v>676</v>
      </c>
      <c r="T353" t="s">
        <v>82</v>
      </c>
      <c r="U353" t="s"/>
      <c r="V353" t="s">
        <v>83</v>
      </c>
      <c r="W353" t="s">
        <v>99</v>
      </c>
      <c r="X353" t="s"/>
      <c r="Y353" t="s">
        <v>85</v>
      </c>
      <c r="Z353">
        <f>HYPERLINK("https://hotelmonitor-cachepage.eclerx.com/savepage/tk_15435850597265747_sr_2117.html","info")</f>
        <v/>
      </c>
      <c r="AA353" t="n">
        <v>191200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88</v>
      </c>
      <c r="AO353" t="s"/>
      <c r="AP353" t="n">
        <v>286</v>
      </c>
      <c r="AQ353" t="s">
        <v>89</v>
      </c>
      <c r="AR353" t="s"/>
      <c r="AS353" t="s"/>
      <c r="AT353" t="s">
        <v>90</v>
      </c>
      <c r="AU353" t="s"/>
      <c r="AV353" t="s"/>
      <c r="AW353" t="s"/>
      <c r="AX353" t="s"/>
      <c r="AY353" t="n">
        <v>1282974</v>
      </c>
      <c r="AZ353" t="s">
        <v>663</v>
      </c>
      <c r="BA353" t="s"/>
      <c r="BB353" t="n">
        <v>550426</v>
      </c>
      <c r="BC353" t="n">
        <v>13.332865</v>
      </c>
      <c r="BD353" t="n">
        <v>52.505588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92</v>
      </c>
    </row>
    <row r="354" spans="1:70">
      <c r="A354" t="s">
        <v>70</v>
      </c>
      <c r="B354" t="s">
        <v>71</v>
      </c>
      <c r="C354" t="s">
        <v>72</v>
      </c>
      <c r="D354" t="n">
        <v>1</v>
      </c>
      <c r="E354" t="s">
        <v>659</v>
      </c>
      <c r="F354" t="n">
        <v>1273087</v>
      </c>
      <c r="G354" t="s">
        <v>74</v>
      </c>
      <c r="H354" t="s">
        <v>75</v>
      </c>
      <c r="I354" t="s"/>
      <c r="J354" t="s">
        <v>74</v>
      </c>
      <c r="K354" t="n">
        <v>981.75</v>
      </c>
      <c r="L354" t="s">
        <v>76</v>
      </c>
      <c r="M354" t="s"/>
      <c r="N354" t="s">
        <v>677</v>
      </c>
      <c r="O354" t="s">
        <v>78</v>
      </c>
      <c r="P354" t="s">
        <v>661</v>
      </c>
      <c r="Q354" t="s"/>
      <c r="R354" t="s">
        <v>153</v>
      </c>
      <c r="S354" t="s">
        <v>678</v>
      </c>
      <c r="T354" t="s">
        <v>82</v>
      </c>
      <c r="U354" t="s"/>
      <c r="V354" t="s">
        <v>83</v>
      </c>
      <c r="W354" t="s">
        <v>84</v>
      </c>
      <c r="X354" t="s"/>
      <c r="Y354" t="s">
        <v>85</v>
      </c>
      <c r="Z354">
        <f>HYPERLINK("https://hotelmonitor-cachepage.eclerx.com/savepage/tk_15435850597265747_sr_2117.html","info")</f>
        <v/>
      </c>
      <c r="AA354" t="n">
        <v>191200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88</v>
      </c>
      <c r="AO354" t="s"/>
      <c r="AP354" t="n">
        <v>286</v>
      </c>
      <c r="AQ354" t="s">
        <v>89</v>
      </c>
      <c r="AR354" t="s"/>
      <c r="AS354" t="s"/>
      <c r="AT354" t="s">
        <v>90</v>
      </c>
      <c r="AU354" t="s"/>
      <c r="AV354" t="s"/>
      <c r="AW354" t="s"/>
      <c r="AX354" t="s"/>
      <c r="AY354" t="n">
        <v>1282974</v>
      </c>
      <c r="AZ354" t="s">
        <v>663</v>
      </c>
      <c r="BA354" t="s"/>
      <c r="BB354" t="n">
        <v>550426</v>
      </c>
      <c r="BC354" t="n">
        <v>13.332865</v>
      </c>
      <c r="BD354" t="n">
        <v>52.505588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92</v>
      </c>
    </row>
    <row r="355" spans="1:70">
      <c r="A355" t="s">
        <v>70</v>
      </c>
      <c r="B355" t="s">
        <v>71</v>
      </c>
      <c r="C355" t="s">
        <v>72</v>
      </c>
      <c r="D355" t="n">
        <v>1</v>
      </c>
      <c r="E355" t="s">
        <v>659</v>
      </c>
      <c r="F355" t="n">
        <v>1273087</v>
      </c>
      <c r="G355" t="s">
        <v>74</v>
      </c>
      <c r="H355" t="s">
        <v>75</v>
      </c>
      <c r="I355" t="s"/>
      <c r="J355" t="s">
        <v>74</v>
      </c>
      <c r="K355" t="n">
        <v>981.75</v>
      </c>
      <c r="L355" t="s">
        <v>76</v>
      </c>
      <c r="M355" t="s"/>
      <c r="N355" t="s">
        <v>679</v>
      </c>
      <c r="O355" t="s">
        <v>78</v>
      </c>
      <c r="P355" t="s">
        <v>661</v>
      </c>
      <c r="Q355" t="s"/>
      <c r="R355" t="s">
        <v>153</v>
      </c>
      <c r="S355" t="s">
        <v>678</v>
      </c>
      <c r="T355" t="s">
        <v>82</v>
      </c>
      <c r="U355" t="s"/>
      <c r="V355" t="s">
        <v>83</v>
      </c>
      <c r="W355" t="s">
        <v>84</v>
      </c>
      <c r="X355" t="s"/>
      <c r="Y355" t="s">
        <v>85</v>
      </c>
      <c r="Z355">
        <f>HYPERLINK("https://hotelmonitor-cachepage.eclerx.com/savepage/tk_15435850597265747_sr_2117.html","info")</f>
        <v/>
      </c>
      <c r="AA355" t="n">
        <v>191200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88</v>
      </c>
      <c r="AO355" t="s"/>
      <c r="AP355" t="n">
        <v>286</v>
      </c>
      <c r="AQ355" t="s">
        <v>89</v>
      </c>
      <c r="AR355" t="s"/>
      <c r="AS355" t="s"/>
      <c r="AT355" t="s">
        <v>90</v>
      </c>
      <c r="AU355" t="s"/>
      <c r="AV355" t="s"/>
      <c r="AW355" t="s"/>
      <c r="AX355" t="s"/>
      <c r="AY355" t="n">
        <v>1282974</v>
      </c>
      <c r="AZ355" t="s">
        <v>663</v>
      </c>
      <c r="BA355" t="s"/>
      <c r="BB355" t="n">
        <v>550426</v>
      </c>
      <c r="BC355" t="n">
        <v>13.332865</v>
      </c>
      <c r="BD355" t="n">
        <v>52.505588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92</v>
      </c>
    </row>
    <row r="356" spans="1:70">
      <c r="A356" t="s">
        <v>70</v>
      </c>
      <c r="B356" t="s">
        <v>71</v>
      </c>
      <c r="C356" t="s">
        <v>72</v>
      </c>
      <c r="D356" t="n">
        <v>1</v>
      </c>
      <c r="E356" t="s">
        <v>659</v>
      </c>
      <c r="F356" t="n">
        <v>1273087</v>
      </c>
      <c r="G356" t="s">
        <v>74</v>
      </c>
      <c r="H356" t="s">
        <v>75</v>
      </c>
      <c r="I356" t="s"/>
      <c r="J356" t="s">
        <v>74</v>
      </c>
      <c r="K356" t="n">
        <v>1040.55</v>
      </c>
      <c r="L356" t="s">
        <v>76</v>
      </c>
      <c r="M356" t="s"/>
      <c r="N356" t="s">
        <v>677</v>
      </c>
      <c r="O356" t="s">
        <v>78</v>
      </c>
      <c r="P356" t="s">
        <v>661</v>
      </c>
      <c r="Q356" t="s"/>
      <c r="R356" t="s">
        <v>153</v>
      </c>
      <c r="S356" t="s">
        <v>680</v>
      </c>
      <c r="T356" t="s">
        <v>82</v>
      </c>
      <c r="U356" t="s"/>
      <c r="V356" t="s">
        <v>83</v>
      </c>
      <c r="W356" t="s">
        <v>99</v>
      </c>
      <c r="X356" t="s"/>
      <c r="Y356" t="s">
        <v>85</v>
      </c>
      <c r="Z356">
        <f>HYPERLINK("https://hotelmonitor-cachepage.eclerx.com/savepage/tk_15435850597265747_sr_2117.html","info")</f>
        <v/>
      </c>
      <c r="AA356" t="n">
        <v>191200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88</v>
      </c>
      <c r="AO356" t="s"/>
      <c r="AP356" t="n">
        <v>286</v>
      </c>
      <c r="AQ356" t="s">
        <v>89</v>
      </c>
      <c r="AR356" t="s"/>
      <c r="AS356" t="s"/>
      <c r="AT356" t="s">
        <v>90</v>
      </c>
      <c r="AU356" t="s"/>
      <c r="AV356" t="s"/>
      <c r="AW356" t="s"/>
      <c r="AX356" t="s"/>
      <c r="AY356" t="n">
        <v>1282974</v>
      </c>
      <c r="AZ356" t="s">
        <v>663</v>
      </c>
      <c r="BA356" t="s"/>
      <c r="BB356" t="n">
        <v>550426</v>
      </c>
      <c r="BC356" t="n">
        <v>13.332865</v>
      </c>
      <c r="BD356" t="n">
        <v>52.505588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92</v>
      </c>
    </row>
    <row r="357" spans="1:70">
      <c r="A357" t="s">
        <v>70</v>
      </c>
      <c r="B357" t="s">
        <v>71</v>
      </c>
      <c r="C357" t="s">
        <v>72</v>
      </c>
      <c r="D357" t="n">
        <v>1</v>
      </c>
      <c r="E357" t="s">
        <v>659</v>
      </c>
      <c r="F357" t="n">
        <v>1273087</v>
      </c>
      <c r="G357" t="s">
        <v>74</v>
      </c>
      <c r="H357" t="s">
        <v>75</v>
      </c>
      <c r="I357" t="s"/>
      <c r="J357" t="s">
        <v>74</v>
      </c>
      <c r="K357" t="n">
        <v>1040.55</v>
      </c>
      <c r="L357" t="s">
        <v>76</v>
      </c>
      <c r="M357" t="s"/>
      <c r="N357" t="s">
        <v>679</v>
      </c>
      <c r="O357" t="s">
        <v>78</v>
      </c>
      <c r="P357" t="s">
        <v>661</v>
      </c>
      <c r="Q357" t="s"/>
      <c r="R357" t="s">
        <v>153</v>
      </c>
      <c r="S357" t="s">
        <v>680</v>
      </c>
      <c r="T357" t="s">
        <v>82</v>
      </c>
      <c r="U357" t="s"/>
      <c r="V357" t="s">
        <v>83</v>
      </c>
      <c r="W357" t="s">
        <v>99</v>
      </c>
      <c r="X357" t="s"/>
      <c r="Y357" t="s">
        <v>85</v>
      </c>
      <c r="Z357">
        <f>HYPERLINK("https://hotelmonitor-cachepage.eclerx.com/savepage/tk_15435850597265747_sr_2117.html","info")</f>
        <v/>
      </c>
      <c r="AA357" t="n">
        <v>191200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88</v>
      </c>
      <c r="AO357" t="s"/>
      <c r="AP357" t="n">
        <v>286</v>
      </c>
      <c r="AQ357" t="s">
        <v>89</v>
      </c>
      <c r="AR357" t="s"/>
      <c r="AS357" t="s"/>
      <c r="AT357" t="s">
        <v>90</v>
      </c>
      <c r="AU357" t="s"/>
      <c r="AV357" t="s"/>
      <c r="AW357" t="s"/>
      <c r="AX357" t="s"/>
      <c r="AY357" t="n">
        <v>1282974</v>
      </c>
      <c r="AZ357" t="s">
        <v>663</v>
      </c>
      <c r="BA357" t="s"/>
      <c r="BB357" t="n">
        <v>550426</v>
      </c>
      <c r="BC357" t="n">
        <v>13.332865</v>
      </c>
      <c r="BD357" t="n">
        <v>52.505588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92</v>
      </c>
    </row>
    <row r="358" spans="1:70">
      <c r="A358" t="s">
        <v>70</v>
      </c>
      <c r="B358" t="s">
        <v>71</v>
      </c>
      <c r="C358" t="s">
        <v>72</v>
      </c>
      <c r="D358" t="n">
        <v>1</v>
      </c>
      <c r="E358" t="s">
        <v>659</v>
      </c>
      <c r="F358" t="n">
        <v>1273087</v>
      </c>
      <c r="G358" t="s">
        <v>74</v>
      </c>
      <c r="H358" t="s">
        <v>75</v>
      </c>
      <c r="I358" t="s"/>
      <c r="J358" t="s">
        <v>74</v>
      </c>
      <c r="K358" t="n">
        <v>2005.5</v>
      </c>
      <c r="L358" t="s">
        <v>76</v>
      </c>
      <c r="M358" t="s"/>
      <c r="N358" t="s">
        <v>681</v>
      </c>
      <c r="O358" t="s">
        <v>78</v>
      </c>
      <c r="P358" t="s">
        <v>661</v>
      </c>
      <c r="Q358" t="s"/>
      <c r="R358" t="s">
        <v>153</v>
      </c>
      <c r="S358" t="s">
        <v>682</v>
      </c>
      <c r="T358" t="s">
        <v>82</v>
      </c>
      <c r="U358" t="s"/>
      <c r="V358" t="s">
        <v>83</v>
      </c>
      <c r="W358" t="s">
        <v>84</v>
      </c>
      <c r="X358" t="s"/>
      <c r="Y358" t="s">
        <v>85</v>
      </c>
      <c r="Z358">
        <f>HYPERLINK("https://hotelmonitor-cachepage.eclerx.com/savepage/tk_15435850597265747_sr_2117.html","info")</f>
        <v/>
      </c>
      <c r="AA358" t="n">
        <v>191200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88</v>
      </c>
      <c r="AO358" t="s"/>
      <c r="AP358" t="n">
        <v>286</v>
      </c>
      <c r="AQ358" t="s">
        <v>89</v>
      </c>
      <c r="AR358" t="s"/>
      <c r="AS358" t="s"/>
      <c r="AT358" t="s">
        <v>90</v>
      </c>
      <c r="AU358" t="s"/>
      <c r="AV358" t="s"/>
      <c r="AW358" t="s"/>
      <c r="AX358" t="s"/>
      <c r="AY358" t="n">
        <v>1282974</v>
      </c>
      <c r="AZ358" t="s">
        <v>663</v>
      </c>
      <c r="BA358" t="s"/>
      <c r="BB358" t="n">
        <v>550426</v>
      </c>
      <c r="BC358" t="n">
        <v>13.332865</v>
      </c>
      <c r="BD358" t="n">
        <v>52.505588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92</v>
      </c>
    </row>
    <row r="359" spans="1:70">
      <c r="A359" t="s">
        <v>70</v>
      </c>
      <c r="B359" t="s">
        <v>71</v>
      </c>
      <c r="C359" t="s">
        <v>72</v>
      </c>
      <c r="D359" t="n">
        <v>1</v>
      </c>
      <c r="E359" t="s">
        <v>659</v>
      </c>
      <c r="F359" t="n">
        <v>1273087</v>
      </c>
      <c r="G359" t="s">
        <v>74</v>
      </c>
      <c r="H359" t="s">
        <v>75</v>
      </c>
      <c r="I359" t="s"/>
      <c r="J359" t="s">
        <v>74</v>
      </c>
      <c r="K359" t="n">
        <v>2064.3</v>
      </c>
      <c r="L359" t="s">
        <v>76</v>
      </c>
      <c r="M359" t="s"/>
      <c r="N359" t="s">
        <v>681</v>
      </c>
      <c r="O359" t="s">
        <v>78</v>
      </c>
      <c r="P359" t="s">
        <v>661</v>
      </c>
      <c r="Q359" t="s"/>
      <c r="R359" t="s">
        <v>153</v>
      </c>
      <c r="S359" t="s">
        <v>683</v>
      </c>
      <c r="T359" t="s">
        <v>82</v>
      </c>
      <c r="U359" t="s"/>
      <c r="V359" t="s">
        <v>83</v>
      </c>
      <c r="W359" t="s">
        <v>99</v>
      </c>
      <c r="X359" t="s"/>
      <c r="Y359" t="s">
        <v>85</v>
      </c>
      <c r="Z359">
        <f>HYPERLINK("https://hotelmonitor-cachepage.eclerx.com/savepage/tk_15435850597265747_sr_2117.html","info")</f>
        <v/>
      </c>
      <c r="AA359" t="n">
        <v>191200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88</v>
      </c>
      <c r="AO359" t="s"/>
      <c r="AP359" t="n">
        <v>286</v>
      </c>
      <c r="AQ359" t="s">
        <v>89</v>
      </c>
      <c r="AR359" t="s"/>
      <c r="AS359" t="s"/>
      <c r="AT359" t="s">
        <v>90</v>
      </c>
      <c r="AU359" t="s"/>
      <c r="AV359" t="s"/>
      <c r="AW359" t="s"/>
      <c r="AX359" t="s"/>
      <c r="AY359" t="n">
        <v>1282974</v>
      </c>
      <c r="AZ359" t="s">
        <v>663</v>
      </c>
      <c r="BA359" t="s"/>
      <c r="BB359" t="n">
        <v>550426</v>
      </c>
      <c r="BC359" t="n">
        <v>13.332865</v>
      </c>
      <c r="BD359" t="n">
        <v>52.505588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92</v>
      </c>
    </row>
    <row r="360" spans="1:70">
      <c r="A360" t="s">
        <v>70</v>
      </c>
      <c r="B360" t="s">
        <v>71</v>
      </c>
      <c r="C360" t="s">
        <v>72</v>
      </c>
      <c r="D360" t="n">
        <v>1</v>
      </c>
      <c r="E360" t="s">
        <v>684</v>
      </c>
      <c r="F360" t="n">
        <v>529931</v>
      </c>
      <c r="G360" t="s">
        <v>74</v>
      </c>
      <c r="H360" t="s">
        <v>75</v>
      </c>
      <c r="I360" t="s"/>
      <c r="J360" t="s">
        <v>74</v>
      </c>
      <c r="K360" t="n">
        <v>218.9</v>
      </c>
      <c r="L360" t="s">
        <v>76</v>
      </c>
      <c r="M360" t="s"/>
      <c r="N360" t="s">
        <v>141</v>
      </c>
      <c r="O360" t="s">
        <v>78</v>
      </c>
      <c r="P360" t="s">
        <v>685</v>
      </c>
      <c r="Q360" t="s"/>
      <c r="R360" t="s">
        <v>153</v>
      </c>
      <c r="S360" t="s">
        <v>686</v>
      </c>
      <c r="T360" t="s">
        <v>82</v>
      </c>
      <c r="U360" t="s"/>
      <c r="V360" t="s">
        <v>83</v>
      </c>
      <c r="W360" t="s">
        <v>84</v>
      </c>
      <c r="X360" t="s"/>
      <c r="Y360" t="s">
        <v>85</v>
      </c>
      <c r="Z360">
        <f>HYPERLINK("https://hotelmonitor-cachepage.eclerx.com/savepage/tk_1543584908874189_sr_2117.html","info")</f>
        <v/>
      </c>
      <c r="AA360" t="n">
        <v>8818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88</v>
      </c>
      <c r="AO360" t="s"/>
      <c r="AP360" t="n">
        <v>201</v>
      </c>
      <c r="AQ360" t="s">
        <v>89</v>
      </c>
      <c r="AR360" t="s"/>
      <c r="AS360" t="s"/>
      <c r="AT360" t="s">
        <v>90</v>
      </c>
      <c r="AU360" t="s"/>
      <c r="AV360" t="s"/>
      <c r="AW360" t="s"/>
      <c r="AX360" t="s"/>
      <c r="AY360" t="n">
        <v>163078</v>
      </c>
      <c r="AZ360" t="s">
        <v>687</v>
      </c>
      <c r="BA360" t="s"/>
      <c r="BB360" t="n">
        <v>55646</v>
      </c>
      <c r="BC360" t="n">
        <v>13.37258</v>
      </c>
      <c r="BD360" t="n">
        <v>52.50773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92</v>
      </c>
    </row>
    <row r="361" spans="1:70">
      <c r="A361" t="s">
        <v>70</v>
      </c>
      <c r="B361" t="s">
        <v>71</v>
      </c>
      <c r="C361" t="s">
        <v>72</v>
      </c>
      <c r="D361" t="n">
        <v>1</v>
      </c>
      <c r="E361" t="s">
        <v>684</v>
      </c>
      <c r="F361" t="n">
        <v>529931</v>
      </c>
      <c r="G361" t="s">
        <v>74</v>
      </c>
      <c r="H361" t="s">
        <v>75</v>
      </c>
      <c r="I361" t="s"/>
      <c r="J361" t="s">
        <v>74</v>
      </c>
      <c r="K361" t="n">
        <v>199</v>
      </c>
      <c r="L361" t="s">
        <v>76</v>
      </c>
      <c r="M361" t="s"/>
      <c r="N361" t="s">
        <v>688</v>
      </c>
      <c r="O361" t="s">
        <v>78</v>
      </c>
      <c r="P361" t="s">
        <v>685</v>
      </c>
      <c r="Q361" t="s"/>
      <c r="R361" t="s">
        <v>153</v>
      </c>
      <c r="S361" t="s">
        <v>689</v>
      </c>
      <c r="T361" t="s">
        <v>82</v>
      </c>
      <c r="U361" t="s"/>
      <c r="V361" t="s">
        <v>83</v>
      </c>
      <c r="W361" t="s">
        <v>84</v>
      </c>
      <c r="X361" t="s"/>
      <c r="Y361" t="s">
        <v>85</v>
      </c>
      <c r="Z361">
        <f>HYPERLINK("https://hotelmonitor-cachepage.eclerx.com/savepage/tk_1543584908874189_sr_2117.html","info")</f>
        <v/>
      </c>
      <c r="AA361" t="n">
        <v>8818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88</v>
      </c>
      <c r="AO361" t="s"/>
      <c r="AP361" t="n">
        <v>201</v>
      </c>
      <c r="AQ361" t="s">
        <v>89</v>
      </c>
      <c r="AR361" t="s"/>
      <c r="AS361" t="s"/>
      <c r="AT361" t="s">
        <v>90</v>
      </c>
      <c r="AU361" t="s"/>
      <c r="AV361" t="s"/>
      <c r="AW361" t="s"/>
      <c r="AX361" t="s"/>
      <c r="AY361" t="n">
        <v>163078</v>
      </c>
      <c r="AZ361" t="s">
        <v>687</v>
      </c>
      <c r="BA361" t="s"/>
      <c r="BB361" t="n">
        <v>55646</v>
      </c>
      <c r="BC361" t="n">
        <v>13.37258</v>
      </c>
      <c r="BD361" t="n">
        <v>52.50773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92</v>
      </c>
    </row>
    <row r="362" spans="1:70">
      <c r="A362" t="s">
        <v>70</v>
      </c>
      <c r="B362" t="s">
        <v>71</v>
      </c>
      <c r="C362" t="s">
        <v>72</v>
      </c>
      <c r="D362" t="n">
        <v>1</v>
      </c>
      <c r="E362" t="s">
        <v>684</v>
      </c>
      <c r="F362" t="n">
        <v>529931</v>
      </c>
      <c r="G362" t="s">
        <v>74</v>
      </c>
      <c r="H362" t="s">
        <v>75</v>
      </c>
      <c r="I362" t="s"/>
      <c r="J362" t="s">
        <v>74</v>
      </c>
      <c r="K362" t="n">
        <v>249</v>
      </c>
      <c r="L362" t="s">
        <v>76</v>
      </c>
      <c r="M362" t="s"/>
      <c r="N362" t="s">
        <v>690</v>
      </c>
      <c r="O362" t="s">
        <v>78</v>
      </c>
      <c r="P362" t="s">
        <v>685</v>
      </c>
      <c r="Q362" t="s"/>
      <c r="R362" t="s">
        <v>153</v>
      </c>
      <c r="S362" t="s">
        <v>691</v>
      </c>
      <c r="T362" t="s">
        <v>82</v>
      </c>
      <c r="U362" t="s"/>
      <c r="V362" t="s">
        <v>83</v>
      </c>
      <c r="W362" t="s">
        <v>99</v>
      </c>
      <c r="X362" t="s"/>
      <c r="Y362" t="s">
        <v>85</v>
      </c>
      <c r="Z362">
        <f>HYPERLINK("https://hotelmonitor-cachepage.eclerx.com/savepage/tk_1543584908874189_sr_2117.html","info")</f>
        <v/>
      </c>
      <c r="AA362" t="n">
        <v>8818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88</v>
      </c>
      <c r="AO362" t="s"/>
      <c r="AP362" t="n">
        <v>201</v>
      </c>
      <c r="AQ362" t="s">
        <v>89</v>
      </c>
      <c r="AR362" t="s"/>
      <c r="AS362" t="s"/>
      <c r="AT362" t="s">
        <v>90</v>
      </c>
      <c r="AU362" t="s"/>
      <c r="AV362" t="s"/>
      <c r="AW362" t="s"/>
      <c r="AX362" t="s"/>
      <c r="AY362" t="n">
        <v>163078</v>
      </c>
      <c r="AZ362" t="s">
        <v>687</v>
      </c>
      <c r="BA362" t="s"/>
      <c r="BB362" t="n">
        <v>55646</v>
      </c>
      <c r="BC362" t="n">
        <v>13.37258</v>
      </c>
      <c r="BD362" t="n">
        <v>52.50773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92</v>
      </c>
    </row>
    <row r="363" spans="1:70">
      <c r="A363" t="s">
        <v>70</v>
      </c>
      <c r="B363" t="s">
        <v>71</v>
      </c>
      <c r="C363" t="s">
        <v>72</v>
      </c>
      <c r="D363" t="n">
        <v>1</v>
      </c>
      <c r="E363" t="s">
        <v>684</v>
      </c>
      <c r="F363" t="n">
        <v>529931</v>
      </c>
      <c r="G363" t="s">
        <v>74</v>
      </c>
      <c r="H363" t="s">
        <v>75</v>
      </c>
      <c r="I363" t="s"/>
      <c r="J363" t="s">
        <v>74</v>
      </c>
      <c r="K363" t="n">
        <v>249</v>
      </c>
      <c r="L363" t="s">
        <v>76</v>
      </c>
      <c r="M363" t="s"/>
      <c r="N363" t="s">
        <v>688</v>
      </c>
      <c r="O363" t="s">
        <v>78</v>
      </c>
      <c r="P363" t="s">
        <v>685</v>
      </c>
      <c r="Q363" t="s"/>
      <c r="R363" t="s">
        <v>153</v>
      </c>
      <c r="S363" t="s">
        <v>691</v>
      </c>
      <c r="T363" t="s">
        <v>82</v>
      </c>
      <c r="U363" t="s"/>
      <c r="V363" t="s">
        <v>83</v>
      </c>
      <c r="W363" t="s">
        <v>99</v>
      </c>
      <c r="X363" t="s"/>
      <c r="Y363" t="s">
        <v>85</v>
      </c>
      <c r="Z363">
        <f>HYPERLINK("https://hotelmonitor-cachepage.eclerx.com/savepage/tk_1543584908874189_sr_2117.html","info")</f>
        <v/>
      </c>
      <c r="AA363" t="n">
        <v>8818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88</v>
      </c>
      <c r="AO363" t="s"/>
      <c r="AP363" t="n">
        <v>201</v>
      </c>
      <c r="AQ363" t="s">
        <v>89</v>
      </c>
      <c r="AR363" t="s"/>
      <c r="AS363" t="s"/>
      <c r="AT363" t="s">
        <v>90</v>
      </c>
      <c r="AU363" t="s"/>
      <c r="AV363" t="s"/>
      <c r="AW363" t="s"/>
      <c r="AX363" t="s"/>
      <c r="AY363" t="n">
        <v>163078</v>
      </c>
      <c r="AZ363" t="s">
        <v>687</v>
      </c>
      <c r="BA363" t="s"/>
      <c r="BB363" t="n">
        <v>55646</v>
      </c>
      <c r="BC363" t="n">
        <v>13.37258</v>
      </c>
      <c r="BD363" t="n">
        <v>52.50773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92</v>
      </c>
    </row>
    <row r="364" spans="1:70">
      <c r="A364" t="s">
        <v>70</v>
      </c>
      <c r="B364" t="s">
        <v>71</v>
      </c>
      <c r="C364" t="s">
        <v>72</v>
      </c>
      <c r="D364" t="n">
        <v>1</v>
      </c>
      <c r="E364" t="s">
        <v>684</v>
      </c>
      <c r="F364" t="n">
        <v>529931</v>
      </c>
      <c r="G364" t="s">
        <v>74</v>
      </c>
      <c r="H364" t="s">
        <v>75</v>
      </c>
      <c r="I364" t="s"/>
      <c r="J364" t="s">
        <v>74</v>
      </c>
      <c r="K364" t="n">
        <v>339</v>
      </c>
      <c r="L364" t="s">
        <v>76</v>
      </c>
      <c r="M364" t="s"/>
      <c r="N364" t="s">
        <v>692</v>
      </c>
      <c r="O364" t="s">
        <v>78</v>
      </c>
      <c r="P364" t="s">
        <v>685</v>
      </c>
      <c r="Q364" t="s"/>
      <c r="R364" t="s">
        <v>153</v>
      </c>
      <c r="S364" t="s">
        <v>693</v>
      </c>
      <c r="T364" t="s">
        <v>82</v>
      </c>
      <c r="U364" t="s"/>
      <c r="V364" t="s">
        <v>83</v>
      </c>
      <c r="W364" t="s">
        <v>99</v>
      </c>
      <c r="X364" t="s"/>
      <c r="Y364" t="s">
        <v>85</v>
      </c>
      <c r="Z364">
        <f>HYPERLINK("https://hotelmonitor-cachepage.eclerx.com/savepage/tk_1543584908874189_sr_2117.html","info")</f>
        <v/>
      </c>
      <c r="AA364" t="n">
        <v>8818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88</v>
      </c>
      <c r="AO364" t="s"/>
      <c r="AP364" t="n">
        <v>201</v>
      </c>
      <c r="AQ364" t="s">
        <v>89</v>
      </c>
      <c r="AR364" t="s"/>
      <c r="AS364" t="s"/>
      <c r="AT364" t="s">
        <v>90</v>
      </c>
      <c r="AU364" t="s"/>
      <c r="AV364" t="s"/>
      <c r="AW364" t="s"/>
      <c r="AX364" t="s"/>
      <c r="AY364" t="n">
        <v>163078</v>
      </c>
      <c r="AZ364" t="s">
        <v>687</v>
      </c>
      <c r="BA364" t="s"/>
      <c r="BB364" t="n">
        <v>55646</v>
      </c>
      <c r="BC364" t="n">
        <v>13.37258</v>
      </c>
      <c r="BD364" t="n">
        <v>52.50773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92</v>
      </c>
    </row>
    <row r="365" spans="1:70">
      <c r="A365" t="s">
        <v>70</v>
      </c>
      <c r="B365" t="s">
        <v>71</v>
      </c>
      <c r="C365" t="s">
        <v>72</v>
      </c>
      <c r="D365" t="n">
        <v>1</v>
      </c>
      <c r="E365" t="s">
        <v>684</v>
      </c>
      <c r="F365" t="n">
        <v>529931</v>
      </c>
      <c r="G365" t="s">
        <v>74</v>
      </c>
      <c r="H365" t="s">
        <v>75</v>
      </c>
      <c r="I365" t="s"/>
      <c r="J365" t="s">
        <v>74</v>
      </c>
      <c r="K365" t="n">
        <v>358.9</v>
      </c>
      <c r="L365" t="s">
        <v>76</v>
      </c>
      <c r="M365" t="s"/>
      <c r="N365" t="s">
        <v>125</v>
      </c>
      <c r="O365" t="s">
        <v>78</v>
      </c>
      <c r="P365" t="s">
        <v>685</v>
      </c>
      <c r="Q365" t="s"/>
      <c r="R365" t="s">
        <v>153</v>
      </c>
      <c r="S365" t="s">
        <v>694</v>
      </c>
      <c r="T365" t="s">
        <v>82</v>
      </c>
      <c r="U365" t="s"/>
      <c r="V365" t="s">
        <v>83</v>
      </c>
      <c r="W365" t="s">
        <v>84</v>
      </c>
      <c r="X365" t="s"/>
      <c r="Y365" t="s">
        <v>85</v>
      </c>
      <c r="Z365">
        <f>HYPERLINK("https://hotelmonitor-cachepage.eclerx.com/savepage/tk_1543584908874189_sr_2117.html","info")</f>
        <v/>
      </c>
      <c r="AA365" t="n">
        <v>8818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88</v>
      </c>
      <c r="AO365" t="s"/>
      <c r="AP365" t="n">
        <v>201</v>
      </c>
      <c r="AQ365" t="s">
        <v>89</v>
      </c>
      <c r="AR365" t="s"/>
      <c r="AS365" t="s"/>
      <c r="AT365" t="s">
        <v>90</v>
      </c>
      <c r="AU365" t="s"/>
      <c r="AV365" t="s"/>
      <c r="AW365" t="s"/>
      <c r="AX365" t="s"/>
      <c r="AY365" t="n">
        <v>163078</v>
      </c>
      <c r="AZ365" t="s">
        <v>687</v>
      </c>
      <c r="BA365" t="s"/>
      <c r="BB365" t="n">
        <v>55646</v>
      </c>
      <c r="BC365" t="n">
        <v>13.37258</v>
      </c>
      <c r="BD365" t="n">
        <v>52.50773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92</v>
      </c>
    </row>
    <row r="366" spans="1:70">
      <c r="A366" t="s">
        <v>70</v>
      </c>
      <c r="B366" t="s">
        <v>71</v>
      </c>
      <c r="C366" t="s">
        <v>72</v>
      </c>
      <c r="D366" t="n">
        <v>1</v>
      </c>
      <c r="E366" t="s">
        <v>684</v>
      </c>
      <c r="F366" t="n">
        <v>529931</v>
      </c>
      <c r="G366" t="s">
        <v>74</v>
      </c>
      <c r="H366" t="s">
        <v>75</v>
      </c>
      <c r="I366" t="s"/>
      <c r="J366" t="s">
        <v>74</v>
      </c>
      <c r="K366" t="n">
        <v>899</v>
      </c>
      <c r="L366" t="s">
        <v>76</v>
      </c>
      <c r="M366" t="s"/>
      <c r="N366" t="s">
        <v>695</v>
      </c>
      <c r="O366" t="s">
        <v>78</v>
      </c>
      <c r="P366" t="s">
        <v>685</v>
      </c>
      <c r="Q366" t="s"/>
      <c r="R366" t="s">
        <v>153</v>
      </c>
      <c r="S366" t="s">
        <v>696</v>
      </c>
      <c r="T366" t="s">
        <v>82</v>
      </c>
      <c r="U366" t="s"/>
      <c r="V366" t="s">
        <v>83</v>
      </c>
      <c r="W366" t="s">
        <v>84</v>
      </c>
      <c r="X366" t="s"/>
      <c r="Y366" t="s">
        <v>85</v>
      </c>
      <c r="Z366">
        <f>HYPERLINK("https://hotelmonitor-cachepage.eclerx.com/savepage/tk_1543584908874189_sr_2117.html","info")</f>
        <v/>
      </c>
      <c r="AA366" t="n">
        <v>8818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88</v>
      </c>
      <c r="AO366" t="s"/>
      <c r="AP366" t="n">
        <v>201</v>
      </c>
      <c r="AQ366" t="s">
        <v>89</v>
      </c>
      <c r="AR366" t="s"/>
      <c r="AS366" t="s"/>
      <c r="AT366" t="s">
        <v>90</v>
      </c>
      <c r="AU366" t="s"/>
      <c r="AV366" t="s"/>
      <c r="AW366" t="s"/>
      <c r="AX366" t="s"/>
      <c r="AY366" t="n">
        <v>163078</v>
      </c>
      <c r="AZ366" t="s">
        <v>687</v>
      </c>
      <c r="BA366" t="s"/>
      <c r="BB366" t="n">
        <v>55646</v>
      </c>
      <c r="BC366" t="n">
        <v>13.37258</v>
      </c>
      <c r="BD366" t="n">
        <v>52.50773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92</v>
      </c>
    </row>
    <row r="367" spans="1:70">
      <c r="A367" t="s">
        <v>70</v>
      </c>
      <c r="B367" t="s">
        <v>71</v>
      </c>
      <c r="C367" t="s">
        <v>72</v>
      </c>
      <c r="D367" t="n">
        <v>1</v>
      </c>
      <c r="E367" t="s">
        <v>684</v>
      </c>
      <c r="F367" t="n">
        <v>529931</v>
      </c>
      <c r="G367" t="s">
        <v>74</v>
      </c>
      <c r="H367" t="s">
        <v>75</v>
      </c>
      <c r="I367" t="s"/>
      <c r="J367" t="s">
        <v>74</v>
      </c>
      <c r="K367" t="n">
        <v>949</v>
      </c>
      <c r="L367" t="s">
        <v>76</v>
      </c>
      <c r="M367" t="s"/>
      <c r="N367" t="s">
        <v>695</v>
      </c>
      <c r="O367" t="s">
        <v>78</v>
      </c>
      <c r="P367" t="s">
        <v>685</v>
      </c>
      <c r="Q367" t="s"/>
      <c r="R367" t="s">
        <v>153</v>
      </c>
      <c r="S367" t="s">
        <v>697</v>
      </c>
      <c r="T367" t="s">
        <v>82</v>
      </c>
      <c r="U367" t="s"/>
      <c r="V367" t="s">
        <v>83</v>
      </c>
      <c r="W367" t="s">
        <v>99</v>
      </c>
      <c r="X367" t="s"/>
      <c r="Y367" t="s">
        <v>85</v>
      </c>
      <c r="Z367">
        <f>HYPERLINK("https://hotelmonitor-cachepage.eclerx.com/savepage/tk_1543584908874189_sr_2117.html","info")</f>
        <v/>
      </c>
      <c r="AA367" t="n">
        <v>8818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88</v>
      </c>
      <c r="AO367" t="s"/>
      <c r="AP367" t="n">
        <v>201</v>
      </c>
      <c r="AQ367" t="s">
        <v>89</v>
      </c>
      <c r="AR367" t="s"/>
      <c r="AS367" t="s"/>
      <c r="AT367" t="s">
        <v>90</v>
      </c>
      <c r="AU367" t="s"/>
      <c r="AV367" t="s"/>
      <c r="AW367" t="s"/>
      <c r="AX367" t="s"/>
      <c r="AY367" t="n">
        <v>163078</v>
      </c>
      <c r="AZ367" t="s">
        <v>687</v>
      </c>
      <c r="BA367" t="s"/>
      <c r="BB367" t="n">
        <v>55646</v>
      </c>
      <c r="BC367" t="n">
        <v>13.37258</v>
      </c>
      <c r="BD367" t="n">
        <v>52.50773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92</v>
      </c>
    </row>
    <row r="368" spans="1:70">
      <c r="A368" t="s">
        <v>70</v>
      </c>
      <c r="B368" t="s">
        <v>71</v>
      </c>
      <c r="C368" t="s">
        <v>72</v>
      </c>
      <c r="D368" t="n">
        <v>1</v>
      </c>
      <c r="E368" t="s">
        <v>698</v>
      </c>
      <c r="F368" t="n">
        <v>-1</v>
      </c>
      <c r="G368" t="s">
        <v>74</v>
      </c>
      <c r="H368" t="s">
        <v>75</v>
      </c>
      <c r="I368" t="s"/>
      <c r="J368" t="s">
        <v>74</v>
      </c>
      <c r="K368" t="n">
        <v>149</v>
      </c>
      <c r="L368" t="s">
        <v>76</v>
      </c>
      <c r="M368" t="s"/>
      <c r="N368" t="s">
        <v>489</v>
      </c>
      <c r="O368" t="s">
        <v>78</v>
      </c>
      <c r="P368" t="s">
        <v>698</v>
      </c>
      <c r="Q368" t="s"/>
      <c r="R368" t="s">
        <v>118</v>
      </c>
      <c r="S368" t="s">
        <v>156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HYPERLINK("https://hotelmonitor-cachepage.eclerx.com/savepage/tk_15435849206322331_sr_2117.html","info")</f>
        <v/>
      </c>
      <c r="AA368" t="n">
        <v>-6796582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88</v>
      </c>
      <c r="AO368" t="s"/>
      <c r="AP368" t="n">
        <v>208</v>
      </c>
      <c r="AQ368" t="s">
        <v>89</v>
      </c>
      <c r="AR368" t="s"/>
      <c r="AS368" t="s"/>
      <c r="AT368" t="s">
        <v>90</v>
      </c>
      <c r="AU368" t="s"/>
      <c r="AV368" t="s"/>
      <c r="AW368" t="s"/>
      <c r="AX368" t="s"/>
      <c r="AY368" t="n">
        <v>6796582</v>
      </c>
      <c r="AZ368" t="s">
        <v>699</v>
      </c>
      <c r="BA368" t="s"/>
      <c r="BB368" t="n">
        <v>545095</v>
      </c>
      <c r="BC368" t="n">
        <v>13.413612</v>
      </c>
      <c r="BD368" t="n">
        <v>52.511715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92</v>
      </c>
    </row>
    <row r="369" spans="1:70">
      <c r="A369" t="s">
        <v>70</v>
      </c>
      <c r="B369" t="s">
        <v>71</v>
      </c>
      <c r="C369" t="s">
        <v>72</v>
      </c>
      <c r="D369" t="n">
        <v>1</v>
      </c>
      <c r="E369" t="s">
        <v>698</v>
      </c>
      <c r="F369" t="n">
        <v>-1</v>
      </c>
      <c r="G369" t="s">
        <v>74</v>
      </c>
      <c r="H369" t="s">
        <v>75</v>
      </c>
      <c r="I369" t="s"/>
      <c r="J369" t="s">
        <v>74</v>
      </c>
      <c r="K369" t="n">
        <v>159</v>
      </c>
      <c r="L369" t="s">
        <v>76</v>
      </c>
      <c r="M369" t="s"/>
      <c r="N369" t="s">
        <v>700</v>
      </c>
      <c r="O369" t="s">
        <v>78</v>
      </c>
      <c r="P369" t="s">
        <v>698</v>
      </c>
      <c r="Q369" t="s"/>
      <c r="R369" t="s">
        <v>118</v>
      </c>
      <c r="S369" t="s">
        <v>158</v>
      </c>
      <c r="T369" t="s">
        <v>82</v>
      </c>
      <c r="U369" t="s"/>
      <c r="V369" t="s">
        <v>83</v>
      </c>
      <c r="W369" t="s">
        <v>84</v>
      </c>
      <c r="X369" t="s"/>
      <c r="Y369" t="s">
        <v>85</v>
      </c>
      <c r="Z369">
        <f>HYPERLINK("https://hotelmonitor-cachepage.eclerx.com/savepage/tk_15435849206322331_sr_2117.html","info")</f>
        <v/>
      </c>
      <c r="AA369" t="n">
        <v>-6796582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88</v>
      </c>
      <c r="AO369" t="s"/>
      <c r="AP369" t="n">
        <v>208</v>
      </c>
      <c r="AQ369" t="s">
        <v>89</v>
      </c>
      <c r="AR369" t="s"/>
      <c r="AS369" t="s"/>
      <c r="AT369" t="s">
        <v>90</v>
      </c>
      <c r="AU369" t="s"/>
      <c r="AV369" t="s"/>
      <c r="AW369" t="s"/>
      <c r="AX369" t="s"/>
      <c r="AY369" t="n">
        <v>6796582</v>
      </c>
      <c r="AZ369" t="s">
        <v>699</v>
      </c>
      <c r="BA369" t="s"/>
      <c r="BB369" t="n">
        <v>545095</v>
      </c>
      <c r="BC369" t="n">
        <v>13.413612</v>
      </c>
      <c r="BD369" t="n">
        <v>52.511715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92</v>
      </c>
    </row>
    <row r="370" spans="1:70">
      <c r="A370" t="s">
        <v>70</v>
      </c>
      <c r="B370" t="s">
        <v>71</v>
      </c>
      <c r="C370" t="s">
        <v>72</v>
      </c>
      <c r="D370" t="n">
        <v>1</v>
      </c>
      <c r="E370" t="s">
        <v>698</v>
      </c>
      <c r="F370" t="n">
        <v>-1</v>
      </c>
      <c r="G370" t="s">
        <v>74</v>
      </c>
      <c r="H370" t="s">
        <v>75</v>
      </c>
      <c r="I370" t="s"/>
      <c r="J370" t="s">
        <v>74</v>
      </c>
      <c r="K370" t="n">
        <v>179</v>
      </c>
      <c r="L370" t="s">
        <v>76</v>
      </c>
      <c r="M370" t="s"/>
      <c r="N370" t="s">
        <v>101</v>
      </c>
      <c r="O370" t="s">
        <v>78</v>
      </c>
      <c r="P370" t="s">
        <v>698</v>
      </c>
      <c r="Q370" t="s"/>
      <c r="R370" t="s">
        <v>118</v>
      </c>
      <c r="S370" t="s">
        <v>420</v>
      </c>
      <c r="T370" t="s">
        <v>82</v>
      </c>
      <c r="U370" t="s"/>
      <c r="V370" t="s">
        <v>83</v>
      </c>
      <c r="W370" t="s">
        <v>99</v>
      </c>
      <c r="X370" t="s"/>
      <c r="Y370" t="s">
        <v>85</v>
      </c>
      <c r="Z370">
        <f>HYPERLINK("https://hotelmonitor-cachepage.eclerx.com/savepage/tk_15435849206322331_sr_2117.html","info")</f>
        <v/>
      </c>
      <c r="AA370" t="n">
        <v>-6796582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88</v>
      </c>
      <c r="AO370" t="s"/>
      <c r="AP370" t="n">
        <v>208</v>
      </c>
      <c r="AQ370" t="s">
        <v>89</v>
      </c>
      <c r="AR370" t="s"/>
      <c r="AS370" t="s"/>
      <c r="AT370" t="s">
        <v>90</v>
      </c>
      <c r="AU370" t="s"/>
      <c r="AV370" t="s"/>
      <c r="AW370" t="s"/>
      <c r="AX370" t="s"/>
      <c r="AY370" t="n">
        <v>6796582</v>
      </c>
      <c r="AZ370" t="s">
        <v>699</v>
      </c>
      <c r="BA370" t="s"/>
      <c r="BB370" t="n">
        <v>545095</v>
      </c>
      <c r="BC370" t="n">
        <v>13.413612</v>
      </c>
      <c r="BD370" t="n">
        <v>52.511715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92</v>
      </c>
    </row>
    <row r="371" spans="1:70">
      <c r="A371" t="s">
        <v>70</v>
      </c>
      <c r="B371" t="s">
        <v>71</v>
      </c>
      <c r="C371" t="s">
        <v>72</v>
      </c>
      <c r="D371" t="n">
        <v>1</v>
      </c>
      <c r="E371" t="s">
        <v>698</v>
      </c>
      <c r="F371" t="n">
        <v>-1</v>
      </c>
      <c r="G371" t="s">
        <v>74</v>
      </c>
      <c r="H371" t="s">
        <v>75</v>
      </c>
      <c r="I371" t="s"/>
      <c r="J371" t="s">
        <v>74</v>
      </c>
      <c r="K371" t="n">
        <v>189</v>
      </c>
      <c r="L371" t="s">
        <v>76</v>
      </c>
      <c r="M371" t="s"/>
      <c r="N371" t="s">
        <v>700</v>
      </c>
      <c r="O371" t="s">
        <v>78</v>
      </c>
      <c r="P371" t="s">
        <v>698</v>
      </c>
      <c r="Q371" t="s"/>
      <c r="R371" t="s">
        <v>118</v>
      </c>
      <c r="S371" t="s">
        <v>701</v>
      </c>
      <c r="T371" t="s">
        <v>82</v>
      </c>
      <c r="U371" t="s"/>
      <c r="V371" t="s">
        <v>83</v>
      </c>
      <c r="W371" t="s">
        <v>99</v>
      </c>
      <c r="X371" t="s"/>
      <c r="Y371" t="s">
        <v>85</v>
      </c>
      <c r="Z371">
        <f>HYPERLINK("https://hotelmonitor-cachepage.eclerx.com/savepage/tk_15435849206322331_sr_2117.html","info")</f>
        <v/>
      </c>
      <c r="AA371" t="n">
        <v>-6796582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88</v>
      </c>
      <c r="AO371" t="s"/>
      <c r="AP371" t="n">
        <v>208</v>
      </c>
      <c r="AQ371" t="s">
        <v>89</v>
      </c>
      <c r="AR371" t="s"/>
      <c r="AS371" t="s"/>
      <c r="AT371" t="s">
        <v>90</v>
      </c>
      <c r="AU371" t="s"/>
      <c r="AV371" t="s"/>
      <c r="AW371" t="s"/>
      <c r="AX371" t="s"/>
      <c r="AY371" t="n">
        <v>6796582</v>
      </c>
      <c r="AZ371" t="s">
        <v>699</v>
      </c>
      <c r="BA371" t="s"/>
      <c r="BB371" t="n">
        <v>545095</v>
      </c>
      <c r="BC371" t="n">
        <v>13.413612</v>
      </c>
      <c r="BD371" t="n">
        <v>52.511715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92</v>
      </c>
    </row>
    <row r="372" spans="1:70">
      <c r="A372" t="s">
        <v>70</v>
      </c>
      <c r="B372" t="s">
        <v>71</v>
      </c>
      <c r="C372" t="s">
        <v>72</v>
      </c>
      <c r="D372" t="n">
        <v>1</v>
      </c>
      <c r="E372" t="s">
        <v>702</v>
      </c>
      <c r="F372" t="n">
        <v>529927</v>
      </c>
      <c r="G372" t="s">
        <v>74</v>
      </c>
      <c r="H372" t="s">
        <v>75</v>
      </c>
      <c r="I372" t="s"/>
      <c r="J372" t="s">
        <v>74</v>
      </c>
      <c r="K372" t="n">
        <v>109</v>
      </c>
      <c r="L372" t="s">
        <v>76</v>
      </c>
      <c r="M372" t="s"/>
      <c r="N372" t="s">
        <v>125</v>
      </c>
      <c r="O372" t="s">
        <v>78</v>
      </c>
      <c r="P372" t="s">
        <v>703</v>
      </c>
      <c r="Q372" t="s"/>
      <c r="R372" t="s">
        <v>80</v>
      </c>
      <c r="S372" t="s">
        <v>81</v>
      </c>
      <c r="T372" t="s">
        <v>82</v>
      </c>
      <c r="U372" t="s"/>
      <c r="V372" t="s">
        <v>83</v>
      </c>
      <c r="W372" t="s">
        <v>84</v>
      </c>
      <c r="X372" t="s"/>
      <c r="Y372" t="s">
        <v>85</v>
      </c>
      <c r="Z372">
        <f>HYPERLINK("https://hotelmonitor-cachepage.eclerx.com/savepage/tk_15435850432345529_sr_2117.html","info")</f>
        <v/>
      </c>
      <c r="AA372" t="n">
        <v>7272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88</v>
      </c>
      <c r="AO372" t="s"/>
      <c r="AP372" t="n">
        <v>277</v>
      </c>
      <c r="AQ372" t="s">
        <v>89</v>
      </c>
      <c r="AR372" t="s"/>
      <c r="AS372" t="s"/>
      <c r="AT372" t="s">
        <v>90</v>
      </c>
      <c r="AU372" t="s"/>
      <c r="AV372" t="s"/>
      <c r="AW372" t="s"/>
      <c r="AX372" t="s"/>
      <c r="AY372" t="n">
        <v>2189853</v>
      </c>
      <c r="AZ372" t="s">
        <v>704</v>
      </c>
      <c r="BA372" t="s"/>
      <c r="BB372" t="n">
        <v>21579</v>
      </c>
      <c r="BC372" t="n">
        <v>13.331317</v>
      </c>
      <c r="BD372" t="n">
        <v>52.501341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92</v>
      </c>
    </row>
    <row r="373" spans="1:70">
      <c r="A373" t="s">
        <v>70</v>
      </c>
      <c r="B373" t="s">
        <v>71</v>
      </c>
      <c r="C373" t="s">
        <v>72</v>
      </c>
      <c r="D373" t="n">
        <v>1</v>
      </c>
      <c r="E373" t="s">
        <v>705</v>
      </c>
      <c r="F373" t="n">
        <v>5009313</v>
      </c>
      <c r="G373" t="s">
        <v>74</v>
      </c>
      <c r="H373" t="s">
        <v>75</v>
      </c>
      <c r="I373" t="s"/>
      <c r="J373" t="s">
        <v>74</v>
      </c>
      <c r="K373" t="n">
        <v>149</v>
      </c>
      <c r="L373" t="s">
        <v>76</v>
      </c>
      <c r="M373" t="s"/>
      <c r="N373" t="s">
        <v>706</v>
      </c>
      <c r="O373" t="s">
        <v>78</v>
      </c>
      <c r="P373" t="s">
        <v>707</v>
      </c>
      <c r="Q373" t="s"/>
      <c r="R373" t="s">
        <v>192</v>
      </c>
      <c r="S373" t="s">
        <v>156</v>
      </c>
      <c r="T373" t="s">
        <v>82</v>
      </c>
      <c r="U373" t="s"/>
      <c r="V373" t="s">
        <v>83</v>
      </c>
      <c r="W373" t="s">
        <v>99</v>
      </c>
      <c r="X373" t="s"/>
      <c r="Y373" t="s">
        <v>85</v>
      </c>
      <c r="Z373">
        <f>HYPERLINK("https://hotelmonitor-cachepage.eclerx.com/savepage/tk_15435846722983181_sr_2117.html","info")</f>
        <v/>
      </c>
      <c r="AA373" t="n">
        <v>614361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88</v>
      </c>
      <c r="AO373" t="s"/>
      <c r="AP373" t="n">
        <v>67</v>
      </c>
      <c r="AQ373" t="s">
        <v>89</v>
      </c>
      <c r="AR373" t="s"/>
      <c r="AS373" t="s"/>
      <c r="AT373" t="s">
        <v>90</v>
      </c>
      <c r="AU373" t="s"/>
      <c r="AV373" t="s"/>
      <c r="AW373" t="s"/>
      <c r="AX373" t="s"/>
      <c r="AY373" t="n">
        <v>4481113</v>
      </c>
      <c r="AZ373" t="s">
        <v>708</v>
      </c>
      <c r="BA373" t="s"/>
      <c r="BB373" t="n">
        <v>879615</v>
      </c>
      <c r="BC373" t="n">
        <v>13.411867</v>
      </c>
      <c r="BD373" t="n">
        <v>52.516063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92</v>
      </c>
    </row>
    <row r="374" spans="1:70">
      <c r="A374" t="s">
        <v>70</v>
      </c>
      <c r="B374" t="s">
        <v>71</v>
      </c>
      <c r="C374" t="s">
        <v>72</v>
      </c>
      <c r="D374" t="n">
        <v>1</v>
      </c>
      <c r="E374" t="s">
        <v>705</v>
      </c>
      <c r="F374" t="n">
        <v>5009313</v>
      </c>
      <c r="G374" t="s">
        <v>74</v>
      </c>
      <c r="H374" t="s">
        <v>75</v>
      </c>
      <c r="I374" t="s"/>
      <c r="J374" t="s">
        <v>74</v>
      </c>
      <c r="K374" t="n">
        <v>149</v>
      </c>
      <c r="L374" t="s">
        <v>76</v>
      </c>
      <c r="M374" t="s"/>
      <c r="N374" t="s">
        <v>709</v>
      </c>
      <c r="O374" t="s">
        <v>78</v>
      </c>
      <c r="P374" t="s">
        <v>707</v>
      </c>
      <c r="Q374" t="s"/>
      <c r="R374" t="s">
        <v>192</v>
      </c>
      <c r="S374" t="s">
        <v>156</v>
      </c>
      <c r="T374" t="s">
        <v>82</v>
      </c>
      <c r="U374" t="s"/>
      <c r="V374" t="s">
        <v>83</v>
      </c>
      <c r="W374" t="s">
        <v>99</v>
      </c>
      <c r="X374" t="s"/>
      <c r="Y374" t="s">
        <v>85</v>
      </c>
      <c r="Z374">
        <f>HYPERLINK("https://hotelmonitor-cachepage.eclerx.com/savepage/tk_15435846722983181_sr_2117.html","info")</f>
        <v/>
      </c>
      <c r="AA374" t="n">
        <v>614361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88</v>
      </c>
      <c r="AO374" t="s"/>
      <c r="AP374" t="n">
        <v>67</v>
      </c>
      <c r="AQ374" t="s">
        <v>89</v>
      </c>
      <c r="AR374" t="s"/>
      <c r="AS374" t="s"/>
      <c r="AT374" t="s">
        <v>90</v>
      </c>
      <c r="AU374" t="s"/>
      <c r="AV374" t="s"/>
      <c r="AW374" t="s"/>
      <c r="AX374" t="s"/>
      <c r="AY374" t="n">
        <v>4481113</v>
      </c>
      <c r="AZ374" t="s">
        <v>708</v>
      </c>
      <c r="BA374" t="s"/>
      <c r="BB374" t="n">
        <v>879615</v>
      </c>
      <c r="BC374" t="n">
        <v>13.411867</v>
      </c>
      <c r="BD374" t="n">
        <v>52.516063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92</v>
      </c>
    </row>
    <row r="375" spans="1:70">
      <c r="A375" t="s">
        <v>70</v>
      </c>
      <c r="B375" t="s">
        <v>71</v>
      </c>
      <c r="C375" t="s">
        <v>72</v>
      </c>
      <c r="D375" t="n">
        <v>1</v>
      </c>
      <c r="E375" t="s">
        <v>705</v>
      </c>
      <c r="F375" t="n">
        <v>5009313</v>
      </c>
      <c r="G375" t="s">
        <v>74</v>
      </c>
      <c r="H375" t="s">
        <v>75</v>
      </c>
      <c r="I375" t="s"/>
      <c r="J375" t="s">
        <v>74</v>
      </c>
      <c r="K375" t="n">
        <v>149</v>
      </c>
      <c r="L375" t="s">
        <v>76</v>
      </c>
      <c r="M375" t="s"/>
      <c r="N375" t="s">
        <v>710</v>
      </c>
      <c r="O375" t="s">
        <v>78</v>
      </c>
      <c r="P375" t="s">
        <v>707</v>
      </c>
      <c r="Q375" t="s"/>
      <c r="R375" t="s">
        <v>192</v>
      </c>
      <c r="S375" t="s">
        <v>156</v>
      </c>
      <c r="T375" t="s">
        <v>82</v>
      </c>
      <c r="U375" t="s"/>
      <c r="V375" t="s">
        <v>83</v>
      </c>
      <c r="W375" t="s">
        <v>99</v>
      </c>
      <c r="X375" t="s"/>
      <c r="Y375" t="s">
        <v>85</v>
      </c>
      <c r="Z375">
        <f>HYPERLINK("https://hotelmonitor-cachepage.eclerx.com/savepage/tk_15435846722983181_sr_2117.html","info")</f>
        <v/>
      </c>
      <c r="AA375" t="n">
        <v>614361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88</v>
      </c>
      <c r="AO375" t="s"/>
      <c r="AP375" t="n">
        <v>67</v>
      </c>
      <c r="AQ375" t="s">
        <v>89</v>
      </c>
      <c r="AR375" t="s"/>
      <c r="AS375" t="s"/>
      <c r="AT375" t="s">
        <v>90</v>
      </c>
      <c r="AU375" t="s"/>
      <c r="AV375" t="s"/>
      <c r="AW375" t="s"/>
      <c r="AX375" t="s"/>
      <c r="AY375" t="n">
        <v>4481113</v>
      </c>
      <c r="AZ375" t="s">
        <v>708</v>
      </c>
      <c r="BA375" t="s"/>
      <c r="BB375" t="n">
        <v>879615</v>
      </c>
      <c r="BC375" t="n">
        <v>13.411867</v>
      </c>
      <c r="BD375" t="n">
        <v>52.516063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92</v>
      </c>
    </row>
    <row r="376" spans="1:70">
      <c r="A376" t="s">
        <v>70</v>
      </c>
      <c r="B376" t="s">
        <v>71</v>
      </c>
      <c r="C376" t="s">
        <v>72</v>
      </c>
      <c r="D376" t="n">
        <v>1</v>
      </c>
      <c r="E376" t="s">
        <v>705</v>
      </c>
      <c r="F376" t="n">
        <v>5009313</v>
      </c>
      <c r="G376" t="s">
        <v>74</v>
      </c>
      <c r="H376" t="s">
        <v>75</v>
      </c>
      <c r="I376" t="s"/>
      <c r="J376" t="s">
        <v>74</v>
      </c>
      <c r="K376" t="n">
        <v>149</v>
      </c>
      <c r="L376" t="s">
        <v>76</v>
      </c>
      <c r="M376" t="s"/>
      <c r="N376" t="s">
        <v>711</v>
      </c>
      <c r="O376" t="s">
        <v>78</v>
      </c>
      <c r="P376" t="s">
        <v>707</v>
      </c>
      <c r="Q376" t="s"/>
      <c r="R376" t="s">
        <v>192</v>
      </c>
      <c r="S376" t="s">
        <v>156</v>
      </c>
      <c r="T376" t="s">
        <v>82</v>
      </c>
      <c r="U376" t="s"/>
      <c r="V376" t="s">
        <v>83</v>
      </c>
      <c r="W376" t="s">
        <v>99</v>
      </c>
      <c r="X376" t="s"/>
      <c r="Y376" t="s">
        <v>85</v>
      </c>
      <c r="Z376">
        <f>HYPERLINK("https://hotelmonitor-cachepage.eclerx.com/savepage/tk_15435846722983181_sr_2117.html","info")</f>
        <v/>
      </c>
      <c r="AA376" t="n">
        <v>614361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88</v>
      </c>
      <c r="AO376" t="s"/>
      <c r="AP376" t="n">
        <v>67</v>
      </c>
      <c r="AQ376" t="s">
        <v>89</v>
      </c>
      <c r="AR376" t="s"/>
      <c r="AS376" t="s"/>
      <c r="AT376" t="s">
        <v>90</v>
      </c>
      <c r="AU376" t="s"/>
      <c r="AV376" t="s"/>
      <c r="AW376" t="s"/>
      <c r="AX376" t="s"/>
      <c r="AY376" t="n">
        <v>4481113</v>
      </c>
      <c r="AZ376" t="s">
        <v>708</v>
      </c>
      <c r="BA376" t="s"/>
      <c r="BB376" t="n">
        <v>879615</v>
      </c>
      <c r="BC376" t="n">
        <v>13.411867</v>
      </c>
      <c r="BD376" t="n">
        <v>52.516063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92</v>
      </c>
    </row>
    <row r="377" spans="1:70">
      <c r="A377" t="s">
        <v>70</v>
      </c>
      <c r="B377" t="s">
        <v>71</v>
      </c>
      <c r="C377" t="s">
        <v>72</v>
      </c>
      <c r="D377" t="n">
        <v>1</v>
      </c>
      <c r="E377" t="s">
        <v>705</v>
      </c>
      <c r="F377" t="n">
        <v>5009313</v>
      </c>
      <c r="G377" t="s">
        <v>74</v>
      </c>
      <c r="H377" t="s">
        <v>75</v>
      </c>
      <c r="I377" t="s"/>
      <c r="J377" t="s">
        <v>74</v>
      </c>
      <c r="K377" t="n">
        <v>149</v>
      </c>
      <c r="L377" t="s">
        <v>76</v>
      </c>
      <c r="M377" t="s"/>
      <c r="N377" t="s">
        <v>712</v>
      </c>
      <c r="O377" t="s">
        <v>78</v>
      </c>
      <c r="P377" t="s">
        <v>707</v>
      </c>
      <c r="Q377" t="s"/>
      <c r="R377" t="s">
        <v>192</v>
      </c>
      <c r="S377" t="s">
        <v>156</v>
      </c>
      <c r="T377" t="s">
        <v>82</v>
      </c>
      <c r="U377" t="s"/>
      <c r="V377" t="s">
        <v>83</v>
      </c>
      <c r="W377" t="s">
        <v>99</v>
      </c>
      <c r="X377" t="s"/>
      <c r="Y377" t="s">
        <v>85</v>
      </c>
      <c r="Z377">
        <f>HYPERLINK("https://hotelmonitor-cachepage.eclerx.com/savepage/tk_15435846722983181_sr_2117.html","info")</f>
        <v/>
      </c>
      <c r="AA377" t="n">
        <v>614361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88</v>
      </c>
      <c r="AO377" t="s"/>
      <c r="AP377" t="n">
        <v>67</v>
      </c>
      <c r="AQ377" t="s">
        <v>89</v>
      </c>
      <c r="AR377" t="s"/>
      <c r="AS377" t="s"/>
      <c r="AT377" t="s">
        <v>90</v>
      </c>
      <c r="AU377" t="s"/>
      <c r="AV377" t="s"/>
      <c r="AW377" t="s"/>
      <c r="AX377" t="s"/>
      <c r="AY377" t="n">
        <v>4481113</v>
      </c>
      <c r="AZ377" t="s">
        <v>708</v>
      </c>
      <c r="BA377" t="s"/>
      <c r="BB377" t="n">
        <v>879615</v>
      </c>
      <c r="BC377" t="n">
        <v>13.411867</v>
      </c>
      <c r="BD377" t="n">
        <v>52.516063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92</v>
      </c>
    </row>
    <row r="378" spans="1:70">
      <c r="A378" t="s">
        <v>70</v>
      </c>
      <c r="B378" t="s">
        <v>71</v>
      </c>
      <c r="C378" t="s">
        <v>72</v>
      </c>
      <c r="D378" t="n">
        <v>1</v>
      </c>
      <c r="E378" t="s">
        <v>713</v>
      </c>
      <c r="F378" t="n">
        <v>764835</v>
      </c>
      <c r="G378" t="s">
        <v>74</v>
      </c>
      <c r="H378" t="s">
        <v>75</v>
      </c>
      <c r="I378" t="s"/>
      <c r="J378" t="s">
        <v>74</v>
      </c>
      <c r="K378" t="n">
        <v>119</v>
      </c>
      <c r="L378" t="s">
        <v>76</v>
      </c>
      <c r="M378" t="s"/>
      <c r="N378" t="s">
        <v>714</v>
      </c>
      <c r="O378" t="s">
        <v>78</v>
      </c>
      <c r="P378" t="s">
        <v>715</v>
      </c>
      <c r="Q378" t="s"/>
      <c r="R378" t="s">
        <v>118</v>
      </c>
      <c r="S378" t="s">
        <v>126</v>
      </c>
      <c r="T378" t="s">
        <v>82</v>
      </c>
      <c r="U378" t="s"/>
      <c r="V378" t="s">
        <v>83</v>
      </c>
      <c r="W378" t="s">
        <v>84</v>
      </c>
      <c r="X378" t="s"/>
      <c r="Y378" t="s">
        <v>85</v>
      </c>
      <c r="Z378">
        <f>HYPERLINK("https://hotelmonitor-cachepage.eclerx.com/savepage/tk_15435848259837563_sr_2117.html","info")</f>
        <v/>
      </c>
      <c r="AA378" t="n">
        <v>152402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88</v>
      </c>
      <c r="AO378" t="s"/>
      <c r="AP378" t="n">
        <v>153</v>
      </c>
      <c r="AQ378" t="s">
        <v>89</v>
      </c>
      <c r="AR378" t="s"/>
      <c r="AS378" t="s"/>
      <c r="AT378" t="s">
        <v>90</v>
      </c>
      <c r="AU378" t="s"/>
      <c r="AV378" t="s"/>
      <c r="AW378" t="s"/>
      <c r="AX378" t="s"/>
      <c r="AY378" t="n">
        <v>1107437</v>
      </c>
      <c r="AZ378" t="s">
        <v>716</v>
      </c>
      <c r="BA378" t="s"/>
      <c r="BB378" t="n">
        <v>2655</v>
      </c>
      <c r="BC378" t="n">
        <v>13.34863</v>
      </c>
      <c r="BD378" t="n">
        <v>52.504089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92</v>
      </c>
    </row>
    <row r="379" spans="1:70">
      <c r="A379" t="s">
        <v>70</v>
      </c>
      <c r="B379" t="s">
        <v>71</v>
      </c>
      <c r="C379" t="s">
        <v>72</v>
      </c>
      <c r="D379" t="n">
        <v>1</v>
      </c>
      <c r="E379" t="s">
        <v>713</v>
      </c>
      <c r="F379" t="n">
        <v>764835</v>
      </c>
      <c r="G379" t="s">
        <v>74</v>
      </c>
      <c r="H379" t="s">
        <v>75</v>
      </c>
      <c r="I379" t="s"/>
      <c r="J379" t="s">
        <v>74</v>
      </c>
      <c r="K379" t="n">
        <v>129</v>
      </c>
      <c r="L379" t="s">
        <v>76</v>
      </c>
      <c r="M379" t="s"/>
      <c r="N379" t="s">
        <v>717</v>
      </c>
      <c r="O379" t="s">
        <v>78</v>
      </c>
      <c r="P379" t="s">
        <v>715</v>
      </c>
      <c r="Q379" t="s"/>
      <c r="R379" t="s">
        <v>118</v>
      </c>
      <c r="S379" t="s">
        <v>212</v>
      </c>
      <c r="T379" t="s">
        <v>82</v>
      </c>
      <c r="U379" t="s"/>
      <c r="V379" t="s">
        <v>83</v>
      </c>
      <c r="W379" t="s">
        <v>84</v>
      </c>
      <c r="X379" t="s"/>
      <c r="Y379" t="s">
        <v>85</v>
      </c>
      <c r="Z379">
        <f>HYPERLINK("https://hotelmonitor-cachepage.eclerx.com/savepage/tk_15435848259837563_sr_2117.html","info")</f>
        <v/>
      </c>
      <c r="AA379" t="n">
        <v>152402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88</v>
      </c>
      <c r="AO379" t="s"/>
      <c r="AP379" t="n">
        <v>153</v>
      </c>
      <c r="AQ379" t="s">
        <v>89</v>
      </c>
      <c r="AR379" t="s"/>
      <c r="AS379" t="s"/>
      <c r="AT379" t="s">
        <v>90</v>
      </c>
      <c r="AU379" t="s"/>
      <c r="AV379" t="s"/>
      <c r="AW379" t="s"/>
      <c r="AX379" t="s"/>
      <c r="AY379" t="n">
        <v>1107437</v>
      </c>
      <c r="AZ379" t="s">
        <v>716</v>
      </c>
      <c r="BA379" t="s"/>
      <c r="BB379" t="n">
        <v>2655</v>
      </c>
      <c r="BC379" t="n">
        <v>13.34863</v>
      </c>
      <c r="BD379" t="n">
        <v>52.504089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92</v>
      </c>
    </row>
    <row r="380" spans="1:70">
      <c r="A380" t="s">
        <v>70</v>
      </c>
      <c r="B380" t="s">
        <v>71</v>
      </c>
      <c r="C380" t="s">
        <v>72</v>
      </c>
      <c r="D380" t="n">
        <v>1</v>
      </c>
      <c r="E380" t="s">
        <v>713</v>
      </c>
      <c r="F380" t="n">
        <v>764835</v>
      </c>
      <c r="G380" t="s">
        <v>74</v>
      </c>
      <c r="H380" t="s">
        <v>75</v>
      </c>
      <c r="I380" t="s"/>
      <c r="J380" t="s">
        <v>74</v>
      </c>
      <c r="K380" t="n">
        <v>139</v>
      </c>
      <c r="L380" t="s">
        <v>76</v>
      </c>
      <c r="M380" t="s"/>
      <c r="N380" t="s">
        <v>718</v>
      </c>
      <c r="O380" t="s">
        <v>78</v>
      </c>
      <c r="P380" t="s">
        <v>715</v>
      </c>
      <c r="Q380" t="s"/>
      <c r="R380" t="s">
        <v>118</v>
      </c>
      <c r="S380" t="s">
        <v>216</v>
      </c>
      <c r="T380" t="s">
        <v>82</v>
      </c>
      <c r="U380" t="s"/>
      <c r="V380" t="s">
        <v>83</v>
      </c>
      <c r="W380" t="s">
        <v>84</v>
      </c>
      <c r="X380" t="s"/>
      <c r="Y380" t="s">
        <v>85</v>
      </c>
      <c r="Z380">
        <f>HYPERLINK("https://hotelmonitor-cachepage.eclerx.com/savepage/tk_15435848259837563_sr_2117.html","info")</f>
        <v/>
      </c>
      <c r="AA380" t="n">
        <v>152402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88</v>
      </c>
      <c r="AO380" t="s"/>
      <c r="AP380" t="n">
        <v>153</v>
      </c>
      <c r="AQ380" t="s">
        <v>89</v>
      </c>
      <c r="AR380" t="s"/>
      <c r="AS380" t="s"/>
      <c r="AT380" t="s">
        <v>90</v>
      </c>
      <c r="AU380" t="s"/>
      <c r="AV380" t="s"/>
      <c r="AW380" t="s"/>
      <c r="AX380" t="s"/>
      <c r="AY380" t="n">
        <v>1107437</v>
      </c>
      <c r="AZ380" t="s">
        <v>716</v>
      </c>
      <c r="BA380" t="s"/>
      <c r="BB380" t="n">
        <v>2655</v>
      </c>
      <c r="BC380" t="n">
        <v>13.34863</v>
      </c>
      <c r="BD380" t="n">
        <v>52.504089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92</v>
      </c>
    </row>
    <row r="381" spans="1:70">
      <c r="A381" t="s">
        <v>70</v>
      </c>
      <c r="B381" t="s">
        <v>71</v>
      </c>
      <c r="C381" t="s">
        <v>72</v>
      </c>
      <c r="D381" t="n">
        <v>1</v>
      </c>
      <c r="E381" t="s">
        <v>719</v>
      </c>
      <c r="F381" t="n">
        <v>743239</v>
      </c>
      <c r="G381" t="s">
        <v>74</v>
      </c>
      <c r="H381" t="s">
        <v>75</v>
      </c>
      <c r="I381" t="s"/>
      <c r="J381" t="s">
        <v>74</v>
      </c>
      <c r="K381" t="n">
        <v>144</v>
      </c>
      <c r="L381" t="s">
        <v>76</v>
      </c>
      <c r="M381" t="s"/>
      <c r="N381" t="s">
        <v>96</v>
      </c>
      <c r="O381" t="s">
        <v>78</v>
      </c>
      <c r="P381" t="s">
        <v>720</v>
      </c>
      <c r="Q381" t="s"/>
      <c r="R381" t="s">
        <v>118</v>
      </c>
      <c r="S381" t="s">
        <v>139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HYPERLINK("https://hotelmonitor-cachepage.eclerx.com/savepage/tk_15435848747048569_sr_2117.html","info")</f>
        <v/>
      </c>
      <c r="AA381" t="n">
        <v>147293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88</v>
      </c>
      <c r="AO381" t="s"/>
      <c r="AP381" t="n">
        <v>182</v>
      </c>
      <c r="AQ381" t="s">
        <v>89</v>
      </c>
      <c r="AR381" t="s"/>
      <c r="AS381" t="s"/>
      <c r="AT381" t="s">
        <v>90</v>
      </c>
      <c r="AU381" t="s"/>
      <c r="AV381" t="s"/>
      <c r="AW381" t="s"/>
      <c r="AX381" t="s"/>
      <c r="AY381" t="n">
        <v>1003460</v>
      </c>
      <c r="AZ381" t="s">
        <v>721</v>
      </c>
      <c r="BA381" t="s"/>
      <c r="BB381" t="n">
        <v>513747</v>
      </c>
      <c r="BC381" t="n">
        <v>13.33418</v>
      </c>
      <c r="BD381" t="n">
        <v>52.49901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92</v>
      </c>
    </row>
    <row r="382" spans="1:70">
      <c r="A382" t="s">
        <v>70</v>
      </c>
      <c r="B382" t="s">
        <v>71</v>
      </c>
      <c r="C382" t="s">
        <v>72</v>
      </c>
      <c r="D382" t="n">
        <v>1</v>
      </c>
      <c r="E382" t="s">
        <v>719</v>
      </c>
      <c r="F382" t="n">
        <v>743239</v>
      </c>
      <c r="G382" t="s">
        <v>74</v>
      </c>
      <c r="H382" t="s">
        <v>75</v>
      </c>
      <c r="I382" t="s"/>
      <c r="J382" t="s">
        <v>74</v>
      </c>
      <c r="K382" t="n">
        <v>160</v>
      </c>
      <c r="L382" t="s">
        <v>76</v>
      </c>
      <c r="M382" t="s"/>
      <c r="N382" t="s">
        <v>141</v>
      </c>
      <c r="O382" t="s">
        <v>78</v>
      </c>
      <c r="P382" t="s">
        <v>720</v>
      </c>
      <c r="Q382" t="s"/>
      <c r="R382" t="s">
        <v>118</v>
      </c>
      <c r="S382" t="s">
        <v>145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HYPERLINK("https://hotelmonitor-cachepage.eclerx.com/savepage/tk_15435848747048569_sr_2117.html","info")</f>
        <v/>
      </c>
      <c r="AA382" t="n">
        <v>147293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88</v>
      </c>
      <c r="AO382" t="s"/>
      <c r="AP382" t="n">
        <v>182</v>
      </c>
      <c r="AQ382" t="s">
        <v>89</v>
      </c>
      <c r="AR382" t="s"/>
      <c r="AS382" t="s"/>
      <c r="AT382" t="s">
        <v>90</v>
      </c>
      <c r="AU382" t="s"/>
      <c r="AV382" t="s"/>
      <c r="AW382" t="s"/>
      <c r="AX382" t="s"/>
      <c r="AY382" t="n">
        <v>1003460</v>
      </c>
      <c r="AZ382" t="s">
        <v>721</v>
      </c>
      <c r="BA382" t="s"/>
      <c r="BB382" t="n">
        <v>513747</v>
      </c>
      <c r="BC382" t="n">
        <v>13.33418</v>
      </c>
      <c r="BD382" t="n">
        <v>52.49901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92</v>
      </c>
    </row>
    <row r="383" spans="1:70">
      <c r="A383" t="s">
        <v>70</v>
      </c>
      <c r="B383" t="s">
        <v>71</v>
      </c>
      <c r="C383" t="s">
        <v>72</v>
      </c>
      <c r="D383" t="n">
        <v>1</v>
      </c>
      <c r="E383" t="s">
        <v>719</v>
      </c>
      <c r="F383" t="n">
        <v>743239</v>
      </c>
      <c r="G383" t="s">
        <v>74</v>
      </c>
      <c r="H383" t="s">
        <v>75</v>
      </c>
      <c r="I383" t="s"/>
      <c r="J383" t="s">
        <v>74</v>
      </c>
      <c r="K383" t="n">
        <v>176.4</v>
      </c>
      <c r="L383" t="s">
        <v>76</v>
      </c>
      <c r="M383" t="s"/>
      <c r="N383" t="s">
        <v>412</v>
      </c>
      <c r="O383" t="s">
        <v>78</v>
      </c>
      <c r="P383" t="s">
        <v>720</v>
      </c>
      <c r="Q383" t="s"/>
      <c r="R383" t="s">
        <v>118</v>
      </c>
      <c r="S383" t="s">
        <v>722</v>
      </c>
      <c r="T383" t="s">
        <v>82</v>
      </c>
      <c r="U383" t="s"/>
      <c r="V383" t="s">
        <v>83</v>
      </c>
      <c r="W383" t="s">
        <v>99</v>
      </c>
      <c r="X383" t="s"/>
      <c r="Y383" t="s">
        <v>85</v>
      </c>
      <c r="Z383">
        <f>HYPERLINK("https://hotelmonitor-cachepage.eclerx.com/savepage/tk_15435848747048569_sr_2117.html","info")</f>
        <v/>
      </c>
      <c r="AA383" t="n">
        <v>147293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88</v>
      </c>
      <c r="AO383" t="s"/>
      <c r="AP383" t="n">
        <v>182</v>
      </c>
      <c r="AQ383" t="s">
        <v>89</v>
      </c>
      <c r="AR383" t="s"/>
      <c r="AS383" t="s"/>
      <c r="AT383" t="s">
        <v>90</v>
      </c>
      <c r="AU383" t="s"/>
      <c r="AV383" t="s"/>
      <c r="AW383" t="s"/>
      <c r="AX383" t="s"/>
      <c r="AY383" t="n">
        <v>1003460</v>
      </c>
      <c r="AZ383" t="s">
        <v>721</v>
      </c>
      <c r="BA383" t="s"/>
      <c r="BB383" t="n">
        <v>513747</v>
      </c>
      <c r="BC383" t="n">
        <v>13.33418</v>
      </c>
      <c r="BD383" t="n">
        <v>52.49901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92</v>
      </c>
    </row>
    <row r="384" spans="1:70">
      <c r="A384" t="s">
        <v>70</v>
      </c>
      <c r="B384" t="s">
        <v>71</v>
      </c>
      <c r="C384" t="s">
        <v>72</v>
      </c>
      <c r="D384" t="n">
        <v>1</v>
      </c>
      <c r="E384" t="s">
        <v>719</v>
      </c>
      <c r="F384" t="n">
        <v>743239</v>
      </c>
      <c r="G384" t="s">
        <v>74</v>
      </c>
      <c r="H384" t="s">
        <v>75</v>
      </c>
      <c r="I384" t="s"/>
      <c r="J384" t="s">
        <v>74</v>
      </c>
      <c r="K384" t="n">
        <v>196</v>
      </c>
      <c r="L384" t="s">
        <v>76</v>
      </c>
      <c r="M384" t="s"/>
      <c r="N384" t="s">
        <v>412</v>
      </c>
      <c r="O384" t="s">
        <v>78</v>
      </c>
      <c r="P384" t="s">
        <v>720</v>
      </c>
      <c r="Q384" t="s"/>
      <c r="R384" t="s">
        <v>118</v>
      </c>
      <c r="S384" t="s">
        <v>723</v>
      </c>
      <c r="T384" t="s">
        <v>82</v>
      </c>
      <c r="U384" t="s"/>
      <c r="V384" t="s">
        <v>83</v>
      </c>
      <c r="W384" t="s">
        <v>99</v>
      </c>
      <c r="X384" t="s"/>
      <c r="Y384" t="s">
        <v>85</v>
      </c>
      <c r="Z384">
        <f>HYPERLINK("https://hotelmonitor-cachepage.eclerx.com/savepage/tk_15435848747048569_sr_2117.html","info")</f>
        <v/>
      </c>
      <c r="AA384" t="n">
        <v>147293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88</v>
      </c>
      <c r="AO384" t="s"/>
      <c r="AP384" t="n">
        <v>182</v>
      </c>
      <c r="AQ384" t="s">
        <v>89</v>
      </c>
      <c r="AR384" t="s"/>
      <c r="AS384" t="s"/>
      <c r="AT384" t="s">
        <v>90</v>
      </c>
      <c r="AU384" t="s"/>
      <c r="AV384" t="s"/>
      <c r="AW384" t="s"/>
      <c r="AX384" t="s"/>
      <c r="AY384" t="n">
        <v>1003460</v>
      </c>
      <c r="AZ384" t="s">
        <v>721</v>
      </c>
      <c r="BA384" t="s"/>
      <c r="BB384" t="n">
        <v>513747</v>
      </c>
      <c r="BC384" t="n">
        <v>13.33418</v>
      </c>
      <c r="BD384" t="n">
        <v>52.49901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92</v>
      </c>
    </row>
    <row r="385" spans="1:70">
      <c r="A385" t="s">
        <v>70</v>
      </c>
      <c r="B385" t="s">
        <v>71</v>
      </c>
      <c r="C385" t="s">
        <v>72</v>
      </c>
      <c r="D385" t="n">
        <v>1</v>
      </c>
      <c r="E385" t="s">
        <v>719</v>
      </c>
      <c r="F385" t="n">
        <v>743239</v>
      </c>
      <c r="G385" t="s">
        <v>74</v>
      </c>
      <c r="H385" t="s">
        <v>75</v>
      </c>
      <c r="I385" t="s"/>
      <c r="J385" t="s">
        <v>74</v>
      </c>
      <c r="K385" t="n">
        <v>216</v>
      </c>
      <c r="L385" t="s">
        <v>76</v>
      </c>
      <c r="M385" t="s"/>
      <c r="N385" t="s">
        <v>724</v>
      </c>
      <c r="O385" t="s">
        <v>78</v>
      </c>
      <c r="P385" t="s">
        <v>720</v>
      </c>
      <c r="Q385" t="s"/>
      <c r="R385" t="s">
        <v>118</v>
      </c>
      <c r="S385" t="s">
        <v>725</v>
      </c>
      <c r="T385" t="s">
        <v>82</v>
      </c>
      <c r="U385" t="s"/>
      <c r="V385" t="s">
        <v>83</v>
      </c>
      <c r="W385" t="s">
        <v>84</v>
      </c>
      <c r="X385" t="s"/>
      <c r="Y385" t="s">
        <v>85</v>
      </c>
      <c r="Z385">
        <f>HYPERLINK("https://hotelmonitor-cachepage.eclerx.com/savepage/tk_15435848747048569_sr_2117.html","info")</f>
        <v/>
      </c>
      <c r="AA385" t="n">
        <v>147293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88</v>
      </c>
      <c r="AO385" t="s"/>
      <c r="AP385" t="n">
        <v>182</v>
      </c>
      <c r="AQ385" t="s">
        <v>89</v>
      </c>
      <c r="AR385" t="s"/>
      <c r="AS385" t="s"/>
      <c r="AT385" t="s">
        <v>90</v>
      </c>
      <c r="AU385" t="s"/>
      <c r="AV385" t="s"/>
      <c r="AW385" t="s"/>
      <c r="AX385" t="s"/>
      <c r="AY385" t="n">
        <v>1003460</v>
      </c>
      <c r="AZ385" t="s">
        <v>721</v>
      </c>
      <c r="BA385" t="s"/>
      <c r="BB385" t="n">
        <v>513747</v>
      </c>
      <c r="BC385" t="n">
        <v>13.33418</v>
      </c>
      <c r="BD385" t="n">
        <v>52.49901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92</v>
      </c>
    </row>
    <row r="386" spans="1:70">
      <c r="A386" t="s">
        <v>70</v>
      </c>
      <c r="B386" t="s">
        <v>71</v>
      </c>
      <c r="C386" t="s">
        <v>72</v>
      </c>
      <c r="D386" t="n">
        <v>1</v>
      </c>
      <c r="E386" t="s">
        <v>719</v>
      </c>
      <c r="F386" t="n">
        <v>743239</v>
      </c>
      <c r="G386" t="s">
        <v>74</v>
      </c>
      <c r="H386" t="s">
        <v>75</v>
      </c>
      <c r="I386" t="s"/>
      <c r="J386" t="s">
        <v>74</v>
      </c>
      <c r="K386" t="n">
        <v>240</v>
      </c>
      <c r="L386" t="s">
        <v>76</v>
      </c>
      <c r="M386" t="s"/>
      <c r="N386" t="s">
        <v>724</v>
      </c>
      <c r="O386" t="s">
        <v>78</v>
      </c>
      <c r="P386" t="s">
        <v>720</v>
      </c>
      <c r="Q386" t="s"/>
      <c r="R386" t="s">
        <v>118</v>
      </c>
      <c r="S386" t="s">
        <v>622</v>
      </c>
      <c r="T386" t="s">
        <v>82</v>
      </c>
      <c r="U386" t="s"/>
      <c r="V386" t="s">
        <v>83</v>
      </c>
      <c r="W386" t="s">
        <v>84</v>
      </c>
      <c r="X386" t="s"/>
      <c r="Y386" t="s">
        <v>85</v>
      </c>
      <c r="Z386">
        <f>HYPERLINK("https://hotelmonitor-cachepage.eclerx.com/savepage/tk_15435848747048569_sr_2117.html","info")</f>
        <v/>
      </c>
      <c r="AA386" t="n">
        <v>147293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88</v>
      </c>
      <c r="AO386" t="s"/>
      <c r="AP386" t="n">
        <v>182</v>
      </c>
      <c r="AQ386" t="s">
        <v>89</v>
      </c>
      <c r="AR386" t="s"/>
      <c r="AS386" t="s"/>
      <c r="AT386" t="s">
        <v>90</v>
      </c>
      <c r="AU386" t="s"/>
      <c r="AV386" t="s"/>
      <c r="AW386" t="s"/>
      <c r="AX386" t="s"/>
      <c r="AY386" t="n">
        <v>1003460</v>
      </c>
      <c r="AZ386" t="s">
        <v>721</v>
      </c>
      <c r="BA386" t="s"/>
      <c r="BB386" t="n">
        <v>513747</v>
      </c>
      <c r="BC386" t="n">
        <v>13.33418</v>
      </c>
      <c r="BD386" t="n">
        <v>52.49901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92</v>
      </c>
    </row>
    <row r="387" spans="1:70">
      <c r="A387" t="s">
        <v>70</v>
      </c>
      <c r="B387" t="s">
        <v>71</v>
      </c>
      <c r="C387" t="s">
        <v>72</v>
      </c>
      <c r="D387" t="n">
        <v>1</v>
      </c>
      <c r="E387" t="s">
        <v>719</v>
      </c>
      <c r="F387" t="n">
        <v>743239</v>
      </c>
      <c r="G387" t="s">
        <v>74</v>
      </c>
      <c r="H387" t="s">
        <v>75</v>
      </c>
      <c r="I387" t="s"/>
      <c r="J387" t="s">
        <v>74</v>
      </c>
      <c r="K387" t="n">
        <v>259.2</v>
      </c>
      <c r="L387" t="s">
        <v>76</v>
      </c>
      <c r="M387" t="s"/>
      <c r="N387" t="s">
        <v>726</v>
      </c>
      <c r="O387" t="s">
        <v>78</v>
      </c>
      <c r="P387" t="s">
        <v>720</v>
      </c>
      <c r="Q387" t="s"/>
      <c r="R387" t="s">
        <v>118</v>
      </c>
      <c r="S387" t="s">
        <v>727</v>
      </c>
      <c r="T387" t="s">
        <v>82</v>
      </c>
      <c r="U387" t="s"/>
      <c r="V387" t="s">
        <v>83</v>
      </c>
      <c r="W387" t="s">
        <v>84</v>
      </c>
      <c r="X387" t="s"/>
      <c r="Y387" t="s">
        <v>85</v>
      </c>
      <c r="Z387">
        <f>HYPERLINK("https://hotelmonitor-cachepage.eclerx.com/savepage/tk_15435848747048569_sr_2117.html","info")</f>
        <v/>
      </c>
      <c r="AA387" t="n">
        <v>147293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88</v>
      </c>
      <c r="AO387" t="s"/>
      <c r="AP387" t="n">
        <v>182</v>
      </c>
      <c r="AQ387" t="s">
        <v>89</v>
      </c>
      <c r="AR387" t="s"/>
      <c r="AS387" t="s"/>
      <c r="AT387" t="s">
        <v>90</v>
      </c>
      <c r="AU387" t="s"/>
      <c r="AV387" t="s"/>
      <c r="AW387" t="s"/>
      <c r="AX387" t="s"/>
      <c r="AY387" t="n">
        <v>1003460</v>
      </c>
      <c r="AZ387" t="s">
        <v>721</v>
      </c>
      <c r="BA387" t="s"/>
      <c r="BB387" t="n">
        <v>513747</v>
      </c>
      <c r="BC387" t="n">
        <v>13.33418</v>
      </c>
      <c r="BD387" t="n">
        <v>52.49901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92</v>
      </c>
    </row>
    <row r="388" spans="1:70">
      <c r="A388" t="s">
        <v>70</v>
      </c>
      <c r="B388" t="s">
        <v>71</v>
      </c>
      <c r="C388" t="s">
        <v>72</v>
      </c>
      <c r="D388" t="n">
        <v>1</v>
      </c>
      <c r="E388" t="s">
        <v>719</v>
      </c>
      <c r="F388" t="n">
        <v>743239</v>
      </c>
      <c r="G388" t="s">
        <v>74</v>
      </c>
      <c r="H388" t="s">
        <v>75</v>
      </c>
      <c r="I388" t="s"/>
      <c r="J388" t="s">
        <v>74</v>
      </c>
      <c r="K388" t="n">
        <v>317.52</v>
      </c>
      <c r="L388" t="s">
        <v>76</v>
      </c>
      <c r="M388" t="s"/>
      <c r="N388" t="s">
        <v>726</v>
      </c>
      <c r="O388" t="s">
        <v>78</v>
      </c>
      <c r="P388" t="s">
        <v>720</v>
      </c>
      <c r="Q388" t="s"/>
      <c r="R388" t="s">
        <v>118</v>
      </c>
      <c r="S388" t="s">
        <v>728</v>
      </c>
      <c r="T388" t="s">
        <v>82</v>
      </c>
      <c r="U388" t="s"/>
      <c r="V388" t="s">
        <v>83</v>
      </c>
      <c r="W388" t="s">
        <v>99</v>
      </c>
      <c r="X388" t="s"/>
      <c r="Y388" t="s">
        <v>85</v>
      </c>
      <c r="Z388">
        <f>HYPERLINK("https://hotelmonitor-cachepage.eclerx.com/savepage/tk_15435848747048569_sr_2117.html","info")</f>
        <v/>
      </c>
      <c r="AA388" t="n">
        <v>147293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88</v>
      </c>
      <c r="AO388" t="s"/>
      <c r="AP388" t="n">
        <v>182</v>
      </c>
      <c r="AQ388" t="s">
        <v>89</v>
      </c>
      <c r="AR388" t="s"/>
      <c r="AS388" t="s"/>
      <c r="AT388" t="s">
        <v>90</v>
      </c>
      <c r="AU388" t="s"/>
      <c r="AV388" t="s"/>
      <c r="AW388" t="s"/>
      <c r="AX388" t="s"/>
      <c r="AY388" t="n">
        <v>1003460</v>
      </c>
      <c r="AZ388" t="s">
        <v>721</v>
      </c>
      <c r="BA388" t="s"/>
      <c r="BB388" t="n">
        <v>513747</v>
      </c>
      <c r="BC388" t="n">
        <v>13.33418</v>
      </c>
      <c r="BD388" t="n">
        <v>52.49901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92</v>
      </c>
    </row>
    <row r="389" spans="1:70">
      <c r="A389" t="s">
        <v>70</v>
      </c>
      <c r="B389" t="s">
        <v>71</v>
      </c>
      <c r="C389" t="s">
        <v>72</v>
      </c>
      <c r="D389" t="n">
        <v>1</v>
      </c>
      <c r="E389" t="s">
        <v>719</v>
      </c>
      <c r="F389" t="n">
        <v>743239</v>
      </c>
      <c r="G389" t="s">
        <v>74</v>
      </c>
      <c r="H389" t="s">
        <v>75</v>
      </c>
      <c r="I389" t="s"/>
      <c r="J389" t="s">
        <v>74</v>
      </c>
      <c r="K389" t="n">
        <v>320</v>
      </c>
      <c r="L389" t="s">
        <v>76</v>
      </c>
      <c r="M389" t="s"/>
      <c r="N389" t="s">
        <v>726</v>
      </c>
      <c r="O389" t="s">
        <v>78</v>
      </c>
      <c r="P389" t="s">
        <v>720</v>
      </c>
      <c r="Q389" t="s"/>
      <c r="R389" t="s">
        <v>118</v>
      </c>
      <c r="S389" t="s">
        <v>729</v>
      </c>
      <c r="T389" t="s">
        <v>82</v>
      </c>
      <c r="U389" t="s"/>
      <c r="V389" t="s">
        <v>83</v>
      </c>
      <c r="W389" t="s">
        <v>84</v>
      </c>
      <c r="X389" t="s"/>
      <c r="Y389" t="s">
        <v>85</v>
      </c>
      <c r="Z389">
        <f>HYPERLINK("https://hotelmonitor-cachepage.eclerx.com/savepage/tk_15435848747048569_sr_2117.html","info")</f>
        <v/>
      </c>
      <c r="AA389" t="n">
        <v>147293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88</v>
      </c>
      <c r="AO389" t="s"/>
      <c r="AP389" t="n">
        <v>182</v>
      </c>
      <c r="AQ389" t="s">
        <v>89</v>
      </c>
      <c r="AR389" t="s"/>
      <c r="AS389" t="s"/>
      <c r="AT389" t="s">
        <v>90</v>
      </c>
      <c r="AU389" t="s"/>
      <c r="AV389" t="s"/>
      <c r="AW389" t="s"/>
      <c r="AX389" t="s"/>
      <c r="AY389" t="n">
        <v>1003460</v>
      </c>
      <c r="AZ389" t="s">
        <v>721</v>
      </c>
      <c r="BA389" t="s"/>
      <c r="BB389" t="n">
        <v>513747</v>
      </c>
      <c r="BC389" t="n">
        <v>13.33418</v>
      </c>
      <c r="BD389" t="n">
        <v>52.49901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92</v>
      </c>
    </row>
    <row r="390" spans="1:70">
      <c r="A390" t="s">
        <v>70</v>
      </c>
      <c r="B390" t="s">
        <v>71</v>
      </c>
      <c r="C390" t="s">
        <v>72</v>
      </c>
      <c r="D390" t="n">
        <v>1</v>
      </c>
      <c r="E390" t="s">
        <v>719</v>
      </c>
      <c r="F390" t="n">
        <v>743239</v>
      </c>
      <c r="G390" t="s">
        <v>74</v>
      </c>
      <c r="H390" t="s">
        <v>75</v>
      </c>
      <c r="I390" t="s"/>
      <c r="J390" t="s">
        <v>74</v>
      </c>
      <c r="K390" t="n">
        <v>392</v>
      </c>
      <c r="L390" t="s">
        <v>76</v>
      </c>
      <c r="M390" t="s"/>
      <c r="N390" t="s">
        <v>726</v>
      </c>
      <c r="O390" t="s">
        <v>78</v>
      </c>
      <c r="P390" t="s">
        <v>720</v>
      </c>
      <c r="Q390" t="s"/>
      <c r="R390" t="s">
        <v>118</v>
      </c>
      <c r="S390" t="s">
        <v>730</v>
      </c>
      <c r="T390" t="s">
        <v>82</v>
      </c>
      <c r="U390" t="s"/>
      <c r="V390" t="s">
        <v>83</v>
      </c>
      <c r="W390" t="s">
        <v>99</v>
      </c>
      <c r="X390" t="s"/>
      <c r="Y390" t="s">
        <v>85</v>
      </c>
      <c r="Z390">
        <f>HYPERLINK("https://hotelmonitor-cachepage.eclerx.com/savepage/tk_15435848747048569_sr_2117.html","info")</f>
        <v/>
      </c>
      <c r="AA390" t="n">
        <v>147293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88</v>
      </c>
      <c r="AO390" t="s"/>
      <c r="AP390" t="n">
        <v>182</v>
      </c>
      <c r="AQ390" t="s">
        <v>89</v>
      </c>
      <c r="AR390" t="s"/>
      <c r="AS390" t="s"/>
      <c r="AT390" t="s">
        <v>90</v>
      </c>
      <c r="AU390" t="s"/>
      <c r="AV390" t="s"/>
      <c r="AW390" t="s"/>
      <c r="AX390" t="s"/>
      <c r="AY390" t="n">
        <v>1003460</v>
      </c>
      <c r="AZ390" t="s">
        <v>721</v>
      </c>
      <c r="BA390" t="s"/>
      <c r="BB390" t="n">
        <v>513747</v>
      </c>
      <c r="BC390" t="n">
        <v>13.33418</v>
      </c>
      <c r="BD390" t="n">
        <v>52.49901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92</v>
      </c>
    </row>
    <row r="391" spans="1:70">
      <c r="A391" t="s">
        <v>70</v>
      </c>
      <c r="B391" t="s">
        <v>71</v>
      </c>
      <c r="C391" t="s">
        <v>72</v>
      </c>
      <c r="D391" t="n">
        <v>1</v>
      </c>
      <c r="E391" t="s">
        <v>731</v>
      </c>
      <c r="F391" t="n">
        <v>-1</v>
      </c>
      <c r="G391" t="s">
        <v>74</v>
      </c>
      <c r="H391" t="s">
        <v>75</v>
      </c>
      <c r="I391" t="s"/>
      <c r="J391" t="s">
        <v>74</v>
      </c>
      <c r="K391" t="n">
        <v>115</v>
      </c>
      <c r="L391" t="s">
        <v>76</v>
      </c>
      <c r="M391" t="s"/>
      <c r="N391" t="s">
        <v>732</v>
      </c>
      <c r="O391" t="s">
        <v>78</v>
      </c>
      <c r="P391" t="s">
        <v>731</v>
      </c>
      <c r="Q391" t="s"/>
      <c r="R391" t="s">
        <v>118</v>
      </c>
      <c r="S391" t="s">
        <v>596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HYPERLINK("https://hotelmonitor-cachepage.eclerx.com/savepage/tk_15435850130810177_sr_2117.html","info")</f>
        <v/>
      </c>
      <c r="AA391" t="n">
        <v>-1422608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88</v>
      </c>
      <c r="AO391" t="s"/>
      <c r="AP391" t="n">
        <v>259</v>
      </c>
      <c r="AQ391" t="s">
        <v>89</v>
      </c>
      <c r="AR391" t="s"/>
      <c r="AS391" t="s"/>
      <c r="AT391" t="s">
        <v>90</v>
      </c>
      <c r="AU391" t="s"/>
      <c r="AV391" t="s"/>
      <c r="AW391" t="s"/>
      <c r="AX391" t="s"/>
      <c r="AY391" t="n">
        <v>1422608</v>
      </c>
      <c r="AZ391" t="s">
        <v>733</v>
      </c>
      <c r="BA391" t="s"/>
      <c r="BB391" t="n">
        <v>164531</v>
      </c>
      <c r="BC391" t="n">
        <v>13.32508</v>
      </c>
      <c r="BD391" t="n">
        <v>52.50877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92</v>
      </c>
    </row>
    <row r="392" spans="1:70">
      <c r="A392" t="s">
        <v>70</v>
      </c>
      <c r="B392" t="s">
        <v>71</v>
      </c>
      <c r="C392" t="s">
        <v>72</v>
      </c>
      <c r="D392" t="n">
        <v>1</v>
      </c>
      <c r="E392" t="s">
        <v>731</v>
      </c>
      <c r="F392" t="n">
        <v>-1</v>
      </c>
      <c r="G392" t="s">
        <v>74</v>
      </c>
      <c r="H392" t="s">
        <v>75</v>
      </c>
      <c r="I392" t="s"/>
      <c r="J392" t="s">
        <v>74</v>
      </c>
      <c r="K392" t="n">
        <v>124</v>
      </c>
      <c r="L392" t="s">
        <v>76</v>
      </c>
      <c r="M392" t="s"/>
      <c r="N392" t="s">
        <v>734</v>
      </c>
      <c r="O392" t="s">
        <v>78</v>
      </c>
      <c r="P392" t="s">
        <v>731</v>
      </c>
      <c r="Q392" t="s"/>
      <c r="R392" t="s">
        <v>118</v>
      </c>
      <c r="S392" t="s">
        <v>94</v>
      </c>
      <c r="T392" t="s">
        <v>82</v>
      </c>
      <c r="U392" t="s"/>
      <c r="V392" t="s">
        <v>83</v>
      </c>
      <c r="W392" t="s">
        <v>99</v>
      </c>
      <c r="X392" t="s"/>
      <c r="Y392" t="s">
        <v>85</v>
      </c>
      <c r="Z392">
        <f>HYPERLINK("https://hotelmonitor-cachepage.eclerx.com/savepage/tk_15435850130810177_sr_2117.html","info")</f>
        <v/>
      </c>
      <c r="AA392" t="n">
        <v>-1422608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88</v>
      </c>
      <c r="AO392" t="s"/>
      <c r="AP392" t="n">
        <v>259</v>
      </c>
      <c r="AQ392" t="s">
        <v>89</v>
      </c>
      <c r="AR392" t="s"/>
      <c r="AS392" t="s"/>
      <c r="AT392" t="s">
        <v>90</v>
      </c>
      <c r="AU392" t="s"/>
      <c r="AV392" t="s"/>
      <c r="AW392" t="s"/>
      <c r="AX392" t="s"/>
      <c r="AY392" t="n">
        <v>1422608</v>
      </c>
      <c r="AZ392" t="s">
        <v>733</v>
      </c>
      <c r="BA392" t="s"/>
      <c r="BB392" t="n">
        <v>164531</v>
      </c>
      <c r="BC392" t="n">
        <v>13.32508</v>
      </c>
      <c r="BD392" t="n">
        <v>52.50877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92</v>
      </c>
    </row>
    <row r="393" spans="1:70">
      <c r="A393" t="s">
        <v>70</v>
      </c>
      <c r="B393" t="s">
        <v>71</v>
      </c>
      <c r="C393" t="s">
        <v>72</v>
      </c>
      <c r="D393" t="n">
        <v>1</v>
      </c>
      <c r="E393" t="s">
        <v>731</v>
      </c>
      <c r="F393" t="n">
        <v>-1</v>
      </c>
      <c r="G393" t="s">
        <v>74</v>
      </c>
      <c r="H393" t="s">
        <v>75</v>
      </c>
      <c r="I393" t="s"/>
      <c r="J393" t="s">
        <v>74</v>
      </c>
      <c r="K393" t="n">
        <v>130</v>
      </c>
      <c r="L393" t="s">
        <v>76</v>
      </c>
      <c r="M393" t="s"/>
      <c r="N393" t="s">
        <v>735</v>
      </c>
      <c r="O393" t="s">
        <v>78</v>
      </c>
      <c r="P393" t="s">
        <v>731</v>
      </c>
      <c r="Q393" t="s"/>
      <c r="R393" t="s">
        <v>118</v>
      </c>
      <c r="S393" t="s">
        <v>736</v>
      </c>
      <c r="T393" t="s">
        <v>82</v>
      </c>
      <c r="U393" t="s"/>
      <c r="V393" t="s">
        <v>83</v>
      </c>
      <c r="W393" t="s">
        <v>84</v>
      </c>
      <c r="X393" t="s"/>
      <c r="Y393" t="s">
        <v>85</v>
      </c>
      <c r="Z393">
        <f>HYPERLINK("https://hotelmonitor-cachepage.eclerx.com/savepage/tk_15435850130810177_sr_2117.html","info")</f>
        <v/>
      </c>
      <c r="AA393" t="n">
        <v>-1422608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88</v>
      </c>
      <c r="AO393" t="s"/>
      <c r="AP393" t="n">
        <v>259</v>
      </c>
      <c r="AQ393" t="s">
        <v>89</v>
      </c>
      <c r="AR393" t="s"/>
      <c r="AS393" t="s"/>
      <c r="AT393" t="s">
        <v>90</v>
      </c>
      <c r="AU393" t="s"/>
      <c r="AV393" t="s"/>
      <c r="AW393" t="s"/>
      <c r="AX393" t="s"/>
      <c r="AY393" t="n">
        <v>1422608</v>
      </c>
      <c r="AZ393" t="s">
        <v>733</v>
      </c>
      <c r="BA393" t="s"/>
      <c r="BB393" t="n">
        <v>164531</v>
      </c>
      <c r="BC393" t="n">
        <v>13.32508</v>
      </c>
      <c r="BD393" t="n">
        <v>52.50877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92</v>
      </c>
    </row>
    <row r="394" spans="1:70">
      <c r="A394" t="s">
        <v>70</v>
      </c>
      <c r="B394" t="s">
        <v>71</v>
      </c>
      <c r="C394" t="s">
        <v>72</v>
      </c>
      <c r="D394" t="n">
        <v>1</v>
      </c>
      <c r="E394" t="s">
        <v>731</v>
      </c>
      <c r="F394" t="n">
        <v>-1</v>
      </c>
      <c r="G394" t="s">
        <v>74</v>
      </c>
      <c r="H394" t="s">
        <v>75</v>
      </c>
      <c r="I394" t="s"/>
      <c r="J394" t="s">
        <v>74</v>
      </c>
      <c r="K394" t="n">
        <v>139</v>
      </c>
      <c r="L394" t="s">
        <v>76</v>
      </c>
      <c r="M394" t="s"/>
      <c r="N394" t="s">
        <v>735</v>
      </c>
      <c r="O394" t="s">
        <v>78</v>
      </c>
      <c r="P394" t="s">
        <v>731</v>
      </c>
      <c r="Q394" t="s"/>
      <c r="R394" t="s">
        <v>118</v>
      </c>
      <c r="S394" t="s">
        <v>216</v>
      </c>
      <c r="T394" t="s">
        <v>82</v>
      </c>
      <c r="U394" t="s"/>
      <c r="V394" t="s">
        <v>83</v>
      </c>
      <c r="W394" t="s">
        <v>99</v>
      </c>
      <c r="X394" t="s"/>
      <c r="Y394" t="s">
        <v>85</v>
      </c>
      <c r="Z394">
        <f>HYPERLINK("https://hotelmonitor-cachepage.eclerx.com/savepage/tk_15435850130810177_sr_2117.html","info")</f>
        <v/>
      </c>
      <c r="AA394" t="n">
        <v>-1422608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88</v>
      </c>
      <c r="AO394" t="s"/>
      <c r="AP394" t="n">
        <v>259</v>
      </c>
      <c r="AQ394" t="s">
        <v>89</v>
      </c>
      <c r="AR394" t="s"/>
      <c r="AS394" t="s"/>
      <c r="AT394" t="s">
        <v>90</v>
      </c>
      <c r="AU394" t="s"/>
      <c r="AV394" t="s"/>
      <c r="AW394" t="s"/>
      <c r="AX394" t="s"/>
      <c r="AY394" t="n">
        <v>1422608</v>
      </c>
      <c r="AZ394" t="s">
        <v>733</v>
      </c>
      <c r="BA394" t="s"/>
      <c r="BB394" t="n">
        <v>164531</v>
      </c>
      <c r="BC394" t="n">
        <v>13.32508</v>
      </c>
      <c r="BD394" t="n">
        <v>52.50877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92</v>
      </c>
    </row>
    <row r="395" spans="1:70">
      <c r="A395" t="s">
        <v>70</v>
      </c>
      <c r="B395" t="s">
        <v>71</v>
      </c>
      <c r="C395" t="s">
        <v>72</v>
      </c>
      <c r="D395" t="n">
        <v>1</v>
      </c>
      <c r="E395" t="s">
        <v>731</v>
      </c>
      <c r="F395" t="n">
        <v>-1</v>
      </c>
      <c r="G395" t="s">
        <v>74</v>
      </c>
      <c r="H395" t="s">
        <v>75</v>
      </c>
      <c r="I395" t="s"/>
      <c r="J395" t="s">
        <v>74</v>
      </c>
      <c r="K395" t="n">
        <v>159</v>
      </c>
      <c r="L395" t="s">
        <v>76</v>
      </c>
      <c r="M395" t="s"/>
      <c r="N395" t="s">
        <v>340</v>
      </c>
      <c r="O395" t="s">
        <v>78</v>
      </c>
      <c r="P395" t="s">
        <v>731</v>
      </c>
      <c r="Q395" t="s"/>
      <c r="R395" t="s">
        <v>118</v>
      </c>
      <c r="S395" t="s">
        <v>158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HYPERLINK("https://hotelmonitor-cachepage.eclerx.com/savepage/tk_15435850130810177_sr_2117.html","info")</f>
        <v/>
      </c>
      <c r="AA395" t="n">
        <v>-1422608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88</v>
      </c>
      <c r="AO395" t="s"/>
      <c r="AP395" t="n">
        <v>259</v>
      </c>
      <c r="AQ395" t="s">
        <v>89</v>
      </c>
      <c r="AR395" t="s"/>
      <c r="AS395" t="s"/>
      <c r="AT395" t="s">
        <v>90</v>
      </c>
      <c r="AU395" t="s"/>
      <c r="AV395" t="s"/>
      <c r="AW395" t="s"/>
      <c r="AX395" t="s"/>
      <c r="AY395" t="n">
        <v>1422608</v>
      </c>
      <c r="AZ395" t="s">
        <v>733</v>
      </c>
      <c r="BA395" t="s"/>
      <c r="BB395" t="n">
        <v>164531</v>
      </c>
      <c r="BC395" t="n">
        <v>13.32508</v>
      </c>
      <c r="BD395" t="n">
        <v>52.50877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92</v>
      </c>
    </row>
    <row r="396" spans="1:70">
      <c r="A396" t="s">
        <v>70</v>
      </c>
      <c r="B396" t="s">
        <v>71</v>
      </c>
      <c r="C396" t="s">
        <v>72</v>
      </c>
      <c r="D396" t="n">
        <v>1</v>
      </c>
      <c r="E396" t="s">
        <v>731</v>
      </c>
      <c r="F396" t="n">
        <v>-1</v>
      </c>
      <c r="G396" t="s">
        <v>74</v>
      </c>
      <c r="H396" t="s">
        <v>75</v>
      </c>
      <c r="I396" t="s"/>
      <c r="J396" t="s">
        <v>74</v>
      </c>
      <c r="K396" t="n">
        <v>169</v>
      </c>
      <c r="L396" t="s">
        <v>76</v>
      </c>
      <c r="M396" t="s"/>
      <c r="N396" t="s">
        <v>737</v>
      </c>
      <c r="O396" t="s">
        <v>78</v>
      </c>
      <c r="P396" t="s">
        <v>731</v>
      </c>
      <c r="Q396" t="s"/>
      <c r="R396" t="s">
        <v>118</v>
      </c>
      <c r="S396" t="s">
        <v>738</v>
      </c>
      <c r="T396" t="s">
        <v>82</v>
      </c>
      <c r="U396" t="s"/>
      <c r="V396" t="s">
        <v>83</v>
      </c>
      <c r="W396" t="s">
        <v>99</v>
      </c>
      <c r="X396" t="s"/>
      <c r="Y396" t="s">
        <v>85</v>
      </c>
      <c r="Z396">
        <f>HYPERLINK("https://hotelmonitor-cachepage.eclerx.com/savepage/tk_15435850130810177_sr_2117.html","info")</f>
        <v/>
      </c>
      <c r="AA396" t="n">
        <v>-1422608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88</v>
      </c>
      <c r="AO396" t="s"/>
      <c r="AP396" t="n">
        <v>259</v>
      </c>
      <c r="AQ396" t="s">
        <v>89</v>
      </c>
      <c r="AR396" t="s"/>
      <c r="AS396" t="s"/>
      <c r="AT396" t="s">
        <v>90</v>
      </c>
      <c r="AU396" t="s"/>
      <c r="AV396" t="s"/>
      <c r="AW396" t="s"/>
      <c r="AX396" t="s"/>
      <c r="AY396" t="n">
        <v>1422608</v>
      </c>
      <c r="AZ396" t="s">
        <v>733</v>
      </c>
      <c r="BA396" t="s"/>
      <c r="BB396" t="n">
        <v>164531</v>
      </c>
      <c r="BC396" t="n">
        <v>13.32508</v>
      </c>
      <c r="BD396" t="n">
        <v>52.50877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92</v>
      </c>
    </row>
    <row r="397" spans="1:70">
      <c r="A397" t="s">
        <v>70</v>
      </c>
      <c r="B397" t="s">
        <v>71</v>
      </c>
      <c r="C397" t="s">
        <v>72</v>
      </c>
      <c r="D397" t="n">
        <v>1</v>
      </c>
      <c r="E397" t="s">
        <v>731</v>
      </c>
      <c r="F397" t="n">
        <v>-1</v>
      </c>
      <c r="G397" t="s">
        <v>74</v>
      </c>
      <c r="H397" t="s">
        <v>75</v>
      </c>
      <c r="I397" t="s"/>
      <c r="J397" t="s">
        <v>74</v>
      </c>
      <c r="K397" t="n">
        <v>174</v>
      </c>
      <c r="L397" t="s">
        <v>76</v>
      </c>
      <c r="M397" t="s"/>
      <c r="N397" t="s">
        <v>739</v>
      </c>
      <c r="O397" t="s">
        <v>78</v>
      </c>
      <c r="P397" t="s">
        <v>731</v>
      </c>
      <c r="Q397" t="s"/>
      <c r="R397" t="s">
        <v>118</v>
      </c>
      <c r="S397" t="s">
        <v>563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HYPERLINK("https://hotelmonitor-cachepage.eclerx.com/savepage/tk_15435850130810177_sr_2117.html","info")</f>
        <v/>
      </c>
      <c r="AA397" t="n">
        <v>-1422608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88</v>
      </c>
      <c r="AO397" t="s"/>
      <c r="AP397" t="n">
        <v>259</v>
      </c>
      <c r="AQ397" t="s">
        <v>89</v>
      </c>
      <c r="AR397" t="s"/>
      <c r="AS397" t="s"/>
      <c r="AT397" t="s">
        <v>90</v>
      </c>
      <c r="AU397" t="s"/>
      <c r="AV397" t="s"/>
      <c r="AW397" t="s"/>
      <c r="AX397" t="s"/>
      <c r="AY397" t="n">
        <v>1422608</v>
      </c>
      <c r="AZ397" t="s">
        <v>733</v>
      </c>
      <c r="BA397" t="s"/>
      <c r="BB397" t="n">
        <v>164531</v>
      </c>
      <c r="BC397" t="n">
        <v>13.32508</v>
      </c>
      <c r="BD397" t="n">
        <v>52.50877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92</v>
      </c>
    </row>
    <row r="398" spans="1:70">
      <c r="A398" t="s">
        <v>70</v>
      </c>
      <c r="B398" t="s">
        <v>71</v>
      </c>
      <c r="C398" t="s">
        <v>72</v>
      </c>
      <c r="D398" t="n">
        <v>1</v>
      </c>
      <c r="E398" t="s">
        <v>740</v>
      </c>
      <c r="F398" t="n">
        <v>-1</v>
      </c>
      <c r="G398" t="s">
        <v>74</v>
      </c>
      <c r="H398" t="s">
        <v>75</v>
      </c>
      <c r="I398" t="s"/>
      <c r="J398" t="s">
        <v>74</v>
      </c>
      <c r="K398" t="n">
        <v>110.88</v>
      </c>
      <c r="L398" t="s">
        <v>76</v>
      </c>
      <c r="M398" t="s"/>
      <c r="N398" t="s">
        <v>252</v>
      </c>
      <c r="O398" t="s">
        <v>78</v>
      </c>
      <c r="P398" t="s">
        <v>740</v>
      </c>
      <c r="Q398" t="s"/>
      <c r="R398" t="s">
        <v>80</v>
      </c>
      <c r="S398" t="s">
        <v>741</v>
      </c>
      <c r="T398" t="s">
        <v>82</v>
      </c>
      <c r="U398" t="s"/>
      <c r="V398" t="s">
        <v>83</v>
      </c>
      <c r="W398" t="s">
        <v>84</v>
      </c>
      <c r="X398" t="s"/>
      <c r="Y398" t="s">
        <v>85</v>
      </c>
      <c r="Z398">
        <f>HYPERLINK("https://hotelmonitor-cachepage.eclerx.com/savepage/tk_15435847025882053_sr_2117.html","info")</f>
        <v/>
      </c>
      <c r="AA398" t="n">
        <v>-2071513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88</v>
      </c>
      <c r="AO398" t="s"/>
      <c r="AP398" t="n">
        <v>84</v>
      </c>
      <c r="AQ398" t="s">
        <v>89</v>
      </c>
      <c r="AR398" t="s"/>
      <c r="AS398" t="s"/>
      <c r="AT398" t="s">
        <v>90</v>
      </c>
      <c r="AU398" t="s"/>
      <c r="AV398" t="s"/>
      <c r="AW398" t="s"/>
      <c r="AX398" t="s"/>
      <c r="AY398" t="n">
        <v>2071513</v>
      </c>
      <c r="AZ398" t="s">
        <v>742</v>
      </c>
      <c r="BA398" t="s"/>
      <c r="BB398" t="n">
        <v>60647</v>
      </c>
      <c r="BC398" t="n">
        <v>13.37034</v>
      </c>
      <c r="BD398" t="n">
        <v>52.50329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92</v>
      </c>
    </row>
    <row r="399" spans="1:70">
      <c r="A399" t="s">
        <v>70</v>
      </c>
      <c r="B399" t="s">
        <v>71</v>
      </c>
      <c r="C399" t="s">
        <v>72</v>
      </c>
      <c r="D399" t="n">
        <v>1</v>
      </c>
      <c r="E399" t="s">
        <v>740</v>
      </c>
      <c r="F399" t="n">
        <v>-1</v>
      </c>
      <c r="G399" t="s">
        <v>74</v>
      </c>
      <c r="H399" t="s">
        <v>75</v>
      </c>
      <c r="I399" t="s"/>
      <c r="J399" t="s">
        <v>74</v>
      </c>
      <c r="K399" t="n">
        <v>189.42</v>
      </c>
      <c r="L399" t="s">
        <v>76</v>
      </c>
      <c r="M399" t="s"/>
      <c r="N399" t="s">
        <v>109</v>
      </c>
      <c r="O399" t="s">
        <v>78</v>
      </c>
      <c r="P399" t="s">
        <v>740</v>
      </c>
      <c r="Q399" t="s"/>
      <c r="R399" t="s">
        <v>80</v>
      </c>
      <c r="S399" t="s">
        <v>743</v>
      </c>
      <c r="T399" t="s">
        <v>82</v>
      </c>
      <c r="U399" t="s"/>
      <c r="V399" t="s">
        <v>83</v>
      </c>
      <c r="W399" t="s">
        <v>84</v>
      </c>
      <c r="X399" t="s"/>
      <c r="Y399" t="s">
        <v>85</v>
      </c>
      <c r="Z399">
        <f>HYPERLINK("https://hotelmonitor-cachepage.eclerx.com/savepage/tk_15435847025882053_sr_2117.html","info")</f>
        <v/>
      </c>
      <c r="AA399" t="n">
        <v>-2071513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88</v>
      </c>
      <c r="AO399" t="s"/>
      <c r="AP399" t="n">
        <v>84</v>
      </c>
      <c r="AQ399" t="s">
        <v>89</v>
      </c>
      <c r="AR399" t="s"/>
      <c r="AS399" t="s"/>
      <c r="AT399" t="s">
        <v>90</v>
      </c>
      <c r="AU399" t="s"/>
      <c r="AV399" t="s"/>
      <c r="AW399" t="s"/>
      <c r="AX399" t="s"/>
      <c r="AY399" t="n">
        <v>2071513</v>
      </c>
      <c r="AZ399" t="s">
        <v>742</v>
      </c>
      <c r="BA399" t="s"/>
      <c r="BB399" t="n">
        <v>60647</v>
      </c>
      <c r="BC399" t="n">
        <v>13.37034</v>
      </c>
      <c r="BD399" t="n">
        <v>52.50329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92</v>
      </c>
    </row>
    <row r="400" spans="1:70">
      <c r="A400" t="s">
        <v>70</v>
      </c>
      <c r="B400" t="s">
        <v>71</v>
      </c>
      <c r="C400" t="s">
        <v>72</v>
      </c>
      <c r="D400" t="n">
        <v>1</v>
      </c>
      <c r="E400" t="s">
        <v>740</v>
      </c>
      <c r="F400" t="n">
        <v>-1</v>
      </c>
      <c r="G400" t="s">
        <v>74</v>
      </c>
      <c r="H400" t="s">
        <v>75</v>
      </c>
      <c r="I400" t="s"/>
      <c r="J400" t="s">
        <v>74</v>
      </c>
      <c r="K400" t="n">
        <v>214.95</v>
      </c>
      <c r="L400" t="s">
        <v>76</v>
      </c>
      <c r="M400" t="s"/>
      <c r="N400" t="s">
        <v>109</v>
      </c>
      <c r="O400" t="s">
        <v>78</v>
      </c>
      <c r="P400" t="s">
        <v>740</v>
      </c>
      <c r="Q400" t="s"/>
      <c r="R400" t="s">
        <v>80</v>
      </c>
      <c r="S400" t="s">
        <v>744</v>
      </c>
      <c r="T400" t="s">
        <v>82</v>
      </c>
      <c r="U400" t="s"/>
      <c r="V400" t="s">
        <v>83</v>
      </c>
      <c r="W400" t="s">
        <v>99</v>
      </c>
      <c r="X400" t="s"/>
      <c r="Y400" t="s">
        <v>85</v>
      </c>
      <c r="Z400">
        <f>HYPERLINK("https://hotelmonitor-cachepage.eclerx.com/savepage/tk_15435847025882053_sr_2117.html","info")</f>
        <v/>
      </c>
      <c r="AA400" t="n">
        <v>-2071513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88</v>
      </c>
      <c r="AO400" t="s"/>
      <c r="AP400" t="n">
        <v>84</v>
      </c>
      <c r="AQ400" t="s">
        <v>89</v>
      </c>
      <c r="AR400" t="s"/>
      <c r="AS400" t="s"/>
      <c r="AT400" t="s">
        <v>90</v>
      </c>
      <c r="AU400" t="s"/>
      <c r="AV400" t="s"/>
      <c r="AW400" t="s"/>
      <c r="AX400" t="s"/>
      <c r="AY400" t="n">
        <v>2071513</v>
      </c>
      <c r="AZ400" t="s">
        <v>742</v>
      </c>
      <c r="BA400" t="s"/>
      <c r="BB400" t="n">
        <v>60647</v>
      </c>
      <c r="BC400" t="n">
        <v>13.37034</v>
      </c>
      <c r="BD400" t="n">
        <v>52.50329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92</v>
      </c>
    </row>
    <row r="401" spans="1:70">
      <c r="A401" t="s">
        <v>70</v>
      </c>
      <c r="B401" t="s">
        <v>71</v>
      </c>
      <c r="C401" t="s">
        <v>72</v>
      </c>
      <c r="D401" t="n">
        <v>1</v>
      </c>
      <c r="E401" t="s">
        <v>745</v>
      </c>
      <c r="F401" t="n">
        <v>-1</v>
      </c>
      <c r="G401" t="s">
        <v>74</v>
      </c>
      <c r="H401" t="s">
        <v>75</v>
      </c>
      <c r="I401" t="s"/>
      <c r="J401" t="s">
        <v>74</v>
      </c>
      <c r="K401" t="n">
        <v>88.2</v>
      </c>
      <c r="L401" t="s">
        <v>76</v>
      </c>
      <c r="M401" t="s"/>
      <c r="N401" t="s">
        <v>141</v>
      </c>
      <c r="O401" t="s">
        <v>78</v>
      </c>
      <c r="P401" t="s">
        <v>745</v>
      </c>
      <c r="Q401" t="s"/>
      <c r="R401" t="s">
        <v>80</v>
      </c>
      <c r="S401" t="s">
        <v>746</v>
      </c>
      <c r="T401" t="s">
        <v>82</v>
      </c>
      <c r="U401" t="s"/>
      <c r="V401" t="s">
        <v>83</v>
      </c>
      <c r="W401" t="s">
        <v>84</v>
      </c>
      <c r="X401" t="s"/>
      <c r="Y401" t="s">
        <v>85</v>
      </c>
      <c r="Z401">
        <f>HYPERLINK("https://hotelmonitor-cachepage.eclerx.com/savepage/tk_1543584562644809_sr_2117.html","info")</f>
        <v/>
      </c>
      <c r="AA401" t="n">
        <v>-937941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88</v>
      </c>
      <c r="AO401" t="s"/>
      <c r="AP401" t="n">
        <v>6</v>
      </c>
      <c r="AQ401" t="s">
        <v>89</v>
      </c>
      <c r="AR401" t="s"/>
      <c r="AS401" t="s"/>
      <c r="AT401" t="s">
        <v>90</v>
      </c>
      <c r="AU401" t="s"/>
      <c r="AV401" t="s"/>
      <c r="AW401" t="s"/>
      <c r="AX401" t="s"/>
      <c r="AY401" t="n">
        <v>937941</v>
      </c>
      <c r="AZ401" t="s">
        <v>747</v>
      </c>
      <c r="BA401" t="s"/>
      <c r="BB401" t="n">
        <v>439259</v>
      </c>
      <c r="BC401" t="n">
        <v>13.35609</v>
      </c>
      <c r="BD401" t="n">
        <v>52.52022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92</v>
      </c>
    </row>
    <row r="402" spans="1:70">
      <c r="A402" t="s">
        <v>70</v>
      </c>
      <c r="B402" t="s">
        <v>71</v>
      </c>
      <c r="C402" t="s">
        <v>72</v>
      </c>
      <c r="D402" t="n">
        <v>1</v>
      </c>
      <c r="E402" t="s">
        <v>748</v>
      </c>
      <c r="F402" t="n">
        <v>529950</v>
      </c>
      <c r="G402" t="s">
        <v>74</v>
      </c>
      <c r="H402" t="s">
        <v>75</v>
      </c>
      <c r="I402" t="s"/>
      <c r="J402" t="s">
        <v>74</v>
      </c>
      <c r="K402" t="n">
        <v>114</v>
      </c>
      <c r="L402" t="s">
        <v>76</v>
      </c>
      <c r="M402" t="s"/>
      <c r="N402" t="s">
        <v>426</v>
      </c>
      <c r="O402" t="s">
        <v>78</v>
      </c>
      <c r="P402" t="s">
        <v>749</v>
      </c>
      <c r="Q402" t="s"/>
      <c r="R402" t="s">
        <v>80</v>
      </c>
      <c r="S402" t="s">
        <v>136</v>
      </c>
      <c r="T402" t="s">
        <v>82</v>
      </c>
      <c r="U402" t="s"/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HYPERLINK("https://hotelmonitor-cachepage.eclerx.com/savepage/tk_154358478922154_sr_2117.html","info")</f>
        <v/>
      </c>
      <c r="AA402" t="n">
        <v>99191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88</v>
      </c>
      <c r="AO402" t="s"/>
      <c r="AP402" t="n">
        <v>132</v>
      </c>
      <c r="AQ402" t="s">
        <v>89</v>
      </c>
      <c r="AR402" t="s"/>
      <c r="AS402" t="s"/>
      <c r="AT402" t="s">
        <v>90</v>
      </c>
      <c r="AU402" t="s"/>
      <c r="AV402" t="s"/>
      <c r="AW402" t="s"/>
      <c r="AX402" t="s"/>
      <c r="AY402" t="n">
        <v>937934</v>
      </c>
      <c r="AZ402" t="s">
        <v>750</v>
      </c>
      <c r="BA402" t="s"/>
      <c r="BB402" t="n">
        <v>88500</v>
      </c>
      <c r="BC402" t="n">
        <v>13.375511</v>
      </c>
      <c r="BD402" t="n">
        <v>52.500157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92</v>
      </c>
    </row>
    <row r="403" spans="1:70">
      <c r="A403" t="s">
        <v>70</v>
      </c>
      <c r="B403" t="s">
        <v>71</v>
      </c>
      <c r="C403" t="s">
        <v>72</v>
      </c>
      <c r="D403" t="n">
        <v>1</v>
      </c>
      <c r="E403" t="s">
        <v>748</v>
      </c>
      <c r="F403" t="n">
        <v>529950</v>
      </c>
      <c r="G403" t="s">
        <v>74</v>
      </c>
      <c r="H403" t="s">
        <v>75</v>
      </c>
      <c r="I403" t="s"/>
      <c r="J403" t="s">
        <v>74</v>
      </c>
      <c r="K403" t="n">
        <v>114</v>
      </c>
      <c r="L403" t="s">
        <v>76</v>
      </c>
      <c r="M403" t="s"/>
      <c r="N403" t="s">
        <v>463</v>
      </c>
      <c r="O403" t="s">
        <v>78</v>
      </c>
      <c r="P403" t="s">
        <v>749</v>
      </c>
      <c r="Q403" t="s"/>
      <c r="R403" t="s">
        <v>80</v>
      </c>
      <c r="S403" t="s">
        <v>136</v>
      </c>
      <c r="T403" t="s">
        <v>82</v>
      </c>
      <c r="U403" t="s"/>
      <c r="V403" t="s">
        <v>83</v>
      </c>
      <c r="W403" t="s">
        <v>84</v>
      </c>
      <c r="X403" t="s"/>
      <c r="Y403" t="s">
        <v>85</v>
      </c>
      <c r="Z403">
        <f>HYPERLINK("https://hotelmonitor-cachepage.eclerx.com/savepage/tk_154358478922154_sr_2117.html","info")</f>
        <v/>
      </c>
      <c r="AA403" t="n">
        <v>99191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88</v>
      </c>
      <c r="AO403" t="s"/>
      <c r="AP403" t="n">
        <v>132</v>
      </c>
      <c r="AQ403" t="s">
        <v>89</v>
      </c>
      <c r="AR403" t="s"/>
      <c r="AS403" t="s"/>
      <c r="AT403" t="s">
        <v>90</v>
      </c>
      <c r="AU403" t="s"/>
      <c r="AV403" t="s"/>
      <c r="AW403" t="s"/>
      <c r="AX403" t="s"/>
      <c r="AY403" t="n">
        <v>937934</v>
      </c>
      <c r="AZ403" t="s">
        <v>750</v>
      </c>
      <c r="BA403" t="s"/>
      <c r="BB403" t="n">
        <v>88500</v>
      </c>
      <c r="BC403" t="n">
        <v>13.375511</v>
      </c>
      <c r="BD403" t="n">
        <v>52.500157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92</v>
      </c>
    </row>
    <row r="404" spans="1:70">
      <c r="A404" t="s">
        <v>70</v>
      </c>
      <c r="B404" t="s">
        <v>71</v>
      </c>
      <c r="C404" t="s">
        <v>72</v>
      </c>
      <c r="D404" t="n">
        <v>1</v>
      </c>
      <c r="E404" t="s">
        <v>748</v>
      </c>
      <c r="F404" t="n">
        <v>529950</v>
      </c>
      <c r="G404" t="s">
        <v>74</v>
      </c>
      <c r="H404" t="s">
        <v>75</v>
      </c>
      <c r="I404" t="s"/>
      <c r="J404" t="s">
        <v>74</v>
      </c>
      <c r="K404" t="n">
        <v>142</v>
      </c>
      <c r="L404" t="s">
        <v>76</v>
      </c>
      <c r="M404" t="s"/>
      <c r="N404" t="s">
        <v>426</v>
      </c>
      <c r="O404" t="s">
        <v>78</v>
      </c>
      <c r="P404" t="s">
        <v>749</v>
      </c>
      <c r="Q404" t="s"/>
      <c r="R404" t="s">
        <v>80</v>
      </c>
      <c r="S404" t="s">
        <v>568</v>
      </c>
      <c r="T404" t="s">
        <v>82</v>
      </c>
      <c r="U404" t="s"/>
      <c r="V404" t="s">
        <v>83</v>
      </c>
      <c r="W404" t="s">
        <v>99</v>
      </c>
      <c r="X404" t="s"/>
      <c r="Y404" t="s">
        <v>85</v>
      </c>
      <c r="Z404">
        <f>HYPERLINK("https://hotelmonitor-cachepage.eclerx.com/savepage/tk_154358478922154_sr_2117.html","info")</f>
        <v/>
      </c>
      <c r="AA404" t="n">
        <v>99191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88</v>
      </c>
      <c r="AO404" t="s"/>
      <c r="AP404" t="n">
        <v>132</v>
      </c>
      <c r="AQ404" t="s">
        <v>89</v>
      </c>
      <c r="AR404" t="s"/>
      <c r="AS404" t="s"/>
      <c r="AT404" t="s">
        <v>90</v>
      </c>
      <c r="AU404" t="s"/>
      <c r="AV404" t="s"/>
      <c r="AW404" t="s"/>
      <c r="AX404" t="s"/>
      <c r="AY404" t="n">
        <v>937934</v>
      </c>
      <c r="AZ404" t="s">
        <v>750</v>
      </c>
      <c r="BA404" t="s"/>
      <c r="BB404" t="n">
        <v>88500</v>
      </c>
      <c r="BC404" t="n">
        <v>13.375511</v>
      </c>
      <c r="BD404" t="n">
        <v>52.500157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92</v>
      </c>
    </row>
    <row r="405" spans="1:70">
      <c r="A405" t="s">
        <v>70</v>
      </c>
      <c r="B405" t="s">
        <v>71</v>
      </c>
      <c r="C405" t="s">
        <v>72</v>
      </c>
      <c r="D405" t="n">
        <v>1</v>
      </c>
      <c r="E405" t="s">
        <v>748</v>
      </c>
      <c r="F405" t="n">
        <v>529950</v>
      </c>
      <c r="G405" t="s">
        <v>74</v>
      </c>
      <c r="H405" t="s">
        <v>75</v>
      </c>
      <c r="I405" t="s"/>
      <c r="J405" t="s">
        <v>74</v>
      </c>
      <c r="K405" t="n">
        <v>142</v>
      </c>
      <c r="L405" t="s">
        <v>76</v>
      </c>
      <c r="M405" t="s"/>
      <c r="N405" t="s">
        <v>463</v>
      </c>
      <c r="O405" t="s">
        <v>78</v>
      </c>
      <c r="P405" t="s">
        <v>749</v>
      </c>
      <c r="Q405" t="s"/>
      <c r="R405" t="s">
        <v>80</v>
      </c>
      <c r="S405" t="s">
        <v>568</v>
      </c>
      <c r="T405" t="s">
        <v>82</v>
      </c>
      <c r="U405" t="s"/>
      <c r="V405" t="s">
        <v>83</v>
      </c>
      <c r="W405" t="s">
        <v>99</v>
      </c>
      <c r="X405" t="s"/>
      <c r="Y405" t="s">
        <v>85</v>
      </c>
      <c r="Z405">
        <f>HYPERLINK("https://hotelmonitor-cachepage.eclerx.com/savepage/tk_154358478922154_sr_2117.html","info")</f>
        <v/>
      </c>
      <c r="AA405" t="n">
        <v>99191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88</v>
      </c>
      <c r="AO405" t="s"/>
      <c r="AP405" t="n">
        <v>132</v>
      </c>
      <c r="AQ405" t="s">
        <v>89</v>
      </c>
      <c r="AR405" t="s"/>
      <c r="AS405" t="s"/>
      <c r="AT405" t="s">
        <v>90</v>
      </c>
      <c r="AU405" t="s"/>
      <c r="AV405" t="s"/>
      <c r="AW405" t="s"/>
      <c r="AX405" t="s"/>
      <c r="AY405" t="n">
        <v>937934</v>
      </c>
      <c r="AZ405" t="s">
        <v>750</v>
      </c>
      <c r="BA405" t="s"/>
      <c r="BB405" t="n">
        <v>88500</v>
      </c>
      <c r="BC405" t="n">
        <v>13.375511</v>
      </c>
      <c r="BD405" t="n">
        <v>52.500157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92</v>
      </c>
    </row>
    <row r="406" spans="1:70">
      <c r="A406" t="s">
        <v>70</v>
      </c>
      <c r="B406" t="s">
        <v>71</v>
      </c>
      <c r="C406" t="s">
        <v>72</v>
      </c>
      <c r="D406" t="n">
        <v>1</v>
      </c>
      <c r="E406" t="s">
        <v>751</v>
      </c>
      <c r="F406" t="n">
        <v>-1</v>
      </c>
      <c r="G406" t="s">
        <v>74</v>
      </c>
      <c r="H406" t="s">
        <v>75</v>
      </c>
      <c r="I406" t="s"/>
      <c r="J406" t="s">
        <v>74</v>
      </c>
      <c r="K406" t="n">
        <v>108.9</v>
      </c>
      <c r="L406" t="s">
        <v>76</v>
      </c>
      <c r="M406" t="s"/>
      <c r="N406" t="s">
        <v>752</v>
      </c>
      <c r="O406" t="s">
        <v>78</v>
      </c>
      <c r="P406" t="s">
        <v>751</v>
      </c>
      <c r="Q406" t="s"/>
      <c r="R406" t="s">
        <v>118</v>
      </c>
      <c r="S406" t="s">
        <v>753</v>
      </c>
      <c r="T406" t="s">
        <v>82</v>
      </c>
      <c r="U406" t="s"/>
      <c r="V406" t="s">
        <v>83</v>
      </c>
      <c r="W406" t="s">
        <v>84</v>
      </c>
      <c r="X406" t="s"/>
      <c r="Y406" t="s">
        <v>85</v>
      </c>
      <c r="Z406">
        <f>HYPERLINK("https://hotelmonitor-cachepage.eclerx.com/savepage/tk_1543585112665615_sr_2117.html","info")</f>
        <v/>
      </c>
      <c r="AA406" t="n">
        <v>-6262104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88</v>
      </c>
      <c r="AO406" t="s"/>
      <c r="AP406" t="n">
        <v>316</v>
      </c>
      <c r="AQ406" t="s">
        <v>89</v>
      </c>
      <c r="AR406" t="s"/>
      <c r="AS406" t="s"/>
      <c r="AT406" t="s">
        <v>90</v>
      </c>
      <c r="AU406" t="s"/>
      <c r="AV406" t="s"/>
      <c r="AW406" t="s"/>
      <c r="AX406" t="s"/>
      <c r="AY406" t="n">
        <v>6262104</v>
      </c>
      <c r="AZ406" t="s">
        <v>754</v>
      </c>
      <c r="BA406" t="s"/>
      <c r="BB406" t="n">
        <v>69600</v>
      </c>
      <c r="BC406" t="n">
        <v>13.366358</v>
      </c>
      <c r="BD406" t="n">
        <v>52.503407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92</v>
      </c>
    </row>
    <row r="407" spans="1:70">
      <c r="A407" t="s">
        <v>70</v>
      </c>
      <c r="B407" t="s">
        <v>71</v>
      </c>
      <c r="C407" t="s">
        <v>72</v>
      </c>
      <c r="D407" t="n">
        <v>1</v>
      </c>
      <c r="E407" t="s">
        <v>751</v>
      </c>
      <c r="F407" t="n">
        <v>-1</v>
      </c>
      <c r="G407" t="s">
        <v>74</v>
      </c>
      <c r="H407" t="s">
        <v>75</v>
      </c>
      <c r="I407" t="s"/>
      <c r="J407" t="s">
        <v>74</v>
      </c>
      <c r="K407" t="n">
        <v>119.7</v>
      </c>
      <c r="L407" t="s">
        <v>76</v>
      </c>
      <c r="M407" t="s"/>
      <c r="N407" t="s">
        <v>113</v>
      </c>
      <c r="O407" t="s">
        <v>78</v>
      </c>
      <c r="P407" t="s">
        <v>751</v>
      </c>
      <c r="Q407" t="s"/>
      <c r="R407" t="s">
        <v>118</v>
      </c>
      <c r="S407" t="s">
        <v>755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HYPERLINK("https://hotelmonitor-cachepage.eclerx.com/savepage/tk_1543585112665615_sr_2117.html","info")</f>
        <v/>
      </c>
      <c r="AA407" t="n">
        <v>-6262104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88</v>
      </c>
      <c r="AO407" t="s"/>
      <c r="AP407" t="n">
        <v>316</v>
      </c>
      <c r="AQ407" t="s">
        <v>89</v>
      </c>
      <c r="AR407" t="s"/>
      <c r="AS407" t="s"/>
      <c r="AT407" t="s">
        <v>90</v>
      </c>
      <c r="AU407" t="s"/>
      <c r="AV407" t="s"/>
      <c r="AW407" t="s"/>
      <c r="AX407" t="s"/>
      <c r="AY407" t="n">
        <v>6262104</v>
      </c>
      <c r="AZ407" t="s">
        <v>754</v>
      </c>
      <c r="BA407" t="s"/>
      <c r="BB407" t="n">
        <v>69600</v>
      </c>
      <c r="BC407" t="n">
        <v>13.366358</v>
      </c>
      <c r="BD407" t="n">
        <v>52.503407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92</v>
      </c>
    </row>
    <row r="408" spans="1:70">
      <c r="A408" t="s">
        <v>70</v>
      </c>
      <c r="B408" t="s">
        <v>71</v>
      </c>
      <c r="C408" t="s">
        <v>72</v>
      </c>
      <c r="D408" t="n">
        <v>1</v>
      </c>
      <c r="E408" t="s">
        <v>751</v>
      </c>
      <c r="F408" t="n">
        <v>-1</v>
      </c>
      <c r="G408" t="s">
        <v>74</v>
      </c>
      <c r="H408" t="s">
        <v>75</v>
      </c>
      <c r="I408" t="s"/>
      <c r="J408" t="s">
        <v>74</v>
      </c>
      <c r="K408" t="n">
        <v>152.1</v>
      </c>
      <c r="L408" t="s">
        <v>76</v>
      </c>
      <c r="M408" t="s"/>
      <c r="N408" t="s">
        <v>756</v>
      </c>
      <c r="O408" t="s">
        <v>78</v>
      </c>
      <c r="P408" t="s">
        <v>751</v>
      </c>
      <c r="Q408" t="s"/>
      <c r="R408" t="s">
        <v>118</v>
      </c>
      <c r="S408" t="s">
        <v>757</v>
      </c>
      <c r="T408" t="s">
        <v>82</v>
      </c>
      <c r="U408" t="s"/>
      <c r="V408" t="s">
        <v>83</v>
      </c>
      <c r="W408" t="s">
        <v>84</v>
      </c>
      <c r="X408" t="s"/>
      <c r="Y408" t="s">
        <v>85</v>
      </c>
      <c r="Z408">
        <f>HYPERLINK("https://hotelmonitor-cachepage.eclerx.com/savepage/tk_1543585112665615_sr_2117.html","info")</f>
        <v/>
      </c>
      <c r="AA408" t="n">
        <v>-6262104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88</v>
      </c>
      <c r="AO408" t="s"/>
      <c r="AP408" t="n">
        <v>316</v>
      </c>
      <c r="AQ408" t="s">
        <v>89</v>
      </c>
      <c r="AR408" t="s"/>
      <c r="AS408" t="s"/>
      <c r="AT408" t="s">
        <v>90</v>
      </c>
      <c r="AU408" t="s"/>
      <c r="AV408" t="s"/>
      <c r="AW408" t="s"/>
      <c r="AX408" t="s"/>
      <c r="AY408" t="n">
        <v>6262104</v>
      </c>
      <c r="AZ408" t="s">
        <v>754</v>
      </c>
      <c r="BA408" t="s"/>
      <c r="BB408" t="n">
        <v>69600</v>
      </c>
      <c r="BC408" t="n">
        <v>13.366358</v>
      </c>
      <c r="BD408" t="n">
        <v>52.503407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92</v>
      </c>
    </row>
    <row r="409" spans="1:70">
      <c r="A409" t="s">
        <v>70</v>
      </c>
      <c r="B409" t="s">
        <v>71</v>
      </c>
      <c r="C409" t="s">
        <v>72</v>
      </c>
      <c r="D409" t="n">
        <v>1</v>
      </c>
      <c r="E409" t="s">
        <v>758</v>
      </c>
      <c r="F409" t="n">
        <v>71953</v>
      </c>
      <c r="G409" t="s">
        <v>74</v>
      </c>
      <c r="H409" t="s">
        <v>75</v>
      </c>
      <c r="I409" t="s"/>
      <c r="J409" t="s">
        <v>74</v>
      </c>
      <c r="K409" t="n">
        <v>87</v>
      </c>
      <c r="L409" t="s">
        <v>76</v>
      </c>
      <c r="M409" t="s"/>
      <c r="N409" t="s">
        <v>96</v>
      </c>
      <c r="O409" t="s">
        <v>78</v>
      </c>
      <c r="P409" t="s">
        <v>759</v>
      </c>
      <c r="Q409" t="s"/>
      <c r="R409" t="s">
        <v>118</v>
      </c>
      <c r="S409" t="s">
        <v>528</v>
      </c>
      <c r="T409" t="s">
        <v>82</v>
      </c>
      <c r="U409" t="s"/>
      <c r="V409" t="s">
        <v>83</v>
      </c>
      <c r="W409" t="s">
        <v>84</v>
      </c>
      <c r="X409" t="s"/>
      <c r="Y409" t="s">
        <v>85</v>
      </c>
      <c r="Z409">
        <f>HYPERLINK("https://hotelmonitor-cachepage.eclerx.com/savepage/tk_154358475944061_sr_2117.html","info")</f>
        <v/>
      </c>
      <c r="AA409" t="n">
        <v>7276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88</v>
      </c>
      <c r="AO409" t="s"/>
      <c r="AP409" t="n">
        <v>114</v>
      </c>
      <c r="AQ409" t="s">
        <v>89</v>
      </c>
      <c r="AR409" t="s"/>
      <c r="AS409" t="s"/>
      <c r="AT409" t="s">
        <v>90</v>
      </c>
      <c r="AU409" t="s"/>
      <c r="AV409" t="s"/>
      <c r="AW409" t="s"/>
      <c r="AX409" t="s"/>
      <c r="AY409" t="n">
        <v>166124</v>
      </c>
      <c r="AZ409" t="s">
        <v>760</v>
      </c>
      <c r="BA409" t="s"/>
      <c r="BB409" t="n">
        <v>62011</v>
      </c>
      <c r="BC409" t="n">
        <v>13.512969</v>
      </c>
      <c r="BD409" t="n">
        <v>52.458752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92</v>
      </c>
    </row>
    <row r="410" spans="1:70">
      <c r="A410" t="s">
        <v>70</v>
      </c>
      <c r="B410" t="s">
        <v>71</v>
      </c>
      <c r="C410" t="s">
        <v>72</v>
      </c>
      <c r="D410" t="n">
        <v>1</v>
      </c>
      <c r="E410" t="s">
        <v>758</v>
      </c>
      <c r="F410" t="n">
        <v>71953</v>
      </c>
      <c r="G410" t="s">
        <v>74</v>
      </c>
      <c r="H410" t="s">
        <v>75</v>
      </c>
      <c r="I410" t="s"/>
      <c r="J410" t="s">
        <v>74</v>
      </c>
      <c r="K410" t="n">
        <v>94</v>
      </c>
      <c r="L410" t="s">
        <v>76</v>
      </c>
      <c r="M410" t="s"/>
      <c r="N410" t="s">
        <v>141</v>
      </c>
      <c r="O410" t="s">
        <v>78</v>
      </c>
      <c r="P410" t="s">
        <v>759</v>
      </c>
      <c r="Q410" t="s"/>
      <c r="R410" t="s">
        <v>118</v>
      </c>
      <c r="S410" t="s">
        <v>346</v>
      </c>
      <c r="T410" t="s">
        <v>82</v>
      </c>
      <c r="U410" t="s"/>
      <c r="V410" t="s">
        <v>83</v>
      </c>
      <c r="W410" t="s">
        <v>84</v>
      </c>
      <c r="X410" t="s"/>
      <c r="Y410" t="s">
        <v>85</v>
      </c>
      <c r="Z410">
        <f>HYPERLINK("https://hotelmonitor-cachepage.eclerx.com/savepage/tk_154358475944061_sr_2117.html","info")</f>
        <v/>
      </c>
      <c r="AA410" t="n">
        <v>7276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88</v>
      </c>
      <c r="AO410" t="s"/>
      <c r="AP410" t="n">
        <v>114</v>
      </c>
      <c r="AQ410" t="s">
        <v>89</v>
      </c>
      <c r="AR410" t="s"/>
      <c r="AS410" t="s"/>
      <c r="AT410" t="s">
        <v>90</v>
      </c>
      <c r="AU410" t="s"/>
      <c r="AV410" t="s"/>
      <c r="AW410" t="s"/>
      <c r="AX410" t="s"/>
      <c r="AY410" t="n">
        <v>166124</v>
      </c>
      <c r="AZ410" t="s">
        <v>760</v>
      </c>
      <c r="BA410" t="s"/>
      <c r="BB410" t="n">
        <v>62011</v>
      </c>
      <c r="BC410" t="n">
        <v>13.512969</v>
      </c>
      <c r="BD410" t="n">
        <v>52.458752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92</v>
      </c>
    </row>
    <row r="411" spans="1:70">
      <c r="A411" t="s">
        <v>70</v>
      </c>
      <c r="B411" t="s">
        <v>71</v>
      </c>
      <c r="C411" t="s">
        <v>72</v>
      </c>
      <c r="D411" t="n">
        <v>1</v>
      </c>
      <c r="E411" t="s">
        <v>758</v>
      </c>
      <c r="F411" t="n">
        <v>71953</v>
      </c>
      <c r="G411" t="s">
        <v>74</v>
      </c>
      <c r="H411" t="s">
        <v>75</v>
      </c>
      <c r="I411" t="s"/>
      <c r="J411" t="s">
        <v>74</v>
      </c>
      <c r="K411" t="n">
        <v>104</v>
      </c>
      <c r="L411" t="s">
        <v>76</v>
      </c>
      <c r="M411" t="s"/>
      <c r="N411" t="s">
        <v>125</v>
      </c>
      <c r="O411" t="s">
        <v>78</v>
      </c>
      <c r="P411" t="s">
        <v>759</v>
      </c>
      <c r="Q411" t="s"/>
      <c r="R411" t="s">
        <v>118</v>
      </c>
      <c r="S411" t="s">
        <v>522</v>
      </c>
      <c r="T411" t="s">
        <v>82</v>
      </c>
      <c r="U411" t="s"/>
      <c r="V411" t="s">
        <v>83</v>
      </c>
      <c r="W411" t="s">
        <v>84</v>
      </c>
      <c r="X411" t="s"/>
      <c r="Y411" t="s">
        <v>85</v>
      </c>
      <c r="Z411">
        <f>HYPERLINK("https://hotelmonitor-cachepage.eclerx.com/savepage/tk_154358475944061_sr_2117.html","info")</f>
        <v/>
      </c>
      <c r="AA411" t="n">
        <v>7276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88</v>
      </c>
      <c r="AO411" t="s"/>
      <c r="AP411" t="n">
        <v>114</v>
      </c>
      <c r="AQ411" t="s">
        <v>89</v>
      </c>
      <c r="AR411" t="s"/>
      <c r="AS411" t="s"/>
      <c r="AT411" t="s">
        <v>90</v>
      </c>
      <c r="AU411" t="s"/>
      <c r="AV411" t="s"/>
      <c r="AW411" t="s"/>
      <c r="AX411" t="s"/>
      <c r="AY411" t="n">
        <v>166124</v>
      </c>
      <c r="AZ411" t="s">
        <v>760</v>
      </c>
      <c r="BA411" t="s"/>
      <c r="BB411" t="n">
        <v>62011</v>
      </c>
      <c r="BC411" t="n">
        <v>13.512969</v>
      </c>
      <c r="BD411" t="n">
        <v>52.458752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92</v>
      </c>
    </row>
    <row r="412" spans="1:70">
      <c r="A412" t="s">
        <v>70</v>
      </c>
      <c r="B412" t="s">
        <v>71</v>
      </c>
      <c r="C412" t="s">
        <v>72</v>
      </c>
      <c r="D412" t="n">
        <v>1</v>
      </c>
      <c r="E412" t="s">
        <v>761</v>
      </c>
      <c r="F412" t="n">
        <v>-1</v>
      </c>
      <c r="G412" t="s">
        <v>74</v>
      </c>
      <c r="H412" t="s">
        <v>75</v>
      </c>
      <c r="I412" t="s"/>
      <c r="J412" t="s">
        <v>74</v>
      </c>
      <c r="K412" t="n">
        <v>79</v>
      </c>
      <c r="L412" t="s">
        <v>76</v>
      </c>
      <c r="M412" t="s"/>
      <c r="N412" t="s">
        <v>762</v>
      </c>
      <c r="O412" t="s">
        <v>78</v>
      </c>
      <c r="P412" t="s">
        <v>761</v>
      </c>
      <c r="Q412" t="s"/>
      <c r="R412" t="s">
        <v>114</v>
      </c>
      <c r="S412" t="s">
        <v>207</v>
      </c>
      <c r="T412" t="s">
        <v>82</v>
      </c>
      <c r="U412" t="s"/>
      <c r="V412" t="s">
        <v>83</v>
      </c>
      <c r="W412" t="s">
        <v>99</v>
      </c>
      <c r="X412" t="s"/>
      <c r="Y412" t="s">
        <v>85</v>
      </c>
      <c r="Z412">
        <f>HYPERLINK("https://hotelmonitor-cachepage.eclerx.com/savepage/tk_15435847153117576_sr_2117.html","info")</f>
        <v/>
      </c>
      <c r="AA412" t="n">
        <v>-2071541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88</v>
      </c>
      <c r="AO412" t="s"/>
      <c r="AP412" t="n">
        <v>92</v>
      </c>
      <c r="AQ412" t="s">
        <v>89</v>
      </c>
      <c r="AR412" t="s"/>
      <c r="AS412" t="s"/>
      <c r="AT412" t="s">
        <v>90</v>
      </c>
      <c r="AU412" t="s"/>
      <c r="AV412" t="s"/>
      <c r="AW412" t="s"/>
      <c r="AX412" t="s"/>
      <c r="AY412" t="n">
        <v>2071541</v>
      </c>
      <c r="AZ412" t="s">
        <v>763</v>
      </c>
      <c r="BA412" t="s"/>
      <c r="BB412" t="n">
        <v>42026</v>
      </c>
      <c r="BC412" t="n">
        <v>13.27298</v>
      </c>
      <c r="BD412" t="n">
        <v>52.45425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92</v>
      </c>
    </row>
    <row r="413" spans="1:70">
      <c r="A413" t="s">
        <v>70</v>
      </c>
      <c r="B413" t="s">
        <v>71</v>
      </c>
      <c r="C413" t="s">
        <v>72</v>
      </c>
      <c r="D413" t="n">
        <v>1</v>
      </c>
      <c r="E413" t="s">
        <v>761</v>
      </c>
      <c r="F413" t="n">
        <v>-1</v>
      </c>
      <c r="G413" t="s">
        <v>74</v>
      </c>
      <c r="H413" t="s">
        <v>75</v>
      </c>
      <c r="I413" t="s"/>
      <c r="J413" t="s">
        <v>74</v>
      </c>
      <c r="K413" t="n">
        <v>99</v>
      </c>
      <c r="L413" t="s">
        <v>76</v>
      </c>
      <c r="M413" t="s"/>
      <c r="N413" t="s">
        <v>113</v>
      </c>
      <c r="O413" t="s">
        <v>78</v>
      </c>
      <c r="P413" t="s">
        <v>761</v>
      </c>
      <c r="Q413" t="s"/>
      <c r="R413" t="s">
        <v>114</v>
      </c>
      <c r="S413" t="s">
        <v>123</v>
      </c>
      <c r="T413" t="s">
        <v>82</v>
      </c>
      <c r="U413" t="s"/>
      <c r="V413" t="s">
        <v>83</v>
      </c>
      <c r="W413" t="s">
        <v>99</v>
      </c>
      <c r="X413" t="s"/>
      <c r="Y413" t="s">
        <v>85</v>
      </c>
      <c r="Z413">
        <f>HYPERLINK("https://hotelmonitor-cachepage.eclerx.com/savepage/tk_15435847153117576_sr_2117.html","info")</f>
        <v/>
      </c>
      <c r="AA413" t="n">
        <v>-2071541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88</v>
      </c>
      <c r="AO413" t="s"/>
      <c r="AP413" t="n">
        <v>92</v>
      </c>
      <c r="AQ413" t="s">
        <v>89</v>
      </c>
      <c r="AR413" t="s"/>
      <c r="AS413" t="s"/>
      <c r="AT413" t="s">
        <v>90</v>
      </c>
      <c r="AU413" t="s"/>
      <c r="AV413" t="s"/>
      <c r="AW413" t="s"/>
      <c r="AX413" t="s"/>
      <c r="AY413" t="n">
        <v>2071541</v>
      </c>
      <c r="AZ413" t="s">
        <v>763</v>
      </c>
      <c r="BA413" t="s"/>
      <c r="BB413" t="n">
        <v>42026</v>
      </c>
      <c r="BC413" t="n">
        <v>13.27298</v>
      </c>
      <c r="BD413" t="n">
        <v>52.45425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92</v>
      </c>
    </row>
    <row r="414" spans="1:70">
      <c r="A414" t="s">
        <v>70</v>
      </c>
      <c r="B414" t="s">
        <v>71</v>
      </c>
      <c r="C414" t="s">
        <v>72</v>
      </c>
      <c r="D414" t="n">
        <v>1</v>
      </c>
      <c r="E414" t="s">
        <v>764</v>
      </c>
      <c r="F414" t="n">
        <v>-1</v>
      </c>
      <c r="G414" t="s">
        <v>74</v>
      </c>
      <c r="H414" t="s">
        <v>75</v>
      </c>
      <c r="I414" t="s"/>
      <c r="J414" t="s">
        <v>74</v>
      </c>
      <c r="K414" t="n">
        <v>92.65000000000001</v>
      </c>
      <c r="L414" t="s">
        <v>76</v>
      </c>
      <c r="M414" t="s"/>
      <c r="N414" t="s">
        <v>96</v>
      </c>
      <c r="O414" t="s">
        <v>78</v>
      </c>
      <c r="P414" t="s">
        <v>764</v>
      </c>
      <c r="Q414" t="s"/>
      <c r="R414" t="s">
        <v>118</v>
      </c>
      <c r="S414" t="s">
        <v>765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HYPERLINK("https://hotelmonitor-cachepage.eclerx.com/savepage/tk_15435847078037856_sr_2117.html","info")</f>
        <v/>
      </c>
      <c r="AA414" t="n">
        <v>-2208639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88</v>
      </c>
      <c r="AO414" t="s"/>
      <c r="AP414" t="n">
        <v>87</v>
      </c>
      <c r="AQ414" t="s">
        <v>89</v>
      </c>
      <c r="AR414" t="s"/>
      <c r="AS414" t="s"/>
      <c r="AT414" t="s">
        <v>90</v>
      </c>
      <c r="AU414" t="s"/>
      <c r="AV414" t="s"/>
      <c r="AW414" t="s"/>
      <c r="AX414" t="s"/>
      <c r="AY414" t="n">
        <v>2208639</v>
      </c>
      <c r="AZ414" t="s">
        <v>766</v>
      </c>
      <c r="BA414" t="s"/>
      <c r="BB414" t="n">
        <v>1139</v>
      </c>
      <c r="BC414" t="n">
        <v>13.28691</v>
      </c>
      <c r="BD414" t="n">
        <v>52.49731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92</v>
      </c>
    </row>
    <row r="415" spans="1:70">
      <c r="A415" t="s">
        <v>70</v>
      </c>
      <c r="B415" t="s">
        <v>71</v>
      </c>
      <c r="C415" t="s">
        <v>72</v>
      </c>
      <c r="D415" t="n">
        <v>1</v>
      </c>
      <c r="E415" t="s">
        <v>764</v>
      </c>
      <c r="F415" t="n">
        <v>-1</v>
      </c>
      <c r="G415" t="s">
        <v>74</v>
      </c>
      <c r="H415" t="s">
        <v>75</v>
      </c>
      <c r="I415" t="s"/>
      <c r="J415" t="s">
        <v>74</v>
      </c>
      <c r="K415" t="n">
        <v>119</v>
      </c>
      <c r="L415" t="s">
        <v>76</v>
      </c>
      <c r="M415" t="s"/>
      <c r="N415" t="s">
        <v>252</v>
      </c>
      <c r="O415" t="s">
        <v>78</v>
      </c>
      <c r="P415" t="s">
        <v>764</v>
      </c>
      <c r="Q415" t="s"/>
      <c r="R415" t="s">
        <v>118</v>
      </c>
      <c r="S415" t="s">
        <v>126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HYPERLINK("https://hotelmonitor-cachepage.eclerx.com/savepage/tk_15435847078037856_sr_2117.html","info")</f>
        <v/>
      </c>
      <c r="AA415" t="n">
        <v>-2208639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88</v>
      </c>
      <c r="AO415" t="s"/>
      <c r="AP415" t="n">
        <v>87</v>
      </c>
      <c r="AQ415" t="s">
        <v>89</v>
      </c>
      <c r="AR415" t="s"/>
      <c r="AS415" t="s"/>
      <c r="AT415" t="s">
        <v>90</v>
      </c>
      <c r="AU415" t="s"/>
      <c r="AV415" t="s"/>
      <c r="AW415" t="s"/>
      <c r="AX415" t="s"/>
      <c r="AY415" t="n">
        <v>2208639</v>
      </c>
      <c r="AZ415" t="s">
        <v>766</v>
      </c>
      <c r="BA415" t="s"/>
      <c r="BB415" t="n">
        <v>1139</v>
      </c>
      <c r="BC415" t="n">
        <v>13.28691</v>
      </c>
      <c r="BD415" t="n">
        <v>52.49731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92</v>
      </c>
    </row>
    <row r="416" spans="1:70">
      <c r="A416" t="s">
        <v>70</v>
      </c>
      <c r="B416" t="s">
        <v>71</v>
      </c>
      <c r="C416" t="s">
        <v>72</v>
      </c>
      <c r="D416" t="n">
        <v>1</v>
      </c>
      <c r="E416" t="s">
        <v>767</v>
      </c>
      <c r="F416" t="n">
        <v>265053</v>
      </c>
      <c r="G416" t="s">
        <v>74</v>
      </c>
      <c r="H416" t="s">
        <v>75</v>
      </c>
      <c r="I416" t="s"/>
      <c r="J416" t="s">
        <v>74</v>
      </c>
      <c r="K416" t="n">
        <v>157</v>
      </c>
      <c r="L416" t="s">
        <v>76</v>
      </c>
      <c r="M416" t="s"/>
      <c r="N416" t="s">
        <v>96</v>
      </c>
      <c r="O416" t="s">
        <v>78</v>
      </c>
      <c r="P416" t="s">
        <v>768</v>
      </c>
      <c r="Q416" t="s"/>
      <c r="R416" t="s">
        <v>118</v>
      </c>
      <c r="S416" t="s">
        <v>769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HYPERLINK("https://hotelmonitor-cachepage.eclerx.com/savepage/tk_15435847692078204_sr_2117.html","info")</f>
        <v/>
      </c>
      <c r="AA416" t="n">
        <v>5862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88</v>
      </c>
      <c r="AO416" t="s"/>
      <c r="AP416" t="n">
        <v>120</v>
      </c>
      <c r="AQ416" t="s">
        <v>89</v>
      </c>
      <c r="AR416" t="s"/>
      <c r="AS416" t="s"/>
      <c r="AT416" t="s">
        <v>90</v>
      </c>
      <c r="AU416" t="s"/>
      <c r="AV416" t="s"/>
      <c r="AW416" t="s"/>
      <c r="AX416" t="s"/>
      <c r="AY416" t="n">
        <v>2156708</v>
      </c>
      <c r="AZ416" t="s">
        <v>770</v>
      </c>
      <c r="BA416" t="s"/>
      <c r="BB416" t="n">
        <v>86773</v>
      </c>
      <c r="BC416" t="n">
        <v>13.3883</v>
      </c>
      <c r="BD416" t="n">
        <v>52.5195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92</v>
      </c>
    </row>
    <row r="417" spans="1:70">
      <c r="A417" t="s">
        <v>70</v>
      </c>
      <c r="B417" t="s">
        <v>71</v>
      </c>
      <c r="C417" t="s">
        <v>72</v>
      </c>
      <c r="D417" t="n">
        <v>1</v>
      </c>
      <c r="E417" t="s">
        <v>767</v>
      </c>
      <c r="F417" t="n">
        <v>265053</v>
      </c>
      <c r="G417" t="s">
        <v>74</v>
      </c>
      <c r="H417" t="s">
        <v>75</v>
      </c>
      <c r="I417" t="s"/>
      <c r="J417" t="s">
        <v>74</v>
      </c>
      <c r="K417" t="n">
        <v>159</v>
      </c>
      <c r="L417" t="s">
        <v>76</v>
      </c>
      <c r="M417" t="s"/>
      <c r="N417" t="s">
        <v>771</v>
      </c>
      <c r="O417" t="s">
        <v>78</v>
      </c>
      <c r="P417" t="s">
        <v>768</v>
      </c>
      <c r="Q417" t="s"/>
      <c r="R417" t="s">
        <v>118</v>
      </c>
      <c r="S417" t="s">
        <v>158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HYPERLINK("https://hotelmonitor-cachepage.eclerx.com/savepage/tk_15435847692078204_sr_2117.html","info")</f>
        <v/>
      </c>
      <c r="AA417" t="n">
        <v>5862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88</v>
      </c>
      <c r="AO417" t="s"/>
      <c r="AP417" t="n">
        <v>120</v>
      </c>
      <c r="AQ417" t="s">
        <v>89</v>
      </c>
      <c r="AR417" t="s"/>
      <c r="AS417" t="s"/>
      <c r="AT417" t="s">
        <v>90</v>
      </c>
      <c r="AU417" t="s"/>
      <c r="AV417" t="s"/>
      <c r="AW417" t="s"/>
      <c r="AX417" t="s"/>
      <c r="AY417" t="n">
        <v>2156708</v>
      </c>
      <c r="AZ417" t="s">
        <v>770</v>
      </c>
      <c r="BA417" t="s"/>
      <c r="BB417" t="n">
        <v>86773</v>
      </c>
      <c r="BC417" t="n">
        <v>13.3883</v>
      </c>
      <c r="BD417" t="n">
        <v>52.5195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92</v>
      </c>
    </row>
    <row r="418" spans="1:70">
      <c r="A418" t="s">
        <v>70</v>
      </c>
      <c r="B418" t="s">
        <v>71</v>
      </c>
      <c r="C418" t="s">
        <v>72</v>
      </c>
      <c r="D418" t="n">
        <v>1</v>
      </c>
      <c r="E418" t="s">
        <v>767</v>
      </c>
      <c r="F418" t="n">
        <v>265053</v>
      </c>
      <c r="G418" t="s">
        <v>74</v>
      </c>
      <c r="H418" t="s">
        <v>75</v>
      </c>
      <c r="I418" t="s"/>
      <c r="J418" t="s">
        <v>74</v>
      </c>
      <c r="K418" t="n">
        <v>208.8</v>
      </c>
      <c r="L418" t="s">
        <v>76</v>
      </c>
      <c r="M418" t="s"/>
      <c r="N418" t="s">
        <v>717</v>
      </c>
      <c r="O418" t="s">
        <v>78</v>
      </c>
      <c r="P418" t="s">
        <v>768</v>
      </c>
      <c r="Q418" t="s"/>
      <c r="R418" t="s">
        <v>118</v>
      </c>
      <c r="S418" t="s">
        <v>772</v>
      </c>
      <c r="T418" t="s">
        <v>82</v>
      </c>
      <c r="U418" t="s"/>
      <c r="V418" t="s">
        <v>83</v>
      </c>
      <c r="W418" t="s">
        <v>99</v>
      </c>
      <c r="X418" t="s"/>
      <c r="Y418" t="s">
        <v>85</v>
      </c>
      <c r="Z418">
        <f>HYPERLINK("https://hotelmonitor-cachepage.eclerx.com/savepage/tk_15435847692078204_sr_2117.html","info")</f>
        <v/>
      </c>
      <c r="AA418" t="n">
        <v>5862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88</v>
      </c>
      <c r="AO418" t="s"/>
      <c r="AP418" t="n">
        <v>120</v>
      </c>
      <c r="AQ418" t="s">
        <v>89</v>
      </c>
      <c r="AR418" t="s"/>
      <c r="AS418" t="s"/>
      <c r="AT418" t="s">
        <v>90</v>
      </c>
      <c r="AU418" t="s"/>
      <c r="AV418" t="s"/>
      <c r="AW418" t="s"/>
      <c r="AX418" t="s"/>
      <c r="AY418" t="n">
        <v>2156708</v>
      </c>
      <c r="AZ418" t="s">
        <v>770</v>
      </c>
      <c r="BA418" t="s"/>
      <c r="BB418" t="n">
        <v>86773</v>
      </c>
      <c r="BC418" t="n">
        <v>13.3883</v>
      </c>
      <c r="BD418" t="n">
        <v>52.5195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92</v>
      </c>
    </row>
    <row r="419" spans="1:70">
      <c r="A419" t="s">
        <v>70</v>
      </c>
      <c r="B419" t="s">
        <v>71</v>
      </c>
      <c r="C419" t="s">
        <v>72</v>
      </c>
      <c r="D419" t="n">
        <v>1</v>
      </c>
      <c r="E419" t="s">
        <v>767</v>
      </c>
      <c r="F419" t="n">
        <v>265053</v>
      </c>
      <c r="G419" t="s">
        <v>74</v>
      </c>
      <c r="H419" t="s">
        <v>75</v>
      </c>
      <c r="I419" t="s"/>
      <c r="J419" t="s">
        <v>74</v>
      </c>
      <c r="K419" t="n">
        <v>219</v>
      </c>
      <c r="L419" t="s">
        <v>76</v>
      </c>
      <c r="M419" t="s"/>
      <c r="N419" t="s">
        <v>620</v>
      </c>
      <c r="O419" t="s">
        <v>78</v>
      </c>
      <c r="P419" t="s">
        <v>768</v>
      </c>
      <c r="Q419" t="s"/>
      <c r="R419" t="s">
        <v>118</v>
      </c>
      <c r="S419" t="s">
        <v>773</v>
      </c>
      <c r="T419" t="s">
        <v>82</v>
      </c>
      <c r="U419" t="s"/>
      <c r="V419" t="s">
        <v>83</v>
      </c>
      <c r="W419" t="s">
        <v>84</v>
      </c>
      <c r="X419" t="s"/>
      <c r="Y419" t="s">
        <v>85</v>
      </c>
      <c r="Z419">
        <f>HYPERLINK("https://hotelmonitor-cachepage.eclerx.com/savepage/tk_15435847692078204_sr_2117.html","info")</f>
        <v/>
      </c>
      <c r="AA419" t="n">
        <v>5862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88</v>
      </c>
      <c r="AO419" t="s"/>
      <c r="AP419" t="n">
        <v>120</v>
      </c>
      <c r="AQ419" t="s">
        <v>89</v>
      </c>
      <c r="AR419" t="s"/>
      <c r="AS419" t="s"/>
      <c r="AT419" t="s">
        <v>90</v>
      </c>
      <c r="AU419" t="s"/>
      <c r="AV419" t="s"/>
      <c r="AW419" t="s"/>
      <c r="AX419" t="s"/>
      <c r="AY419" t="n">
        <v>2156708</v>
      </c>
      <c r="AZ419" t="s">
        <v>770</v>
      </c>
      <c r="BA419" t="s"/>
      <c r="BB419" t="n">
        <v>86773</v>
      </c>
      <c r="BC419" t="n">
        <v>13.3883</v>
      </c>
      <c r="BD419" t="n">
        <v>52.5195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92</v>
      </c>
    </row>
    <row r="420" spans="1:70">
      <c r="A420" t="s">
        <v>70</v>
      </c>
      <c r="B420" t="s">
        <v>71</v>
      </c>
      <c r="C420" t="s">
        <v>72</v>
      </c>
      <c r="D420" t="n">
        <v>1</v>
      </c>
      <c r="E420" t="s">
        <v>767</v>
      </c>
      <c r="F420" t="n">
        <v>265053</v>
      </c>
      <c r="G420" t="s">
        <v>74</v>
      </c>
      <c r="H420" t="s">
        <v>75</v>
      </c>
      <c r="I420" t="s"/>
      <c r="J420" t="s">
        <v>74</v>
      </c>
      <c r="K420" t="n">
        <v>219</v>
      </c>
      <c r="L420" t="s">
        <v>76</v>
      </c>
      <c r="M420" t="s"/>
      <c r="N420" t="s">
        <v>774</v>
      </c>
      <c r="O420" t="s">
        <v>78</v>
      </c>
      <c r="P420" t="s">
        <v>768</v>
      </c>
      <c r="Q420" t="s"/>
      <c r="R420" t="s">
        <v>118</v>
      </c>
      <c r="S420" t="s">
        <v>773</v>
      </c>
      <c r="T420" t="s">
        <v>82</v>
      </c>
      <c r="U420" t="s"/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HYPERLINK("https://hotelmonitor-cachepage.eclerx.com/savepage/tk_15435847692078204_sr_2117.html","info")</f>
        <v/>
      </c>
      <c r="AA420" t="n">
        <v>5862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88</v>
      </c>
      <c r="AO420" t="s"/>
      <c r="AP420" t="n">
        <v>120</v>
      </c>
      <c r="AQ420" t="s">
        <v>89</v>
      </c>
      <c r="AR420" t="s"/>
      <c r="AS420" t="s"/>
      <c r="AT420" t="s">
        <v>90</v>
      </c>
      <c r="AU420" t="s"/>
      <c r="AV420" t="s"/>
      <c r="AW420" t="s"/>
      <c r="AX420" t="s"/>
      <c r="AY420" t="n">
        <v>2156708</v>
      </c>
      <c r="AZ420" t="s">
        <v>770</v>
      </c>
      <c r="BA420" t="s"/>
      <c r="BB420" t="n">
        <v>86773</v>
      </c>
      <c r="BC420" t="n">
        <v>13.3883</v>
      </c>
      <c r="BD420" t="n">
        <v>52.5195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92</v>
      </c>
    </row>
    <row r="421" spans="1:70">
      <c r="A421" t="s">
        <v>70</v>
      </c>
      <c r="B421" t="s">
        <v>71</v>
      </c>
      <c r="C421" t="s">
        <v>72</v>
      </c>
      <c r="D421" t="n">
        <v>1</v>
      </c>
      <c r="E421" t="s">
        <v>767</v>
      </c>
      <c r="F421" t="n">
        <v>265053</v>
      </c>
      <c r="G421" t="s">
        <v>74</v>
      </c>
      <c r="H421" t="s">
        <v>75</v>
      </c>
      <c r="I421" t="s"/>
      <c r="J421" t="s">
        <v>74</v>
      </c>
      <c r="K421" t="n">
        <v>268.8</v>
      </c>
      <c r="L421" t="s">
        <v>76</v>
      </c>
      <c r="M421" t="s"/>
      <c r="N421" t="s">
        <v>620</v>
      </c>
      <c r="O421" t="s">
        <v>78</v>
      </c>
      <c r="P421" t="s">
        <v>768</v>
      </c>
      <c r="Q421" t="s"/>
      <c r="R421" t="s">
        <v>118</v>
      </c>
      <c r="S421" t="s">
        <v>775</v>
      </c>
      <c r="T421" t="s">
        <v>82</v>
      </c>
      <c r="U421" t="s"/>
      <c r="V421" t="s">
        <v>83</v>
      </c>
      <c r="W421" t="s">
        <v>99</v>
      </c>
      <c r="X421" t="s"/>
      <c r="Y421" t="s">
        <v>85</v>
      </c>
      <c r="Z421">
        <f>HYPERLINK("https://hotelmonitor-cachepage.eclerx.com/savepage/tk_15435847692078204_sr_2117.html","info")</f>
        <v/>
      </c>
      <c r="AA421" t="n">
        <v>5862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88</v>
      </c>
      <c r="AO421" t="s"/>
      <c r="AP421" t="n">
        <v>120</v>
      </c>
      <c r="AQ421" t="s">
        <v>89</v>
      </c>
      <c r="AR421" t="s"/>
      <c r="AS421" t="s"/>
      <c r="AT421" t="s">
        <v>90</v>
      </c>
      <c r="AU421" t="s"/>
      <c r="AV421" t="s"/>
      <c r="AW421" t="s"/>
      <c r="AX421" t="s"/>
      <c r="AY421" t="n">
        <v>2156708</v>
      </c>
      <c r="AZ421" t="s">
        <v>770</v>
      </c>
      <c r="BA421" t="s"/>
      <c r="BB421" t="n">
        <v>86773</v>
      </c>
      <c r="BC421" t="n">
        <v>13.3883</v>
      </c>
      <c r="BD421" t="n">
        <v>52.5195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92</v>
      </c>
    </row>
    <row r="422" spans="1:70">
      <c r="A422" t="s">
        <v>70</v>
      </c>
      <c r="B422" t="s">
        <v>71</v>
      </c>
      <c r="C422" t="s">
        <v>72</v>
      </c>
      <c r="D422" t="n">
        <v>1</v>
      </c>
      <c r="E422" t="s">
        <v>776</v>
      </c>
      <c r="F422" t="n">
        <v>-1</v>
      </c>
      <c r="G422" t="s">
        <v>74</v>
      </c>
      <c r="H422" t="s">
        <v>75</v>
      </c>
      <c r="I422" t="s"/>
      <c r="J422" t="s">
        <v>74</v>
      </c>
      <c r="K422" t="n">
        <v>88.2</v>
      </c>
      <c r="L422" t="s">
        <v>76</v>
      </c>
      <c r="M422" t="s"/>
      <c r="N422" t="s">
        <v>141</v>
      </c>
      <c r="O422" t="s">
        <v>78</v>
      </c>
      <c r="P422" t="s">
        <v>776</v>
      </c>
      <c r="Q422" t="s"/>
      <c r="R422" t="s">
        <v>80</v>
      </c>
      <c r="S422" t="s">
        <v>746</v>
      </c>
      <c r="T422" t="s">
        <v>82</v>
      </c>
      <c r="U422" t="s"/>
      <c r="V422" t="s">
        <v>83</v>
      </c>
      <c r="W422" t="s">
        <v>84</v>
      </c>
      <c r="X422" t="s"/>
      <c r="Y422" t="s">
        <v>85</v>
      </c>
      <c r="Z422">
        <f>HYPERLINK("https://hotelmonitor-cachepage.eclerx.com/savepage/tk_15435845536757445_sr_2117.html","info")</f>
        <v/>
      </c>
      <c r="AA422" t="n">
        <v>-2071555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88</v>
      </c>
      <c r="AO422" t="s"/>
      <c r="AP422" t="n">
        <v>1</v>
      </c>
      <c r="AQ422" t="s">
        <v>89</v>
      </c>
      <c r="AR422" t="s"/>
      <c r="AS422" t="s"/>
      <c r="AT422" t="s">
        <v>90</v>
      </c>
      <c r="AU422" t="s"/>
      <c r="AV422" t="s"/>
      <c r="AW422" t="s"/>
      <c r="AX422" t="s"/>
      <c r="AY422" t="n">
        <v>2071555</v>
      </c>
      <c r="AZ422" t="s">
        <v>777</v>
      </c>
      <c r="BA422" t="s"/>
      <c r="BB422" t="n">
        <v>439260</v>
      </c>
      <c r="BC422" t="n">
        <v>13.34805</v>
      </c>
      <c r="BD422" t="n">
        <v>52.50278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92</v>
      </c>
    </row>
    <row r="423" spans="1:70">
      <c r="A423" t="s">
        <v>70</v>
      </c>
      <c r="B423" t="s">
        <v>71</v>
      </c>
      <c r="C423" t="s">
        <v>72</v>
      </c>
      <c r="D423" t="n">
        <v>1</v>
      </c>
      <c r="E423" t="s">
        <v>778</v>
      </c>
      <c r="F423" t="n">
        <v>150573</v>
      </c>
      <c r="G423" t="s">
        <v>74</v>
      </c>
      <c r="H423" t="s">
        <v>75</v>
      </c>
      <c r="I423" t="s"/>
      <c r="J423" t="s">
        <v>74</v>
      </c>
      <c r="K423" t="n">
        <v>115</v>
      </c>
      <c r="L423" t="s">
        <v>76</v>
      </c>
      <c r="M423" t="s"/>
      <c r="N423" t="s">
        <v>141</v>
      </c>
      <c r="O423" t="s">
        <v>78</v>
      </c>
      <c r="P423" t="s">
        <v>779</v>
      </c>
      <c r="Q423" t="s"/>
      <c r="R423" t="s">
        <v>118</v>
      </c>
      <c r="S423" t="s">
        <v>596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HYPERLINK("https://hotelmonitor-cachepage.eclerx.com/savepage/tk_15435848560303228_sr_2117.html","info")</f>
        <v/>
      </c>
      <c r="AA423" t="n">
        <v>5899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88</v>
      </c>
      <c r="AO423" t="s"/>
      <c r="AP423" t="n">
        <v>170</v>
      </c>
      <c r="AQ423" t="s">
        <v>89</v>
      </c>
      <c r="AR423" t="s"/>
      <c r="AS423" t="s"/>
      <c r="AT423" t="s">
        <v>90</v>
      </c>
      <c r="AU423" t="s"/>
      <c r="AV423" t="s"/>
      <c r="AW423" t="s"/>
      <c r="AX423" t="s"/>
      <c r="AY423" t="n">
        <v>162968</v>
      </c>
      <c r="AZ423" t="s">
        <v>780</v>
      </c>
      <c r="BA423" t="s"/>
      <c r="BB423" t="n">
        <v>641</v>
      </c>
      <c r="BC423" t="n">
        <v>13.352309</v>
      </c>
      <c r="BD423" t="n">
        <v>52.503891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92</v>
      </c>
    </row>
    <row r="424" spans="1:70">
      <c r="A424" t="s">
        <v>70</v>
      </c>
      <c r="B424" t="s">
        <v>71</v>
      </c>
      <c r="C424" t="s">
        <v>72</v>
      </c>
      <c r="D424" t="n">
        <v>1</v>
      </c>
      <c r="E424" t="s">
        <v>778</v>
      </c>
      <c r="F424" t="n">
        <v>150573</v>
      </c>
      <c r="G424" t="s">
        <v>74</v>
      </c>
      <c r="H424" t="s">
        <v>75</v>
      </c>
      <c r="I424" t="s"/>
      <c r="J424" t="s">
        <v>74</v>
      </c>
      <c r="K424" t="n">
        <v>119</v>
      </c>
      <c r="L424" t="s">
        <v>76</v>
      </c>
      <c r="M424" t="s"/>
      <c r="N424" t="s">
        <v>144</v>
      </c>
      <c r="O424" t="s">
        <v>78</v>
      </c>
      <c r="P424" t="s">
        <v>779</v>
      </c>
      <c r="Q424" t="s"/>
      <c r="R424" t="s">
        <v>118</v>
      </c>
      <c r="S424" t="s">
        <v>126</v>
      </c>
      <c r="T424" t="s">
        <v>82</v>
      </c>
      <c r="U424" t="s"/>
      <c r="V424" t="s">
        <v>83</v>
      </c>
      <c r="W424" t="s">
        <v>84</v>
      </c>
      <c r="X424" t="s"/>
      <c r="Y424" t="s">
        <v>85</v>
      </c>
      <c r="Z424">
        <f>HYPERLINK("https://hotelmonitor-cachepage.eclerx.com/savepage/tk_15435848560303228_sr_2117.html","info")</f>
        <v/>
      </c>
      <c r="AA424" t="n">
        <v>5899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88</v>
      </c>
      <c r="AO424" t="s"/>
      <c r="AP424" t="n">
        <v>170</v>
      </c>
      <c r="AQ424" t="s">
        <v>89</v>
      </c>
      <c r="AR424" t="s"/>
      <c r="AS424" t="s"/>
      <c r="AT424" t="s">
        <v>90</v>
      </c>
      <c r="AU424" t="s"/>
      <c r="AV424" t="s"/>
      <c r="AW424" t="s"/>
      <c r="AX424" t="s"/>
      <c r="AY424" t="n">
        <v>162968</v>
      </c>
      <c r="AZ424" t="s">
        <v>780</v>
      </c>
      <c r="BA424" t="s"/>
      <c r="BB424" t="n">
        <v>641</v>
      </c>
      <c r="BC424" t="n">
        <v>13.352309</v>
      </c>
      <c r="BD424" t="n">
        <v>52.503891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92</v>
      </c>
    </row>
    <row r="425" spans="1:70">
      <c r="A425" t="s">
        <v>70</v>
      </c>
      <c r="B425" t="s">
        <v>71</v>
      </c>
      <c r="C425" t="s">
        <v>72</v>
      </c>
      <c r="D425" t="n">
        <v>1</v>
      </c>
      <c r="E425" t="s">
        <v>778</v>
      </c>
      <c r="F425" t="n">
        <v>150573</v>
      </c>
      <c r="G425" t="s">
        <v>74</v>
      </c>
      <c r="H425" t="s">
        <v>75</v>
      </c>
      <c r="I425" t="s"/>
      <c r="J425" t="s">
        <v>74</v>
      </c>
      <c r="K425" t="n">
        <v>155</v>
      </c>
      <c r="L425" t="s">
        <v>76</v>
      </c>
      <c r="M425" t="s"/>
      <c r="N425" t="s">
        <v>125</v>
      </c>
      <c r="O425" t="s">
        <v>78</v>
      </c>
      <c r="P425" t="s">
        <v>779</v>
      </c>
      <c r="Q425" t="s"/>
      <c r="R425" t="s">
        <v>118</v>
      </c>
      <c r="S425" t="s">
        <v>128</v>
      </c>
      <c r="T425" t="s">
        <v>82</v>
      </c>
      <c r="U425" t="s"/>
      <c r="V425" t="s">
        <v>83</v>
      </c>
      <c r="W425" t="s">
        <v>84</v>
      </c>
      <c r="X425" t="s"/>
      <c r="Y425" t="s">
        <v>85</v>
      </c>
      <c r="Z425">
        <f>HYPERLINK("https://hotelmonitor-cachepage.eclerx.com/savepage/tk_15435848560303228_sr_2117.html","info")</f>
        <v/>
      </c>
      <c r="AA425" t="n">
        <v>5899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88</v>
      </c>
      <c r="AO425" t="s"/>
      <c r="AP425" t="n">
        <v>170</v>
      </c>
      <c r="AQ425" t="s">
        <v>89</v>
      </c>
      <c r="AR425" t="s"/>
      <c r="AS425" t="s"/>
      <c r="AT425" t="s">
        <v>90</v>
      </c>
      <c r="AU425" t="s"/>
      <c r="AV425" t="s"/>
      <c r="AW425" t="s"/>
      <c r="AX425" t="s"/>
      <c r="AY425" t="n">
        <v>162968</v>
      </c>
      <c r="AZ425" t="s">
        <v>780</v>
      </c>
      <c r="BA425" t="s"/>
      <c r="BB425" t="n">
        <v>641</v>
      </c>
      <c r="BC425" t="n">
        <v>13.352309</v>
      </c>
      <c r="BD425" t="n">
        <v>52.503891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92</v>
      </c>
    </row>
    <row r="426" spans="1:70">
      <c r="A426" t="s">
        <v>70</v>
      </c>
      <c r="B426" t="s">
        <v>71</v>
      </c>
      <c r="C426" t="s">
        <v>72</v>
      </c>
      <c r="D426" t="n">
        <v>1</v>
      </c>
      <c r="E426" t="s">
        <v>778</v>
      </c>
      <c r="F426" t="n">
        <v>150573</v>
      </c>
      <c r="G426" t="s">
        <v>74</v>
      </c>
      <c r="H426" t="s">
        <v>75</v>
      </c>
      <c r="I426" t="s"/>
      <c r="J426" t="s">
        <v>74</v>
      </c>
      <c r="K426" t="n">
        <v>189</v>
      </c>
      <c r="L426" t="s">
        <v>76</v>
      </c>
      <c r="M426" t="s"/>
      <c r="N426" t="s">
        <v>562</v>
      </c>
      <c r="O426" t="s">
        <v>78</v>
      </c>
      <c r="P426" t="s">
        <v>779</v>
      </c>
      <c r="Q426" t="s"/>
      <c r="R426" t="s">
        <v>118</v>
      </c>
      <c r="S426" t="s">
        <v>701</v>
      </c>
      <c r="T426" t="s">
        <v>82</v>
      </c>
      <c r="U426" t="s"/>
      <c r="V426" t="s">
        <v>83</v>
      </c>
      <c r="W426" t="s">
        <v>84</v>
      </c>
      <c r="X426" t="s"/>
      <c r="Y426" t="s">
        <v>85</v>
      </c>
      <c r="Z426">
        <f>HYPERLINK("https://hotelmonitor-cachepage.eclerx.com/savepage/tk_15435848560303228_sr_2117.html","info")</f>
        <v/>
      </c>
      <c r="AA426" t="n">
        <v>5899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88</v>
      </c>
      <c r="AO426" t="s"/>
      <c r="AP426" t="n">
        <v>170</v>
      </c>
      <c r="AQ426" t="s">
        <v>89</v>
      </c>
      <c r="AR426" t="s"/>
      <c r="AS426" t="s"/>
      <c r="AT426" t="s">
        <v>90</v>
      </c>
      <c r="AU426" t="s"/>
      <c r="AV426" t="s"/>
      <c r="AW426" t="s"/>
      <c r="AX426" t="s"/>
      <c r="AY426" t="n">
        <v>162968</v>
      </c>
      <c r="AZ426" t="s">
        <v>780</v>
      </c>
      <c r="BA426" t="s"/>
      <c r="BB426" t="n">
        <v>641</v>
      </c>
      <c r="BC426" t="n">
        <v>13.352309</v>
      </c>
      <c r="BD426" t="n">
        <v>52.503891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92</v>
      </c>
    </row>
    <row r="427" spans="1:70">
      <c r="A427" t="s">
        <v>70</v>
      </c>
      <c r="B427" t="s">
        <v>71</v>
      </c>
      <c r="C427" t="s">
        <v>72</v>
      </c>
      <c r="D427" t="n">
        <v>1</v>
      </c>
      <c r="E427" t="s">
        <v>781</v>
      </c>
      <c r="F427" t="n">
        <v>3609905</v>
      </c>
      <c r="G427" t="s">
        <v>74</v>
      </c>
      <c r="H427" t="s">
        <v>75</v>
      </c>
      <c r="I427" t="s"/>
      <c r="J427" t="s">
        <v>74</v>
      </c>
      <c r="K427" t="n">
        <v>160</v>
      </c>
      <c r="L427" t="s">
        <v>76</v>
      </c>
      <c r="M427" t="s"/>
      <c r="N427" t="s">
        <v>144</v>
      </c>
      <c r="O427" t="s">
        <v>78</v>
      </c>
      <c r="P427" t="s">
        <v>782</v>
      </c>
      <c r="Q427" t="s"/>
      <c r="R427" t="s">
        <v>118</v>
      </c>
      <c r="S427" t="s">
        <v>145</v>
      </c>
      <c r="T427" t="s">
        <v>82</v>
      </c>
      <c r="U427" t="s"/>
      <c r="V427" t="s">
        <v>83</v>
      </c>
      <c r="W427" t="s">
        <v>99</v>
      </c>
      <c r="X427" t="s"/>
      <c r="Y427" t="s">
        <v>85</v>
      </c>
      <c r="Z427">
        <f>HYPERLINK("https://hotelmonitor-cachepage.eclerx.com/savepage/tk_15435848221151843_sr_2117.html","info")</f>
        <v/>
      </c>
      <c r="AA427" t="n">
        <v>275122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88</v>
      </c>
      <c r="AO427" t="s"/>
      <c r="AP427" t="n">
        <v>151</v>
      </c>
      <c r="AQ427" t="s">
        <v>89</v>
      </c>
      <c r="AR427" t="s"/>
      <c r="AS427" t="s"/>
      <c r="AT427" t="s">
        <v>90</v>
      </c>
      <c r="AU427" t="s"/>
      <c r="AV427" t="s"/>
      <c r="AW427" t="s"/>
      <c r="AX427" t="s"/>
      <c r="AY427" t="n">
        <v>2071796</v>
      </c>
      <c r="AZ427" t="s">
        <v>783</v>
      </c>
      <c r="BA427" t="s"/>
      <c r="BB427" t="n">
        <v>69463</v>
      </c>
      <c r="BC427" t="n">
        <v>13.390016</v>
      </c>
      <c r="BD427" t="n">
        <v>52.515806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92</v>
      </c>
    </row>
    <row r="428" spans="1:70">
      <c r="A428" t="s">
        <v>70</v>
      </c>
      <c r="B428" t="s">
        <v>71</v>
      </c>
      <c r="C428" t="s">
        <v>72</v>
      </c>
      <c r="D428" t="n">
        <v>1</v>
      </c>
      <c r="E428" t="s">
        <v>784</v>
      </c>
      <c r="F428" t="n">
        <v>401959</v>
      </c>
      <c r="G428" t="s">
        <v>74</v>
      </c>
      <c r="H428" t="s">
        <v>75</v>
      </c>
      <c r="I428" t="s"/>
      <c r="J428" t="s">
        <v>74</v>
      </c>
      <c r="K428" t="n">
        <v>67</v>
      </c>
      <c r="L428" t="s">
        <v>76</v>
      </c>
      <c r="M428" t="s"/>
      <c r="N428" t="s">
        <v>96</v>
      </c>
      <c r="O428" t="s">
        <v>78</v>
      </c>
      <c r="P428" t="s">
        <v>785</v>
      </c>
      <c r="Q428" t="s"/>
      <c r="R428" t="s">
        <v>80</v>
      </c>
      <c r="S428" t="s">
        <v>786</v>
      </c>
      <c r="T428" t="s">
        <v>82</v>
      </c>
      <c r="U428" t="s"/>
      <c r="V428" t="s">
        <v>83</v>
      </c>
      <c r="W428" t="s">
        <v>99</v>
      </c>
      <c r="X428" t="s"/>
      <c r="Y428" t="s">
        <v>85</v>
      </c>
      <c r="Z428">
        <f>HYPERLINK("https://hotelmonitor-cachepage.eclerx.com/savepage/tk_15435848589413362_sr_2117.html","info")</f>
        <v/>
      </c>
      <c r="AA428" t="n">
        <v>113878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88</v>
      </c>
      <c r="AO428" t="s"/>
      <c r="AP428" t="n">
        <v>172</v>
      </c>
      <c r="AQ428" t="s">
        <v>89</v>
      </c>
      <c r="AR428" t="s"/>
      <c r="AS428" t="s"/>
      <c r="AT428" t="s">
        <v>90</v>
      </c>
      <c r="AU428" t="s"/>
      <c r="AV428" t="s"/>
      <c r="AW428" t="s"/>
      <c r="AX428" t="s"/>
      <c r="AY428" t="n">
        <v>1549293</v>
      </c>
      <c r="AZ428" t="s">
        <v>787</v>
      </c>
      <c r="BA428" t="s"/>
      <c r="BB428" t="n">
        <v>60777</v>
      </c>
      <c r="BC428" t="n">
        <v>13.48511</v>
      </c>
      <c r="BD428" t="n">
        <v>52.52174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92</v>
      </c>
    </row>
    <row r="429" spans="1:70">
      <c r="A429" t="s">
        <v>70</v>
      </c>
      <c r="B429" t="s">
        <v>71</v>
      </c>
      <c r="C429" t="s">
        <v>72</v>
      </c>
      <c r="D429" t="n">
        <v>1</v>
      </c>
      <c r="E429" t="s">
        <v>784</v>
      </c>
      <c r="F429" t="n">
        <v>401959</v>
      </c>
      <c r="G429" t="s">
        <v>74</v>
      </c>
      <c r="H429" t="s">
        <v>75</v>
      </c>
      <c r="I429" t="s"/>
      <c r="J429" t="s">
        <v>74</v>
      </c>
      <c r="K429" t="n">
        <v>74</v>
      </c>
      <c r="L429" t="s">
        <v>76</v>
      </c>
      <c r="M429" t="s"/>
      <c r="N429" t="s">
        <v>141</v>
      </c>
      <c r="O429" t="s">
        <v>78</v>
      </c>
      <c r="P429" t="s">
        <v>785</v>
      </c>
      <c r="Q429" t="s"/>
      <c r="R429" t="s">
        <v>80</v>
      </c>
      <c r="S429" t="s">
        <v>531</v>
      </c>
      <c r="T429" t="s">
        <v>82</v>
      </c>
      <c r="U429" t="s"/>
      <c r="V429" t="s">
        <v>83</v>
      </c>
      <c r="W429" t="s">
        <v>99</v>
      </c>
      <c r="X429" t="s"/>
      <c r="Y429" t="s">
        <v>85</v>
      </c>
      <c r="Z429">
        <f>HYPERLINK("https://hotelmonitor-cachepage.eclerx.com/savepage/tk_15435848589413362_sr_2117.html","info")</f>
        <v/>
      </c>
      <c r="AA429" t="n">
        <v>113878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88</v>
      </c>
      <c r="AO429" t="s"/>
      <c r="AP429" t="n">
        <v>172</v>
      </c>
      <c r="AQ429" t="s">
        <v>89</v>
      </c>
      <c r="AR429" t="s"/>
      <c r="AS429" t="s"/>
      <c r="AT429" t="s">
        <v>90</v>
      </c>
      <c r="AU429" t="s"/>
      <c r="AV429" t="s"/>
      <c r="AW429" t="s"/>
      <c r="AX429" t="s"/>
      <c r="AY429" t="n">
        <v>1549293</v>
      </c>
      <c r="AZ429" t="s">
        <v>787</v>
      </c>
      <c r="BA429" t="s"/>
      <c r="BB429" t="n">
        <v>60777</v>
      </c>
      <c r="BC429" t="n">
        <v>13.48511</v>
      </c>
      <c r="BD429" t="n">
        <v>52.52174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92</v>
      </c>
    </row>
    <row r="430" spans="1:70">
      <c r="A430" t="s">
        <v>70</v>
      </c>
      <c r="B430" t="s">
        <v>71</v>
      </c>
      <c r="C430" t="s">
        <v>72</v>
      </c>
      <c r="D430" t="n">
        <v>1</v>
      </c>
      <c r="E430" t="s">
        <v>788</v>
      </c>
      <c r="F430" t="n">
        <v>311343</v>
      </c>
      <c r="G430" t="s">
        <v>74</v>
      </c>
      <c r="H430" t="s">
        <v>75</v>
      </c>
      <c r="I430" t="s"/>
      <c r="J430" t="s">
        <v>74</v>
      </c>
      <c r="K430" t="n">
        <v>104.58</v>
      </c>
      <c r="L430" t="s">
        <v>76</v>
      </c>
      <c r="M430" t="s"/>
      <c r="N430" t="s">
        <v>113</v>
      </c>
      <c r="O430" t="s">
        <v>78</v>
      </c>
      <c r="P430" t="s">
        <v>789</v>
      </c>
      <c r="Q430" t="s"/>
      <c r="R430" t="s">
        <v>80</v>
      </c>
      <c r="S430" t="s">
        <v>790</v>
      </c>
      <c r="T430" t="s">
        <v>82</v>
      </c>
      <c r="U430" t="s"/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HYPERLINK("https://hotelmonitor-cachepage.eclerx.com/savepage/tk_15435847788549619_sr_2117.html","info")</f>
        <v/>
      </c>
      <c r="AA430" t="n">
        <v>53114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88</v>
      </c>
      <c r="AO430" t="s"/>
      <c r="AP430" t="n">
        <v>126</v>
      </c>
      <c r="AQ430" t="s">
        <v>89</v>
      </c>
      <c r="AR430" t="s"/>
      <c r="AS430" t="s"/>
      <c r="AT430" t="s">
        <v>90</v>
      </c>
      <c r="AU430" t="s"/>
      <c r="AV430" t="s"/>
      <c r="AW430" t="s"/>
      <c r="AX430" t="s"/>
      <c r="AY430" t="n">
        <v>937655</v>
      </c>
      <c r="AZ430" t="s">
        <v>791</v>
      </c>
      <c r="BA430" t="s"/>
      <c r="BB430" t="n">
        <v>66454</v>
      </c>
      <c r="BC430" t="n">
        <v>13.534733</v>
      </c>
      <c r="BD430" t="n">
        <v>52.432252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92</v>
      </c>
    </row>
    <row r="431" spans="1:70">
      <c r="A431" t="s">
        <v>70</v>
      </c>
      <c r="B431" t="s">
        <v>71</v>
      </c>
      <c r="C431" t="s">
        <v>72</v>
      </c>
      <c r="D431" t="n">
        <v>1</v>
      </c>
      <c r="E431" t="s">
        <v>788</v>
      </c>
      <c r="F431" t="n">
        <v>311343</v>
      </c>
      <c r="G431" t="s">
        <v>74</v>
      </c>
      <c r="H431" t="s">
        <v>75</v>
      </c>
      <c r="I431" t="s"/>
      <c r="J431" t="s">
        <v>74</v>
      </c>
      <c r="K431" t="n">
        <v>121.11</v>
      </c>
      <c r="L431" t="s">
        <v>76</v>
      </c>
      <c r="M431" t="s"/>
      <c r="N431" t="s">
        <v>252</v>
      </c>
      <c r="O431" t="s">
        <v>78</v>
      </c>
      <c r="P431" t="s">
        <v>789</v>
      </c>
      <c r="Q431" t="s"/>
      <c r="R431" t="s">
        <v>80</v>
      </c>
      <c r="S431" t="s">
        <v>792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HYPERLINK("https://hotelmonitor-cachepage.eclerx.com/savepage/tk_15435847788549619_sr_2117.html","info")</f>
        <v/>
      </c>
      <c r="AA431" t="n">
        <v>53114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88</v>
      </c>
      <c r="AO431" t="s"/>
      <c r="AP431" t="n">
        <v>126</v>
      </c>
      <c r="AQ431" t="s">
        <v>89</v>
      </c>
      <c r="AR431" t="s"/>
      <c r="AS431" t="s"/>
      <c r="AT431" t="s">
        <v>90</v>
      </c>
      <c r="AU431" t="s"/>
      <c r="AV431" t="s"/>
      <c r="AW431" t="s"/>
      <c r="AX431" t="s"/>
      <c r="AY431" t="n">
        <v>937655</v>
      </c>
      <c r="AZ431" t="s">
        <v>791</v>
      </c>
      <c r="BA431" t="s"/>
      <c r="BB431" t="n">
        <v>66454</v>
      </c>
      <c r="BC431" t="n">
        <v>13.534733</v>
      </c>
      <c r="BD431" t="n">
        <v>52.432252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92</v>
      </c>
    </row>
    <row r="432" spans="1:70">
      <c r="A432" t="s">
        <v>70</v>
      </c>
      <c r="B432" t="s">
        <v>71</v>
      </c>
      <c r="C432" t="s">
        <v>72</v>
      </c>
      <c r="D432" t="n">
        <v>1</v>
      </c>
      <c r="E432" t="s">
        <v>793</v>
      </c>
      <c r="F432" t="n">
        <v>341931</v>
      </c>
      <c r="G432" t="s">
        <v>74</v>
      </c>
      <c r="H432" t="s">
        <v>75</v>
      </c>
      <c r="I432" t="s"/>
      <c r="J432" t="s">
        <v>74</v>
      </c>
      <c r="K432" t="n">
        <v>107.1</v>
      </c>
      <c r="L432" t="s">
        <v>76</v>
      </c>
      <c r="M432" t="s"/>
      <c r="N432" t="s">
        <v>511</v>
      </c>
      <c r="O432" t="s">
        <v>78</v>
      </c>
      <c r="P432" t="s">
        <v>794</v>
      </c>
      <c r="Q432" t="s"/>
      <c r="R432" t="s">
        <v>118</v>
      </c>
      <c r="S432" t="s">
        <v>795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HYPERLINK("https://hotelmonitor-cachepage.eclerx.com/savepage/tk_1543585081680842_sr_2117.html","info")</f>
        <v/>
      </c>
      <c r="AA432" t="n">
        <v>26782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88</v>
      </c>
      <c r="AO432" t="s"/>
      <c r="AP432" t="n">
        <v>298</v>
      </c>
      <c r="AQ432" t="s">
        <v>89</v>
      </c>
      <c r="AR432" t="s"/>
      <c r="AS432" t="s"/>
      <c r="AT432" t="s">
        <v>90</v>
      </c>
      <c r="AU432" t="s"/>
      <c r="AV432" t="s"/>
      <c r="AW432" t="s"/>
      <c r="AX432" t="s"/>
      <c r="AY432" t="n">
        <v>163211</v>
      </c>
      <c r="AZ432" t="s">
        <v>796</v>
      </c>
      <c r="BA432" t="s"/>
      <c r="BB432" t="n">
        <v>3198</v>
      </c>
      <c r="BC432" t="n">
        <v>13.324076</v>
      </c>
      <c r="BD432" t="n">
        <v>52.503498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92</v>
      </c>
    </row>
    <row r="433" spans="1:70">
      <c r="A433" t="s">
        <v>70</v>
      </c>
      <c r="B433" t="s">
        <v>71</v>
      </c>
      <c r="C433" t="s">
        <v>72</v>
      </c>
      <c r="D433" t="n">
        <v>1</v>
      </c>
      <c r="E433" t="s">
        <v>793</v>
      </c>
      <c r="F433" t="n">
        <v>341931</v>
      </c>
      <c r="G433" t="s">
        <v>74</v>
      </c>
      <c r="H433" t="s">
        <v>75</v>
      </c>
      <c r="I433" t="s"/>
      <c r="J433" t="s">
        <v>74</v>
      </c>
      <c r="K433" t="n">
        <v>154.75</v>
      </c>
      <c r="L433" t="s">
        <v>76</v>
      </c>
      <c r="M433" t="s"/>
      <c r="N433" t="s">
        <v>797</v>
      </c>
      <c r="O433" t="s">
        <v>78</v>
      </c>
      <c r="P433" t="s">
        <v>794</v>
      </c>
      <c r="Q433" t="s"/>
      <c r="R433" t="s">
        <v>118</v>
      </c>
      <c r="S433" t="s">
        <v>798</v>
      </c>
      <c r="T433" t="s">
        <v>82</v>
      </c>
      <c r="U433" t="s"/>
      <c r="V433" t="s">
        <v>83</v>
      </c>
      <c r="W433" t="s">
        <v>99</v>
      </c>
      <c r="X433" t="s"/>
      <c r="Y433" t="s">
        <v>85</v>
      </c>
      <c r="Z433">
        <f>HYPERLINK("https://hotelmonitor-cachepage.eclerx.com/savepage/tk_1543585081680842_sr_2117.html","info")</f>
        <v/>
      </c>
      <c r="AA433" t="n">
        <v>26782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88</v>
      </c>
      <c r="AO433" t="s"/>
      <c r="AP433" t="n">
        <v>298</v>
      </c>
      <c r="AQ433" t="s">
        <v>89</v>
      </c>
      <c r="AR433" t="s"/>
      <c r="AS433" t="s"/>
      <c r="AT433" t="s">
        <v>90</v>
      </c>
      <c r="AU433" t="s"/>
      <c r="AV433" t="s"/>
      <c r="AW433" t="s"/>
      <c r="AX433" t="s"/>
      <c r="AY433" t="n">
        <v>163211</v>
      </c>
      <c r="AZ433" t="s">
        <v>796</v>
      </c>
      <c r="BA433" t="s"/>
      <c r="BB433" t="n">
        <v>3198</v>
      </c>
      <c r="BC433" t="n">
        <v>13.324076</v>
      </c>
      <c r="BD433" t="n">
        <v>52.503498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92</v>
      </c>
    </row>
    <row r="434" spans="1:70">
      <c r="A434" t="s">
        <v>70</v>
      </c>
      <c r="B434" t="s">
        <v>71</v>
      </c>
      <c r="C434" t="s">
        <v>72</v>
      </c>
      <c r="D434" t="n">
        <v>1</v>
      </c>
      <c r="E434" t="s">
        <v>799</v>
      </c>
      <c r="F434" t="n">
        <v>-1</v>
      </c>
      <c r="G434" t="s">
        <v>74</v>
      </c>
      <c r="H434" t="s">
        <v>75</v>
      </c>
      <c r="I434" t="s"/>
      <c r="J434" t="s">
        <v>74</v>
      </c>
      <c r="K434" t="n">
        <v>90</v>
      </c>
      <c r="L434" t="s">
        <v>76</v>
      </c>
      <c r="M434" t="s"/>
      <c r="N434" t="s">
        <v>113</v>
      </c>
      <c r="O434" t="s">
        <v>78</v>
      </c>
      <c r="P434" t="s">
        <v>799</v>
      </c>
      <c r="Q434" t="s"/>
      <c r="R434" t="s">
        <v>114</v>
      </c>
      <c r="S434" t="s">
        <v>380</v>
      </c>
      <c r="T434" t="s">
        <v>82</v>
      </c>
      <c r="U434" t="s"/>
      <c r="V434" t="s">
        <v>83</v>
      </c>
      <c r="W434" t="s">
        <v>99</v>
      </c>
      <c r="X434" t="s"/>
      <c r="Y434" t="s">
        <v>85</v>
      </c>
      <c r="Z434">
        <f>HYPERLINK("https://hotelmonitor-cachepage.eclerx.com/savepage/tk_15435849040257208_sr_2117.html","info")</f>
        <v/>
      </c>
      <c r="AA434" t="n">
        <v>-6796493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88</v>
      </c>
      <c r="AO434" t="s"/>
      <c r="AP434" t="n">
        <v>198</v>
      </c>
      <c r="AQ434" t="s">
        <v>89</v>
      </c>
      <c r="AR434" t="s"/>
      <c r="AS434" t="s"/>
      <c r="AT434" t="s">
        <v>90</v>
      </c>
      <c r="AU434" t="s"/>
      <c r="AV434" t="s"/>
      <c r="AW434" t="s"/>
      <c r="AX434" t="s"/>
      <c r="AY434" t="n">
        <v>6796493</v>
      </c>
      <c r="AZ434" t="s">
        <v>800</v>
      </c>
      <c r="BA434" t="s"/>
      <c r="BB434" t="n">
        <v>171415</v>
      </c>
      <c r="BC434" t="n">
        <v>13.30446</v>
      </c>
      <c r="BD434" t="n">
        <v>52.50573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92</v>
      </c>
    </row>
    <row r="435" spans="1:70">
      <c r="A435" t="s">
        <v>70</v>
      </c>
      <c r="B435" t="s">
        <v>71</v>
      </c>
      <c r="C435" t="s">
        <v>72</v>
      </c>
      <c r="D435" t="n">
        <v>1</v>
      </c>
      <c r="E435" t="s">
        <v>801</v>
      </c>
      <c r="F435" t="n">
        <v>2204321</v>
      </c>
      <c r="G435" t="s">
        <v>74</v>
      </c>
      <c r="H435" t="s">
        <v>75</v>
      </c>
      <c r="I435" t="s"/>
      <c r="J435" t="s">
        <v>74</v>
      </c>
      <c r="K435" t="n">
        <v>111</v>
      </c>
      <c r="L435" t="s">
        <v>76</v>
      </c>
      <c r="M435" t="s"/>
      <c r="N435" t="s">
        <v>130</v>
      </c>
      <c r="O435" t="s">
        <v>78</v>
      </c>
      <c r="P435" t="s">
        <v>802</v>
      </c>
      <c r="Q435" t="s"/>
      <c r="R435" t="s">
        <v>114</v>
      </c>
      <c r="S435" t="s">
        <v>803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HYPERLINK("https://hotelmonitor-cachepage.eclerx.com/savepage/tk_1543584590566915_sr_2117.html","info")</f>
        <v/>
      </c>
      <c r="AA435" t="n">
        <v>228048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88</v>
      </c>
      <c r="AO435" t="s"/>
      <c r="AP435" t="n">
        <v>23</v>
      </c>
      <c r="AQ435" t="s">
        <v>89</v>
      </c>
      <c r="AR435" t="s"/>
      <c r="AS435" t="s"/>
      <c r="AT435" t="s">
        <v>90</v>
      </c>
      <c r="AU435" t="s"/>
      <c r="AV435" t="s"/>
      <c r="AW435" t="s"/>
      <c r="AX435" t="s"/>
      <c r="AY435" t="n">
        <v>2071481</v>
      </c>
      <c r="AZ435" t="s">
        <v>804</v>
      </c>
      <c r="BA435" t="s"/>
      <c r="BB435" t="n">
        <v>64003</v>
      </c>
      <c r="BC435" t="n">
        <v>13.38457</v>
      </c>
      <c r="BD435" t="n">
        <v>52.50438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92</v>
      </c>
    </row>
    <row r="436" spans="1:70">
      <c r="A436" t="s">
        <v>70</v>
      </c>
      <c r="B436" t="s">
        <v>71</v>
      </c>
      <c r="C436" t="s">
        <v>72</v>
      </c>
      <c r="D436" t="n">
        <v>1</v>
      </c>
      <c r="E436" t="s">
        <v>801</v>
      </c>
      <c r="F436" t="n">
        <v>2204321</v>
      </c>
      <c r="G436" t="s">
        <v>74</v>
      </c>
      <c r="H436" t="s">
        <v>75</v>
      </c>
      <c r="I436" t="s"/>
      <c r="J436" t="s">
        <v>74</v>
      </c>
      <c r="K436" t="n">
        <v>133</v>
      </c>
      <c r="L436" t="s">
        <v>76</v>
      </c>
      <c r="M436" t="s"/>
      <c r="N436" t="s">
        <v>130</v>
      </c>
      <c r="O436" t="s">
        <v>78</v>
      </c>
      <c r="P436" t="s">
        <v>802</v>
      </c>
      <c r="Q436" t="s"/>
      <c r="R436" t="s">
        <v>114</v>
      </c>
      <c r="S436" t="s">
        <v>481</v>
      </c>
      <c r="T436" t="s">
        <v>82</v>
      </c>
      <c r="U436" t="s"/>
      <c r="V436" t="s">
        <v>83</v>
      </c>
      <c r="W436" t="s">
        <v>99</v>
      </c>
      <c r="X436" t="s"/>
      <c r="Y436" t="s">
        <v>85</v>
      </c>
      <c r="Z436">
        <f>HYPERLINK("https://hotelmonitor-cachepage.eclerx.com/savepage/tk_1543584590566915_sr_2117.html","info")</f>
        <v/>
      </c>
      <c r="AA436" t="n">
        <v>228048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88</v>
      </c>
      <c r="AO436" t="s"/>
      <c r="AP436" t="n">
        <v>23</v>
      </c>
      <c r="AQ436" t="s">
        <v>89</v>
      </c>
      <c r="AR436" t="s"/>
      <c r="AS436" t="s"/>
      <c r="AT436" t="s">
        <v>90</v>
      </c>
      <c r="AU436" t="s"/>
      <c r="AV436" t="s"/>
      <c r="AW436" t="s"/>
      <c r="AX436" t="s"/>
      <c r="AY436" t="n">
        <v>2071481</v>
      </c>
      <c r="AZ436" t="s">
        <v>804</v>
      </c>
      <c r="BA436" t="s"/>
      <c r="BB436" t="n">
        <v>64003</v>
      </c>
      <c r="BC436" t="n">
        <v>13.38457</v>
      </c>
      <c r="BD436" t="n">
        <v>52.50438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92</v>
      </c>
    </row>
    <row r="437" spans="1:70">
      <c r="A437" t="s">
        <v>70</v>
      </c>
      <c r="B437" t="s">
        <v>71</v>
      </c>
      <c r="C437" t="s">
        <v>72</v>
      </c>
      <c r="D437" t="n">
        <v>1</v>
      </c>
      <c r="E437" t="s">
        <v>805</v>
      </c>
      <c r="F437" t="n">
        <v>346694</v>
      </c>
      <c r="G437" t="s">
        <v>74</v>
      </c>
      <c r="H437" t="s">
        <v>75</v>
      </c>
      <c r="I437" t="s"/>
      <c r="J437" t="s">
        <v>74</v>
      </c>
      <c r="K437" t="n">
        <v>139.1</v>
      </c>
      <c r="L437" t="s">
        <v>76</v>
      </c>
      <c r="M437" t="s"/>
      <c r="N437" t="s">
        <v>96</v>
      </c>
      <c r="O437" t="s">
        <v>78</v>
      </c>
      <c r="P437" t="s">
        <v>805</v>
      </c>
      <c r="Q437" t="s"/>
      <c r="R437" t="s">
        <v>118</v>
      </c>
      <c r="S437" t="s">
        <v>806</v>
      </c>
      <c r="T437" t="s">
        <v>82</v>
      </c>
      <c r="U437" t="s"/>
      <c r="V437" t="s">
        <v>83</v>
      </c>
      <c r="W437" t="s">
        <v>99</v>
      </c>
      <c r="X437" t="s"/>
      <c r="Y437" t="s">
        <v>85</v>
      </c>
      <c r="Z437">
        <f>HYPERLINK("https://hotelmonitor-cachepage.eclerx.com/savepage/tk_15435848351561127_sr_2117.html","info")</f>
        <v/>
      </c>
      <c r="AA437" t="n">
        <v>17082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88</v>
      </c>
      <c r="AO437" t="s"/>
      <c r="AP437" t="n">
        <v>158</v>
      </c>
      <c r="AQ437" t="s">
        <v>89</v>
      </c>
      <c r="AR437" t="s"/>
      <c r="AS437" t="s"/>
      <c r="AT437" t="s">
        <v>90</v>
      </c>
      <c r="AU437" t="s"/>
      <c r="AV437" t="s"/>
      <c r="AW437" t="s"/>
      <c r="AX437" t="s"/>
      <c r="AY437" t="n">
        <v>937859</v>
      </c>
      <c r="AZ437" t="s">
        <v>807</v>
      </c>
      <c r="BA437" t="s"/>
      <c r="BB437" t="n">
        <v>67555</v>
      </c>
      <c r="BC437" t="n">
        <v>13.321382</v>
      </c>
      <c r="BD437" t="n">
        <v>52.501652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92</v>
      </c>
    </row>
    <row r="438" spans="1:70">
      <c r="A438" t="s">
        <v>70</v>
      </c>
      <c r="B438" t="s">
        <v>71</v>
      </c>
      <c r="C438" t="s">
        <v>72</v>
      </c>
      <c r="D438" t="n">
        <v>1</v>
      </c>
      <c r="E438" t="s">
        <v>805</v>
      </c>
      <c r="F438" t="n">
        <v>346694</v>
      </c>
      <c r="G438" t="s">
        <v>74</v>
      </c>
      <c r="H438" t="s">
        <v>75</v>
      </c>
      <c r="I438" t="s"/>
      <c r="J438" t="s">
        <v>74</v>
      </c>
      <c r="K438" t="n">
        <v>154</v>
      </c>
      <c r="L438" t="s">
        <v>76</v>
      </c>
      <c r="M438" t="s"/>
      <c r="N438" t="s">
        <v>113</v>
      </c>
      <c r="O438" t="s">
        <v>78</v>
      </c>
      <c r="P438" t="s">
        <v>805</v>
      </c>
      <c r="Q438" t="s"/>
      <c r="R438" t="s">
        <v>118</v>
      </c>
      <c r="S438" t="s">
        <v>808</v>
      </c>
      <c r="T438" t="s">
        <v>82</v>
      </c>
      <c r="U438" t="s"/>
      <c r="V438" t="s">
        <v>83</v>
      </c>
      <c r="W438" t="s">
        <v>99</v>
      </c>
      <c r="X438" t="s"/>
      <c r="Y438" t="s">
        <v>85</v>
      </c>
      <c r="Z438">
        <f>HYPERLINK("https://hotelmonitor-cachepage.eclerx.com/savepage/tk_15435848351561127_sr_2117.html","info")</f>
        <v/>
      </c>
      <c r="AA438" t="n">
        <v>17082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88</v>
      </c>
      <c r="AO438" t="s"/>
      <c r="AP438" t="n">
        <v>158</v>
      </c>
      <c r="AQ438" t="s">
        <v>89</v>
      </c>
      <c r="AR438" t="s"/>
      <c r="AS438" t="s"/>
      <c r="AT438" t="s">
        <v>90</v>
      </c>
      <c r="AU438" t="s"/>
      <c r="AV438" t="s"/>
      <c r="AW438" t="s"/>
      <c r="AX438" t="s"/>
      <c r="AY438" t="n">
        <v>937859</v>
      </c>
      <c r="AZ438" t="s">
        <v>807</v>
      </c>
      <c r="BA438" t="s"/>
      <c r="BB438" t="n">
        <v>67555</v>
      </c>
      <c r="BC438" t="n">
        <v>13.321382</v>
      </c>
      <c r="BD438" t="n">
        <v>52.501652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92</v>
      </c>
    </row>
    <row r="439" spans="1:70">
      <c r="A439" t="s">
        <v>70</v>
      </c>
      <c r="B439" t="s">
        <v>71</v>
      </c>
      <c r="C439" t="s">
        <v>72</v>
      </c>
      <c r="D439" t="n">
        <v>1</v>
      </c>
      <c r="E439" t="s">
        <v>805</v>
      </c>
      <c r="F439" t="n">
        <v>346694</v>
      </c>
      <c r="G439" t="s">
        <v>74</v>
      </c>
      <c r="H439" t="s">
        <v>75</v>
      </c>
      <c r="I439" t="s"/>
      <c r="J439" t="s">
        <v>74</v>
      </c>
      <c r="K439" t="n">
        <v>164</v>
      </c>
      <c r="L439" t="s">
        <v>76</v>
      </c>
      <c r="M439" t="s"/>
      <c r="N439" t="s">
        <v>252</v>
      </c>
      <c r="O439" t="s">
        <v>78</v>
      </c>
      <c r="P439" t="s">
        <v>805</v>
      </c>
      <c r="Q439" t="s"/>
      <c r="R439" t="s">
        <v>118</v>
      </c>
      <c r="S439" t="s">
        <v>809</v>
      </c>
      <c r="T439" t="s">
        <v>82</v>
      </c>
      <c r="U439" t="s"/>
      <c r="V439" t="s">
        <v>83</v>
      </c>
      <c r="W439" t="s">
        <v>99</v>
      </c>
      <c r="X439" t="s"/>
      <c r="Y439" t="s">
        <v>85</v>
      </c>
      <c r="Z439">
        <f>HYPERLINK("https://hotelmonitor-cachepage.eclerx.com/savepage/tk_15435848351561127_sr_2117.html","info")</f>
        <v/>
      </c>
      <c r="AA439" t="n">
        <v>17082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88</v>
      </c>
      <c r="AO439" t="s"/>
      <c r="AP439" t="n">
        <v>158</v>
      </c>
      <c r="AQ439" t="s">
        <v>89</v>
      </c>
      <c r="AR439" t="s"/>
      <c r="AS439" t="s"/>
      <c r="AT439" t="s">
        <v>90</v>
      </c>
      <c r="AU439" t="s"/>
      <c r="AV439" t="s"/>
      <c r="AW439" t="s"/>
      <c r="AX439" t="s"/>
      <c r="AY439" t="n">
        <v>937859</v>
      </c>
      <c r="AZ439" t="s">
        <v>807</v>
      </c>
      <c r="BA439" t="s"/>
      <c r="BB439" t="n">
        <v>67555</v>
      </c>
      <c r="BC439" t="n">
        <v>13.321382</v>
      </c>
      <c r="BD439" t="n">
        <v>52.501652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92</v>
      </c>
    </row>
    <row r="440" spans="1:70">
      <c r="A440" t="s">
        <v>70</v>
      </c>
      <c r="B440" t="s">
        <v>71</v>
      </c>
      <c r="C440" t="s">
        <v>72</v>
      </c>
      <c r="D440" t="n">
        <v>1</v>
      </c>
      <c r="E440" t="s">
        <v>810</v>
      </c>
      <c r="F440" t="n">
        <v>2189623</v>
      </c>
      <c r="G440" t="s">
        <v>74</v>
      </c>
      <c r="H440" t="s">
        <v>75</v>
      </c>
      <c r="I440" t="s"/>
      <c r="J440" t="s">
        <v>74</v>
      </c>
      <c r="K440" t="n">
        <v>102</v>
      </c>
      <c r="L440" t="s">
        <v>76</v>
      </c>
      <c r="M440" t="s"/>
      <c r="N440" t="s">
        <v>752</v>
      </c>
      <c r="O440" t="s">
        <v>78</v>
      </c>
      <c r="P440" t="s">
        <v>811</v>
      </c>
      <c r="Q440" t="s"/>
      <c r="R440" t="s">
        <v>80</v>
      </c>
      <c r="S440" t="s">
        <v>509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HYPERLINK("https://hotelmonitor-cachepage.eclerx.com/savepage/tk_15435847329403307_sr_2117.html","info")</f>
        <v/>
      </c>
      <c r="AA440" t="n">
        <v>414579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88</v>
      </c>
      <c r="AO440" t="s"/>
      <c r="AP440" t="n">
        <v>102</v>
      </c>
      <c r="AQ440" t="s">
        <v>89</v>
      </c>
      <c r="AR440" t="s"/>
      <c r="AS440" t="s"/>
      <c r="AT440" t="s">
        <v>90</v>
      </c>
      <c r="AU440" t="s"/>
      <c r="AV440" t="s"/>
      <c r="AW440" t="s"/>
      <c r="AX440" t="s"/>
      <c r="AY440" t="n">
        <v>2071786</v>
      </c>
      <c r="AZ440" t="s">
        <v>812</v>
      </c>
      <c r="BA440" t="s"/>
      <c r="BB440" t="n">
        <v>692317</v>
      </c>
      <c r="BC440" t="n">
        <v>13.36968</v>
      </c>
      <c r="BD440" t="n">
        <v>52.5282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92</v>
      </c>
    </row>
    <row r="441" spans="1:70">
      <c r="A441" t="s">
        <v>70</v>
      </c>
      <c r="B441" t="s">
        <v>71</v>
      </c>
      <c r="C441" t="s">
        <v>72</v>
      </c>
      <c r="D441" t="n">
        <v>1</v>
      </c>
      <c r="E441" t="s">
        <v>810</v>
      </c>
      <c r="F441" t="n">
        <v>2189623</v>
      </c>
      <c r="G441" t="s">
        <v>74</v>
      </c>
      <c r="H441" t="s">
        <v>75</v>
      </c>
      <c r="I441" t="s"/>
      <c r="J441" t="s">
        <v>74</v>
      </c>
      <c r="K441" t="n">
        <v>112</v>
      </c>
      <c r="L441" t="s">
        <v>76</v>
      </c>
      <c r="M441" t="s"/>
      <c r="N441" t="s">
        <v>113</v>
      </c>
      <c r="O441" t="s">
        <v>78</v>
      </c>
      <c r="P441" t="s">
        <v>811</v>
      </c>
      <c r="Q441" t="s"/>
      <c r="R441" t="s">
        <v>80</v>
      </c>
      <c r="S441" t="s">
        <v>813</v>
      </c>
      <c r="T441" t="s">
        <v>82</v>
      </c>
      <c r="U441" t="s"/>
      <c r="V441" t="s">
        <v>83</v>
      </c>
      <c r="W441" t="s">
        <v>84</v>
      </c>
      <c r="X441" t="s"/>
      <c r="Y441" t="s">
        <v>85</v>
      </c>
      <c r="Z441">
        <f>HYPERLINK("https://hotelmonitor-cachepage.eclerx.com/savepage/tk_15435847329403307_sr_2117.html","info")</f>
        <v/>
      </c>
      <c r="AA441" t="n">
        <v>414579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88</v>
      </c>
      <c r="AO441" t="s"/>
      <c r="AP441" t="n">
        <v>102</v>
      </c>
      <c r="AQ441" t="s">
        <v>89</v>
      </c>
      <c r="AR441" t="s"/>
      <c r="AS441" t="s"/>
      <c r="AT441" t="s">
        <v>90</v>
      </c>
      <c r="AU441" t="s"/>
      <c r="AV441" t="s"/>
      <c r="AW441" t="s"/>
      <c r="AX441" t="s"/>
      <c r="AY441" t="n">
        <v>2071786</v>
      </c>
      <c r="AZ441" t="s">
        <v>812</v>
      </c>
      <c r="BA441" t="s"/>
      <c r="BB441" t="n">
        <v>692317</v>
      </c>
      <c r="BC441" t="n">
        <v>13.36968</v>
      </c>
      <c r="BD441" t="n">
        <v>52.5282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92</v>
      </c>
    </row>
    <row r="442" spans="1:70">
      <c r="A442" t="s">
        <v>70</v>
      </c>
      <c r="B442" t="s">
        <v>71</v>
      </c>
      <c r="C442" t="s">
        <v>72</v>
      </c>
      <c r="D442" t="n">
        <v>1</v>
      </c>
      <c r="E442" t="s">
        <v>810</v>
      </c>
      <c r="F442" t="n">
        <v>2189623</v>
      </c>
      <c r="G442" t="s">
        <v>74</v>
      </c>
      <c r="H442" t="s">
        <v>75</v>
      </c>
      <c r="I442" t="s"/>
      <c r="J442" t="s">
        <v>74</v>
      </c>
      <c r="K442" t="n">
        <v>122</v>
      </c>
      <c r="L442" t="s">
        <v>76</v>
      </c>
      <c r="M442" t="s"/>
      <c r="N442" t="s">
        <v>252</v>
      </c>
      <c r="O442" t="s">
        <v>78</v>
      </c>
      <c r="P442" t="s">
        <v>811</v>
      </c>
      <c r="Q442" t="s"/>
      <c r="R442" t="s">
        <v>80</v>
      </c>
      <c r="S442" t="s">
        <v>138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HYPERLINK("https://hotelmonitor-cachepage.eclerx.com/savepage/tk_15435847329403307_sr_2117.html","info")</f>
        <v/>
      </c>
      <c r="AA442" t="n">
        <v>414579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88</v>
      </c>
      <c r="AO442" t="s"/>
      <c r="AP442" t="n">
        <v>102</v>
      </c>
      <c r="AQ442" t="s">
        <v>89</v>
      </c>
      <c r="AR442" t="s"/>
      <c r="AS442" t="s"/>
      <c r="AT442" t="s">
        <v>90</v>
      </c>
      <c r="AU442" t="s"/>
      <c r="AV442" t="s"/>
      <c r="AW442" t="s"/>
      <c r="AX442" t="s"/>
      <c r="AY442" t="n">
        <v>2071786</v>
      </c>
      <c r="AZ442" t="s">
        <v>812</v>
      </c>
      <c r="BA442" t="s"/>
      <c r="BB442" t="n">
        <v>692317</v>
      </c>
      <c r="BC442" t="n">
        <v>13.36968</v>
      </c>
      <c r="BD442" t="n">
        <v>52.5282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92</v>
      </c>
    </row>
    <row r="443" spans="1:70">
      <c r="A443" t="s">
        <v>70</v>
      </c>
      <c r="B443" t="s">
        <v>71</v>
      </c>
      <c r="C443" t="s">
        <v>72</v>
      </c>
      <c r="D443" t="n">
        <v>1</v>
      </c>
      <c r="E443" t="s">
        <v>814</v>
      </c>
      <c r="F443" t="n">
        <v>-1</v>
      </c>
      <c r="G443" t="s">
        <v>74</v>
      </c>
      <c r="H443" t="s">
        <v>75</v>
      </c>
      <c r="I443" t="s"/>
      <c r="J443" t="s">
        <v>74</v>
      </c>
      <c r="K443" t="n">
        <v>85</v>
      </c>
      <c r="L443" t="s">
        <v>76</v>
      </c>
      <c r="M443" t="s"/>
      <c r="N443" t="s">
        <v>752</v>
      </c>
      <c r="O443" t="s">
        <v>78</v>
      </c>
      <c r="P443" t="s">
        <v>814</v>
      </c>
      <c r="Q443" t="s"/>
      <c r="R443" t="s">
        <v>80</v>
      </c>
      <c r="S443" t="s">
        <v>169</v>
      </c>
      <c r="T443" t="s">
        <v>82</v>
      </c>
      <c r="U443" t="s"/>
      <c r="V443" t="s">
        <v>83</v>
      </c>
      <c r="W443" t="s">
        <v>84</v>
      </c>
      <c r="X443" t="s"/>
      <c r="Y443" t="s">
        <v>85</v>
      </c>
      <c r="Z443">
        <f>HYPERLINK("https://hotelmonitor-cachepage.eclerx.com/savepage/tk_15435848038473186_sr_2117.html","info")</f>
        <v/>
      </c>
      <c r="AA443" t="n">
        <v>-6796580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88</v>
      </c>
      <c r="AO443" t="s"/>
      <c r="AP443" t="n">
        <v>141</v>
      </c>
      <c r="AQ443" t="s">
        <v>89</v>
      </c>
      <c r="AR443" t="s"/>
      <c r="AS443" t="s"/>
      <c r="AT443" t="s">
        <v>90</v>
      </c>
      <c r="AU443" t="s"/>
      <c r="AV443" t="s"/>
      <c r="AW443" t="s"/>
      <c r="AX443" t="s"/>
      <c r="AY443" t="n">
        <v>6796580</v>
      </c>
      <c r="AZ443" t="s">
        <v>815</v>
      </c>
      <c r="BA443" t="s"/>
      <c r="BB443" t="n">
        <v>389614</v>
      </c>
      <c r="BC443" t="n">
        <v>13.27789</v>
      </c>
      <c r="BD443" t="n">
        <v>52.48781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92</v>
      </c>
    </row>
    <row r="444" spans="1:70">
      <c r="A444" t="s">
        <v>70</v>
      </c>
      <c r="B444" t="s">
        <v>71</v>
      </c>
      <c r="C444" t="s">
        <v>72</v>
      </c>
      <c r="D444" t="n">
        <v>1</v>
      </c>
      <c r="E444" t="s">
        <v>814</v>
      </c>
      <c r="F444" t="n">
        <v>-1</v>
      </c>
      <c r="G444" t="s">
        <v>74</v>
      </c>
      <c r="H444" t="s">
        <v>75</v>
      </c>
      <c r="I444" t="s"/>
      <c r="J444" t="s">
        <v>74</v>
      </c>
      <c r="K444" t="n">
        <v>98</v>
      </c>
      <c r="L444" t="s">
        <v>76</v>
      </c>
      <c r="M444" t="s"/>
      <c r="N444" t="s">
        <v>113</v>
      </c>
      <c r="O444" t="s">
        <v>78</v>
      </c>
      <c r="P444" t="s">
        <v>814</v>
      </c>
      <c r="Q444" t="s"/>
      <c r="R444" t="s">
        <v>80</v>
      </c>
      <c r="S444" t="s">
        <v>816</v>
      </c>
      <c r="T444" t="s">
        <v>82</v>
      </c>
      <c r="U444" t="s"/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HYPERLINK("https://hotelmonitor-cachepage.eclerx.com/savepage/tk_15435848038473186_sr_2117.html","info")</f>
        <v/>
      </c>
      <c r="AA444" t="n">
        <v>-6796580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88</v>
      </c>
      <c r="AO444" t="s"/>
      <c r="AP444" t="n">
        <v>141</v>
      </c>
      <c r="AQ444" t="s">
        <v>89</v>
      </c>
      <c r="AR444" t="s"/>
      <c r="AS444" t="s"/>
      <c r="AT444" t="s">
        <v>90</v>
      </c>
      <c r="AU444" t="s"/>
      <c r="AV444" t="s"/>
      <c r="AW444" t="s"/>
      <c r="AX444" t="s"/>
      <c r="AY444" t="n">
        <v>6796580</v>
      </c>
      <c r="AZ444" t="s">
        <v>815</v>
      </c>
      <c r="BA444" t="s"/>
      <c r="BB444" t="n">
        <v>389614</v>
      </c>
      <c r="BC444" t="n">
        <v>13.27789</v>
      </c>
      <c r="BD444" t="n">
        <v>52.48781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92</v>
      </c>
    </row>
    <row r="445" spans="1:70">
      <c r="A445" t="s">
        <v>70</v>
      </c>
      <c r="B445" t="s">
        <v>71</v>
      </c>
      <c r="C445" t="s">
        <v>72</v>
      </c>
      <c r="D445" t="n">
        <v>1</v>
      </c>
      <c r="E445" t="s">
        <v>817</v>
      </c>
      <c r="F445" t="n">
        <v>-1</v>
      </c>
      <c r="G445" t="s">
        <v>74</v>
      </c>
      <c r="H445" t="s">
        <v>75</v>
      </c>
      <c r="I445" t="s"/>
      <c r="J445" t="s">
        <v>74</v>
      </c>
      <c r="K445" t="n">
        <v>84.15000000000001</v>
      </c>
      <c r="L445" t="s">
        <v>76</v>
      </c>
      <c r="M445" t="s"/>
      <c r="N445" t="s">
        <v>714</v>
      </c>
      <c r="O445" t="s">
        <v>78</v>
      </c>
      <c r="P445" t="s">
        <v>817</v>
      </c>
      <c r="Q445" t="s"/>
      <c r="R445" t="s">
        <v>80</v>
      </c>
      <c r="S445" t="s">
        <v>818</v>
      </c>
      <c r="T445" t="s">
        <v>82</v>
      </c>
      <c r="U445" t="s"/>
      <c r="V445" t="s">
        <v>83</v>
      </c>
      <c r="W445" t="s">
        <v>99</v>
      </c>
      <c r="X445" t="s"/>
      <c r="Y445" t="s">
        <v>85</v>
      </c>
      <c r="Z445">
        <f>HYPERLINK("https://hotelmonitor-cachepage.eclerx.com/savepage/tk_1543585010916274_sr_2117.html","info")</f>
        <v/>
      </c>
      <c r="AA445" t="n">
        <v>-6796917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88</v>
      </c>
      <c r="AO445" t="s"/>
      <c r="AP445" t="n">
        <v>258</v>
      </c>
      <c r="AQ445" t="s">
        <v>89</v>
      </c>
      <c r="AR445" t="s"/>
      <c r="AS445" t="s"/>
      <c r="AT445" t="s">
        <v>90</v>
      </c>
      <c r="AU445" t="s"/>
      <c r="AV445" t="s"/>
      <c r="AW445" t="s"/>
      <c r="AX445" t="s"/>
      <c r="AY445" t="n">
        <v>6796917</v>
      </c>
      <c r="AZ445" t="s">
        <v>819</v>
      </c>
      <c r="BA445" t="s"/>
      <c r="BB445" t="n">
        <v>38869</v>
      </c>
      <c r="BC445" t="n">
        <v>13.28013</v>
      </c>
      <c r="BD445" t="n">
        <v>52.51007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92</v>
      </c>
    </row>
    <row r="446" spans="1:70">
      <c r="A446" t="s">
        <v>70</v>
      </c>
      <c r="B446" t="s">
        <v>71</v>
      </c>
      <c r="C446" t="s">
        <v>72</v>
      </c>
      <c r="D446" t="n">
        <v>1</v>
      </c>
      <c r="E446" t="s">
        <v>817</v>
      </c>
      <c r="F446" t="n">
        <v>-1</v>
      </c>
      <c r="G446" t="s">
        <v>74</v>
      </c>
      <c r="H446" t="s">
        <v>75</v>
      </c>
      <c r="I446" t="s"/>
      <c r="J446" t="s">
        <v>74</v>
      </c>
      <c r="K446" t="n">
        <v>84.15000000000001</v>
      </c>
      <c r="L446" t="s">
        <v>76</v>
      </c>
      <c r="M446" t="s"/>
      <c r="N446" t="s">
        <v>820</v>
      </c>
      <c r="O446" t="s">
        <v>78</v>
      </c>
      <c r="P446" t="s">
        <v>817</v>
      </c>
      <c r="Q446" t="s"/>
      <c r="R446" t="s">
        <v>80</v>
      </c>
      <c r="S446" t="s">
        <v>818</v>
      </c>
      <c r="T446" t="s">
        <v>82</v>
      </c>
      <c r="U446" t="s"/>
      <c r="V446" t="s">
        <v>83</v>
      </c>
      <c r="W446" t="s">
        <v>99</v>
      </c>
      <c r="X446" t="s"/>
      <c r="Y446" t="s">
        <v>85</v>
      </c>
      <c r="Z446">
        <f>HYPERLINK("https://hotelmonitor-cachepage.eclerx.com/savepage/tk_1543585010916274_sr_2117.html","info")</f>
        <v/>
      </c>
      <c r="AA446" t="n">
        <v>-6796917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88</v>
      </c>
      <c r="AO446" t="s"/>
      <c r="AP446" t="n">
        <v>258</v>
      </c>
      <c r="AQ446" t="s">
        <v>89</v>
      </c>
      <c r="AR446" t="s"/>
      <c r="AS446" t="s"/>
      <c r="AT446" t="s">
        <v>90</v>
      </c>
      <c r="AU446" t="s"/>
      <c r="AV446" t="s"/>
      <c r="AW446" t="s"/>
      <c r="AX446" t="s"/>
      <c r="AY446" t="n">
        <v>6796917</v>
      </c>
      <c r="AZ446" t="s">
        <v>819</v>
      </c>
      <c r="BA446" t="s"/>
      <c r="BB446" t="n">
        <v>38869</v>
      </c>
      <c r="BC446" t="n">
        <v>13.28013</v>
      </c>
      <c r="BD446" t="n">
        <v>52.51007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92</v>
      </c>
    </row>
    <row r="447" spans="1:70">
      <c r="A447" t="s">
        <v>70</v>
      </c>
      <c r="B447" t="s">
        <v>71</v>
      </c>
      <c r="C447" t="s">
        <v>72</v>
      </c>
      <c r="D447" t="n">
        <v>1</v>
      </c>
      <c r="E447" t="s">
        <v>817</v>
      </c>
      <c r="F447" t="n">
        <v>-1</v>
      </c>
      <c r="G447" t="s">
        <v>74</v>
      </c>
      <c r="H447" t="s">
        <v>75</v>
      </c>
      <c r="I447" t="s"/>
      <c r="J447" t="s">
        <v>74</v>
      </c>
      <c r="K447" t="n">
        <v>99</v>
      </c>
      <c r="L447" t="s">
        <v>76</v>
      </c>
      <c r="M447" t="s"/>
      <c r="N447" t="s">
        <v>821</v>
      </c>
      <c r="O447" t="s">
        <v>78</v>
      </c>
      <c r="P447" t="s">
        <v>817</v>
      </c>
      <c r="Q447" t="s"/>
      <c r="R447" t="s">
        <v>80</v>
      </c>
      <c r="S447" t="s">
        <v>123</v>
      </c>
      <c r="T447" t="s">
        <v>82</v>
      </c>
      <c r="U447" t="s"/>
      <c r="V447" t="s">
        <v>83</v>
      </c>
      <c r="W447" t="s">
        <v>99</v>
      </c>
      <c r="X447" t="s"/>
      <c r="Y447" t="s">
        <v>85</v>
      </c>
      <c r="Z447">
        <f>HYPERLINK("https://hotelmonitor-cachepage.eclerx.com/savepage/tk_1543585010916274_sr_2117.html","info")</f>
        <v/>
      </c>
      <c r="AA447" t="n">
        <v>-6796917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88</v>
      </c>
      <c r="AO447" t="s"/>
      <c r="AP447" t="n">
        <v>258</v>
      </c>
      <c r="AQ447" t="s">
        <v>89</v>
      </c>
      <c r="AR447" t="s"/>
      <c r="AS447" t="s"/>
      <c r="AT447" t="s">
        <v>90</v>
      </c>
      <c r="AU447" t="s"/>
      <c r="AV447" t="s"/>
      <c r="AW447" t="s"/>
      <c r="AX447" t="s"/>
      <c r="AY447" t="n">
        <v>6796917</v>
      </c>
      <c r="AZ447" t="s">
        <v>819</v>
      </c>
      <c r="BA447" t="s"/>
      <c r="BB447" t="n">
        <v>38869</v>
      </c>
      <c r="BC447" t="n">
        <v>13.28013</v>
      </c>
      <c r="BD447" t="n">
        <v>52.51007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92</v>
      </c>
    </row>
    <row r="448" spans="1:70">
      <c r="A448" t="s">
        <v>70</v>
      </c>
      <c r="B448" t="s">
        <v>71</v>
      </c>
      <c r="C448" t="s">
        <v>72</v>
      </c>
      <c r="D448" t="n">
        <v>1</v>
      </c>
      <c r="E448" t="s">
        <v>817</v>
      </c>
      <c r="F448" t="n">
        <v>-1</v>
      </c>
      <c r="G448" t="s">
        <v>74</v>
      </c>
      <c r="H448" t="s">
        <v>75</v>
      </c>
      <c r="I448" t="s"/>
      <c r="J448" t="s">
        <v>74</v>
      </c>
      <c r="K448" t="n">
        <v>99</v>
      </c>
      <c r="L448" t="s">
        <v>76</v>
      </c>
      <c r="M448" t="s"/>
      <c r="N448" t="s">
        <v>820</v>
      </c>
      <c r="O448" t="s">
        <v>78</v>
      </c>
      <c r="P448" t="s">
        <v>817</v>
      </c>
      <c r="Q448" t="s"/>
      <c r="R448" t="s">
        <v>80</v>
      </c>
      <c r="S448" t="s">
        <v>123</v>
      </c>
      <c r="T448" t="s">
        <v>82</v>
      </c>
      <c r="U448" t="s"/>
      <c r="V448" t="s">
        <v>83</v>
      </c>
      <c r="W448" t="s">
        <v>99</v>
      </c>
      <c r="X448" t="s"/>
      <c r="Y448" t="s">
        <v>85</v>
      </c>
      <c r="Z448">
        <f>HYPERLINK("https://hotelmonitor-cachepage.eclerx.com/savepage/tk_1543585010916274_sr_2117.html","info")</f>
        <v/>
      </c>
      <c r="AA448" t="n">
        <v>-6796917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88</v>
      </c>
      <c r="AO448" t="s"/>
      <c r="AP448" t="n">
        <v>258</v>
      </c>
      <c r="AQ448" t="s">
        <v>89</v>
      </c>
      <c r="AR448" t="s"/>
      <c r="AS448" t="s"/>
      <c r="AT448" t="s">
        <v>90</v>
      </c>
      <c r="AU448" t="s"/>
      <c r="AV448" t="s"/>
      <c r="AW448" t="s"/>
      <c r="AX448" t="s"/>
      <c r="AY448" t="n">
        <v>6796917</v>
      </c>
      <c r="AZ448" t="s">
        <v>819</v>
      </c>
      <c r="BA448" t="s"/>
      <c r="BB448" t="n">
        <v>38869</v>
      </c>
      <c r="BC448" t="n">
        <v>13.28013</v>
      </c>
      <c r="BD448" t="n">
        <v>52.51007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92</v>
      </c>
    </row>
    <row r="449" spans="1:70">
      <c r="A449" t="s">
        <v>70</v>
      </c>
      <c r="B449" t="s">
        <v>71</v>
      </c>
      <c r="C449" t="s">
        <v>72</v>
      </c>
      <c r="D449" t="n">
        <v>1</v>
      </c>
      <c r="E449" t="s">
        <v>817</v>
      </c>
      <c r="F449" t="n">
        <v>-1</v>
      </c>
      <c r="G449" t="s">
        <v>74</v>
      </c>
      <c r="H449" t="s">
        <v>75</v>
      </c>
      <c r="I449" t="s"/>
      <c r="J449" t="s">
        <v>74</v>
      </c>
      <c r="K449" t="n">
        <v>118.15</v>
      </c>
      <c r="L449" t="s">
        <v>76</v>
      </c>
      <c r="M449" t="s"/>
      <c r="N449" t="s">
        <v>109</v>
      </c>
      <c r="O449" t="s">
        <v>78</v>
      </c>
      <c r="P449" t="s">
        <v>817</v>
      </c>
      <c r="Q449" t="s"/>
      <c r="R449" t="s">
        <v>80</v>
      </c>
      <c r="S449" t="s">
        <v>822</v>
      </c>
      <c r="T449" t="s">
        <v>82</v>
      </c>
      <c r="U449" t="s"/>
      <c r="V449" t="s">
        <v>83</v>
      </c>
      <c r="W449" t="s">
        <v>99</v>
      </c>
      <c r="X449" t="s"/>
      <c r="Y449" t="s">
        <v>85</v>
      </c>
      <c r="Z449">
        <f>HYPERLINK("https://hotelmonitor-cachepage.eclerx.com/savepage/tk_1543585010916274_sr_2117.html","info")</f>
        <v/>
      </c>
      <c r="AA449" t="n">
        <v>-6796917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88</v>
      </c>
      <c r="AO449" t="s"/>
      <c r="AP449" t="n">
        <v>258</v>
      </c>
      <c r="AQ449" t="s">
        <v>89</v>
      </c>
      <c r="AR449" t="s"/>
      <c r="AS449" t="s"/>
      <c r="AT449" t="s">
        <v>90</v>
      </c>
      <c r="AU449" t="s"/>
      <c r="AV449" t="s"/>
      <c r="AW449" t="s"/>
      <c r="AX449" t="s"/>
      <c r="AY449" t="n">
        <v>6796917</v>
      </c>
      <c r="AZ449" t="s">
        <v>819</v>
      </c>
      <c r="BA449" t="s"/>
      <c r="BB449" t="n">
        <v>38869</v>
      </c>
      <c r="BC449" t="n">
        <v>13.28013</v>
      </c>
      <c r="BD449" t="n">
        <v>52.51007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92</v>
      </c>
    </row>
    <row r="450" spans="1:70">
      <c r="A450" t="s">
        <v>70</v>
      </c>
      <c r="B450" t="s">
        <v>71</v>
      </c>
      <c r="C450" t="s">
        <v>72</v>
      </c>
      <c r="D450" t="n">
        <v>1</v>
      </c>
      <c r="E450" t="s">
        <v>817</v>
      </c>
      <c r="F450" t="n">
        <v>-1</v>
      </c>
      <c r="G450" t="s">
        <v>74</v>
      </c>
      <c r="H450" t="s">
        <v>75</v>
      </c>
      <c r="I450" t="s"/>
      <c r="J450" t="s">
        <v>74</v>
      </c>
      <c r="K450" t="n">
        <v>139</v>
      </c>
      <c r="L450" t="s">
        <v>76</v>
      </c>
      <c r="M450" t="s"/>
      <c r="N450" t="s">
        <v>109</v>
      </c>
      <c r="O450" t="s">
        <v>78</v>
      </c>
      <c r="P450" t="s">
        <v>817</v>
      </c>
      <c r="Q450" t="s"/>
      <c r="R450" t="s">
        <v>80</v>
      </c>
      <c r="S450" t="s">
        <v>216</v>
      </c>
      <c r="T450" t="s">
        <v>82</v>
      </c>
      <c r="U450" t="s"/>
      <c r="V450" t="s">
        <v>83</v>
      </c>
      <c r="W450" t="s">
        <v>99</v>
      </c>
      <c r="X450" t="s"/>
      <c r="Y450" t="s">
        <v>85</v>
      </c>
      <c r="Z450">
        <f>HYPERLINK("https://hotelmonitor-cachepage.eclerx.com/savepage/tk_1543585010916274_sr_2117.html","info")</f>
        <v/>
      </c>
      <c r="AA450" t="n">
        <v>-6796917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88</v>
      </c>
      <c r="AO450" t="s"/>
      <c r="AP450" t="n">
        <v>258</v>
      </c>
      <c r="AQ450" t="s">
        <v>89</v>
      </c>
      <c r="AR450" t="s"/>
      <c r="AS450" t="s"/>
      <c r="AT450" t="s">
        <v>90</v>
      </c>
      <c r="AU450" t="s"/>
      <c r="AV450" t="s"/>
      <c r="AW450" t="s"/>
      <c r="AX450" t="s"/>
      <c r="AY450" t="n">
        <v>6796917</v>
      </c>
      <c r="AZ450" t="s">
        <v>819</v>
      </c>
      <c r="BA450" t="s"/>
      <c r="BB450" t="n">
        <v>38869</v>
      </c>
      <c r="BC450" t="n">
        <v>13.28013</v>
      </c>
      <c r="BD450" t="n">
        <v>52.51007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92</v>
      </c>
    </row>
    <row r="451" spans="1:70">
      <c r="A451" t="s">
        <v>70</v>
      </c>
      <c r="B451" t="s">
        <v>71</v>
      </c>
      <c r="C451" t="s">
        <v>72</v>
      </c>
      <c r="D451" t="n">
        <v>1</v>
      </c>
      <c r="E451" t="s">
        <v>823</v>
      </c>
      <c r="F451" t="n">
        <v>150564</v>
      </c>
      <c r="G451" t="s">
        <v>74</v>
      </c>
      <c r="H451" t="s">
        <v>75</v>
      </c>
      <c r="I451" t="s"/>
      <c r="J451" t="s">
        <v>74</v>
      </c>
      <c r="K451" t="n">
        <v>114.45</v>
      </c>
      <c r="L451" t="s">
        <v>76</v>
      </c>
      <c r="M451" t="s"/>
      <c r="N451" t="s">
        <v>824</v>
      </c>
      <c r="O451" t="s">
        <v>78</v>
      </c>
      <c r="P451" t="s">
        <v>825</v>
      </c>
      <c r="Q451" t="s"/>
      <c r="R451" t="s">
        <v>80</v>
      </c>
      <c r="S451" t="s">
        <v>573</v>
      </c>
      <c r="T451" t="s">
        <v>82</v>
      </c>
      <c r="U451" t="s"/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HYPERLINK("https://hotelmonitor-cachepage.eclerx.com/savepage/tk_15435850945661376_sr_2117.html","info")</f>
        <v/>
      </c>
      <c r="AA451" t="n">
        <v>30657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88</v>
      </c>
      <c r="AO451" t="s"/>
      <c r="AP451" t="n">
        <v>306</v>
      </c>
      <c r="AQ451" t="s">
        <v>89</v>
      </c>
      <c r="AR451" t="s"/>
      <c r="AS451" t="s"/>
      <c r="AT451" t="s">
        <v>90</v>
      </c>
      <c r="AU451" t="s"/>
      <c r="AV451" t="s"/>
      <c r="AW451" t="s"/>
      <c r="AX451" t="s"/>
      <c r="AY451" t="n">
        <v>6262105</v>
      </c>
      <c r="AZ451" t="s">
        <v>826</v>
      </c>
      <c r="BA451" t="s"/>
      <c r="BB451" t="n">
        <v>945568</v>
      </c>
      <c r="BC451" t="n">
        <v>13.384299</v>
      </c>
      <c r="BD451" t="n">
        <v>52.549551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92</v>
      </c>
    </row>
    <row r="452" spans="1:70">
      <c r="A452" t="s">
        <v>70</v>
      </c>
      <c r="B452" t="s">
        <v>71</v>
      </c>
      <c r="C452" t="s">
        <v>72</v>
      </c>
      <c r="D452" t="n">
        <v>1</v>
      </c>
      <c r="E452" t="s">
        <v>823</v>
      </c>
      <c r="F452" t="n">
        <v>150564</v>
      </c>
      <c r="G452" t="s">
        <v>74</v>
      </c>
      <c r="H452" t="s">
        <v>75</v>
      </c>
      <c r="I452" t="s"/>
      <c r="J452" t="s">
        <v>74</v>
      </c>
      <c r="K452" t="n">
        <v>135.45</v>
      </c>
      <c r="L452" t="s">
        <v>76</v>
      </c>
      <c r="M452" t="s"/>
      <c r="N452" t="s">
        <v>824</v>
      </c>
      <c r="O452" t="s">
        <v>78</v>
      </c>
      <c r="P452" t="s">
        <v>825</v>
      </c>
      <c r="Q452" t="s"/>
      <c r="R452" t="s">
        <v>80</v>
      </c>
      <c r="S452" t="s">
        <v>827</v>
      </c>
      <c r="T452" t="s">
        <v>82</v>
      </c>
      <c r="U452" t="s"/>
      <c r="V452" t="s">
        <v>83</v>
      </c>
      <c r="W452" t="s">
        <v>99</v>
      </c>
      <c r="X452" t="s"/>
      <c r="Y452" t="s">
        <v>85</v>
      </c>
      <c r="Z452">
        <f>HYPERLINK("https://hotelmonitor-cachepage.eclerx.com/savepage/tk_15435850945661376_sr_2117.html","info")</f>
        <v/>
      </c>
      <c r="AA452" t="n">
        <v>30657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88</v>
      </c>
      <c r="AO452" t="s"/>
      <c r="AP452" t="n">
        <v>306</v>
      </c>
      <c r="AQ452" t="s">
        <v>89</v>
      </c>
      <c r="AR452" t="s"/>
      <c r="AS452" t="s"/>
      <c r="AT452" t="s">
        <v>90</v>
      </c>
      <c r="AU452" t="s"/>
      <c r="AV452" t="s"/>
      <c r="AW452" t="s"/>
      <c r="AX452" t="s"/>
      <c r="AY452" t="n">
        <v>6262105</v>
      </c>
      <c r="AZ452" t="s">
        <v>826</v>
      </c>
      <c r="BA452" t="s"/>
      <c r="BB452" t="n">
        <v>945568</v>
      </c>
      <c r="BC452" t="n">
        <v>13.384299</v>
      </c>
      <c r="BD452" t="n">
        <v>52.549551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92</v>
      </c>
    </row>
    <row r="453" spans="1:70">
      <c r="A453" t="s">
        <v>70</v>
      </c>
      <c r="B453" t="s">
        <v>71</v>
      </c>
      <c r="C453" t="s">
        <v>72</v>
      </c>
      <c r="D453" t="n">
        <v>1</v>
      </c>
      <c r="E453" t="s">
        <v>828</v>
      </c>
      <c r="F453" t="n">
        <v>188056</v>
      </c>
      <c r="G453" t="s">
        <v>74</v>
      </c>
      <c r="H453" t="s">
        <v>75</v>
      </c>
      <c r="I453" t="s"/>
      <c r="J453" t="s">
        <v>74</v>
      </c>
      <c r="K453" t="n">
        <v>81.48</v>
      </c>
      <c r="L453" t="s">
        <v>76</v>
      </c>
      <c r="M453" t="s"/>
      <c r="N453" t="s">
        <v>96</v>
      </c>
      <c r="O453" t="s">
        <v>78</v>
      </c>
      <c r="P453" t="s">
        <v>829</v>
      </c>
      <c r="Q453" t="s"/>
      <c r="R453" t="s">
        <v>118</v>
      </c>
      <c r="S453" t="s">
        <v>830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HYPERLINK("https://hotelmonitor-cachepage.eclerx.com/savepage/tk_1543585046825523_sr_2117.html","info")</f>
        <v/>
      </c>
      <c r="AA453" t="n">
        <v>83697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88</v>
      </c>
      <c r="AO453" t="s"/>
      <c r="AP453" t="n">
        <v>279</v>
      </c>
      <c r="AQ453" t="s">
        <v>89</v>
      </c>
      <c r="AR453" t="s"/>
      <c r="AS453" t="s"/>
      <c r="AT453" t="s">
        <v>90</v>
      </c>
      <c r="AU453" t="s"/>
      <c r="AV453" t="s"/>
      <c r="AW453" t="s"/>
      <c r="AX453" t="s"/>
      <c r="AY453" t="n">
        <v>937729</v>
      </c>
      <c r="AZ453" t="s">
        <v>831</v>
      </c>
      <c r="BA453" t="s"/>
      <c r="BB453" t="n">
        <v>3203</v>
      </c>
      <c r="BC453" t="n">
        <v>13.328672</v>
      </c>
      <c r="BD453" t="n">
        <v>52.500712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92</v>
      </c>
    </row>
    <row r="454" spans="1:70">
      <c r="A454" t="s">
        <v>70</v>
      </c>
      <c r="B454" t="s">
        <v>71</v>
      </c>
      <c r="C454" t="s">
        <v>72</v>
      </c>
      <c r="D454" t="n">
        <v>1</v>
      </c>
      <c r="E454" t="s">
        <v>828</v>
      </c>
      <c r="F454" t="n">
        <v>188056</v>
      </c>
      <c r="G454" t="s">
        <v>74</v>
      </c>
      <c r="H454" t="s">
        <v>75</v>
      </c>
      <c r="I454" t="s"/>
      <c r="J454" t="s">
        <v>74</v>
      </c>
      <c r="K454" t="n">
        <v>89.88</v>
      </c>
      <c r="L454" t="s">
        <v>76</v>
      </c>
      <c r="M454" t="s"/>
      <c r="N454" t="s">
        <v>832</v>
      </c>
      <c r="O454" t="s">
        <v>78</v>
      </c>
      <c r="P454" t="s">
        <v>829</v>
      </c>
      <c r="Q454" t="s"/>
      <c r="R454" t="s">
        <v>118</v>
      </c>
      <c r="S454" t="s">
        <v>833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HYPERLINK("https://hotelmonitor-cachepage.eclerx.com/savepage/tk_1543585046825523_sr_2117.html","info")</f>
        <v/>
      </c>
      <c r="AA454" t="n">
        <v>83697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88</v>
      </c>
      <c r="AO454" t="s"/>
      <c r="AP454" t="n">
        <v>279</v>
      </c>
      <c r="AQ454" t="s">
        <v>89</v>
      </c>
      <c r="AR454" t="s"/>
      <c r="AS454" t="s"/>
      <c r="AT454" t="s">
        <v>90</v>
      </c>
      <c r="AU454" t="s"/>
      <c r="AV454" t="s"/>
      <c r="AW454" t="s"/>
      <c r="AX454" t="s"/>
      <c r="AY454" t="n">
        <v>937729</v>
      </c>
      <c r="AZ454" t="s">
        <v>831</v>
      </c>
      <c r="BA454" t="s"/>
      <c r="BB454" t="n">
        <v>3203</v>
      </c>
      <c r="BC454" t="n">
        <v>13.328672</v>
      </c>
      <c r="BD454" t="n">
        <v>52.500712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92</v>
      </c>
    </row>
    <row r="455" spans="1:70">
      <c r="A455" t="s">
        <v>70</v>
      </c>
      <c r="B455" t="s">
        <v>71</v>
      </c>
      <c r="C455" t="s">
        <v>72</v>
      </c>
      <c r="D455" t="n">
        <v>1</v>
      </c>
      <c r="E455" t="s">
        <v>828</v>
      </c>
      <c r="F455" t="n">
        <v>188056</v>
      </c>
      <c r="G455" t="s">
        <v>74</v>
      </c>
      <c r="H455" t="s">
        <v>75</v>
      </c>
      <c r="I455" t="s"/>
      <c r="J455" t="s">
        <v>74</v>
      </c>
      <c r="K455" t="n">
        <v>98.28</v>
      </c>
      <c r="L455" t="s">
        <v>76</v>
      </c>
      <c r="M455" t="s"/>
      <c r="N455" t="s">
        <v>104</v>
      </c>
      <c r="O455" t="s">
        <v>78</v>
      </c>
      <c r="P455" t="s">
        <v>829</v>
      </c>
      <c r="Q455" t="s"/>
      <c r="R455" t="s">
        <v>118</v>
      </c>
      <c r="S455" t="s">
        <v>834</v>
      </c>
      <c r="T455" t="s">
        <v>82</v>
      </c>
      <c r="U455" t="s"/>
      <c r="V455" t="s">
        <v>83</v>
      </c>
      <c r="W455" t="s">
        <v>84</v>
      </c>
      <c r="X455" t="s"/>
      <c r="Y455" t="s">
        <v>85</v>
      </c>
      <c r="Z455">
        <f>HYPERLINK("https://hotelmonitor-cachepage.eclerx.com/savepage/tk_1543585046825523_sr_2117.html","info")</f>
        <v/>
      </c>
      <c r="AA455" t="n">
        <v>83697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88</v>
      </c>
      <c r="AO455" t="s"/>
      <c r="AP455" t="n">
        <v>279</v>
      </c>
      <c r="AQ455" t="s">
        <v>89</v>
      </c>
      <c r="AR455" t="s"/>
      <c r="AS455" t="s"/>
      <c r="AT455" t="s">
        <v>90</v>
      </c>
      <c r="AU455" t="s"/>
      <c r="AV455" t="s"/>
      <c r="AW455" t="s"/>
      <c r="AX455" t="s"/>
      <c r="AY455" t="n">
        <v>937729</v>
      </c>
      <c r="AZ455" t="s">
        <v>831</v>
      </c>
      <c r="BA455" t="s"/>
      <c r="BB455" t="n">
        <v>3203</v>
      </c>
      <c r="BC455" t="n">
        <v>13.328672</v>
      </c>
      <c r="BD455" t="n">
        <v>52.500712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92</v>
      </c>
    </row>
    <row r="456" spans="1:70">
      <c r="A456" t="s">
        <v>70</v>
      </c>
      <c r="B456" t="s">
        <v>71</v>
      </c>
      <c r="C456" t="s">
        <v>72</v>
      </c>
      <c r="D456" t="n">
        <v>1</v>
      </c>
      <c r="E456" t="s">
        <v>828</v>
      </c>
      <c r="F456" t="n">
        <v>188056</v>
      </c>
      <c r="G456" t="s">
        <v>74</v>
      </c>
      <c r="H456" t="s">
        <v>75</v>
      </c>
      <c r="I456" t="s"/>
      <c r="J456" t="s">
        <v>74</v>
      </c>
      <c r="K456" t="n">
        <v>117.48</v>
      </c>
      <c r="L456" t="s">
        <v>76</v>
      </c>
      <c r="M456" t="s"/>
      <c r="N456" t="s">
        <v>104</v>
      </c>
      <c r="O456" t="s">
        <v>78</v>
      </c>
      <c r="P456" t="s">
        <v>829</v>
      </c>
      <c r="Q456" t="s"/>
      <c r="R456" t="s">
        <v>118</v>
      </c>
      <c r="S456" t="s">
        <v>835</v>
      </c>
      <c r="T456" t="s">
        <v>82</v>
      </c>
      <c r="U456" t="s"/>
      <c r="V456" t="s">
        <v>83</v>
      </c>
      <c r="W456" t="s">
        <v>99</v>
      </c>
      <c r="X456" t="s"/>
      <c r="Y456" t="s">
        <v>85</v>
      </c>
      <c r="Z456">
        <f>HYPERLINK("https://hotelmonitor-cachepage.eclerx.com/savepage/tk_1543585046825523_sr_2117.html","info")</f>
        <v/>
      </c>
      <c r="AA456" t="n">
        <v>83697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88</v>
      </c>
      <c r="AO456" t="s"/>
      <c r="AP456" t="n">
        <v>279</v>
      </c>
      <c r="AQ456" t="s">
        <v>89</v>
      </c>
      <c r="AR456" t="s"/>
      <c r="AS456" t="s"/>
      <c r="AT456" t="s">
        <v>90</v>
      </c>
      <c r="AU456" t="s"/>
      <c r="AV456" t="s"/>
      <c r="AW456" t="s"/>
      <c r="AX456" t="s"/>
      <c r="AY456" t="n">
        <v>937729</v>
      </c>
      <c r="AZ456" t="s">
        <v>831</v>
      </c>
      <c r="BA456" t="s"/>
      <c r="BB456" t="n">
        <v>3203</v>
      </c>
      <c r="BC456" t="n">
        <v>13.328672</v>
      </c>
      <c r="BD456" t="n">
        <v>52.500712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92</v>
      </c>
    </row>
    <row r="457" spans="1:70">
      <c r="A457" t="s">
        <v>70</v>
      </c>
      <c r="B457" t="s">
        <v>71</v>
      </c>
      <c r="C457" t="s">
        <v>72</v>
      </c>
      <c r="D457" t="n">
        <v>1</v>
      </c>
      <c r="E457" t="s">
        <v>828</v>
      </c>
      <c r="F457" t="n">
        <v>188056</v>
      </c>
      <c r="G457" t="s">
        <v>74</v>
      </c>
      <c r="H457" t="s">
        <v>75</v>
      </c>
      <c r="I457" t="s"/>
      <c r="J457" t="s">
        <v>74</v>
      </c>
      <c r="K457" t="n">
        <v>121.85</v>
      </c>
      <c r="L457" t="s">
        <v>76</v>
      </c>
      <c r="M457" t="s"/>
      <c r="N457" t="s">
        <v>125</v>
      </c>
      <c r="O457" t="s">
        <v>78</v>
      </c>
      <c r="P457" t="s">
        <v>829</v>
      </c>
      <c r="Q457" t="s"/>
      <c r="R457" t="s">
        <v>118</v>
      </c>
      <c r="S457" t="s">
        <v>836</v>
      </c>
      <c r="T457" t="s">
        <v>82</v>
      </c>
      <c r="U457" t="s"/>
      <c r="V457" t="s">
        <v>83</v>
      </c>
      <c r="W457" t="s">
        <v>84</v>
      </c>
      <c r="X457" t="s"/>
      <c r="Y457" t="s">
        <v>85</v>
      </c>
      <c r="Z457">
        <f>HYPERLINK("https://hotelmonitor-cachepage.eclerx.com/savepage/tk_1543585046825523_sr_2117.html","info")</f>
        <v/>
      </c>
      <c r="AA457" t="n">
        <v>83697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88</v>
      </c>
      <c r="AO457" t="s"/>
      <c r="AP457" t="n">
        <v>279</v>
      </c>
      <c r="AQ457" t="s">
        <v>89</v>
      </c>
      <c r="AR457" t="s"/>
      <c r="AS457" t="s"/>
      <c r="AT457" t="s">
        <v>90</v>
      </c>
      <c r="AU457" t="s"/>
      <c r="AV457" t="s"/>
      <c r="AW457" t="s"/>
      <c r="AX457" t="s"/>
      <c r="AY457" t="n">
        <v>937729</v>
      </c>
      <c r="AZ457" t="s">
        <v>831</v>
      </c>
      <c r="BA457" t="s"/>
      <c r="BB457" t="n">
        <v>3203</v>
      </c>
      <c r="BC457" t="n">
        <v>13.328672</v>
      </c>
      <c r="BD457" t="n">
        <v>52.500712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92</v>
      </c>
    </row>
    <row r="458" spans="1:70">
      <c r="A458" t="s">
        <v>70</v>
      </c>
      <c r="B458" t="s">
        <v>71</v>
      </c>
      <c r="C458" t="s">
        <v>72</v>
      </c>
      <c r="D458" t="n">
        <v>1</v>
      </c>
      <c r="E458" t="s">
        <v>828</v>
      </c>
      <c r="F458" t="n">
        <v>188056</v>
      </c>
      <c r="G458" t="s">
        <v>74</v>
      </c>
      <c r="H458" t="s">
        <v>75</v>
      </c>
      <c r="I458" t="s"/>
      <c r="J458" t="s">
        <v>74</v>
      </c>
      <c r="K458" t="n">
        <v>146.85</v>
      </c>
      <c r="L458" t="s">
        <v>76</v>
      </c>
      <c r="M458" t="s"/>
      <c r="N458" t="s">
        <v>104</v>
      </c>
      <c r="O458" t="s">
        <v>78</v>
      </c>
      <c r="P458" t="s">
        <v>829</v>
      </c>
      <c r="Q458" t="s"/>
      <c r="R458" t="s">
        <v>118</v>
      </c>
      <c r="S458" t="s">
        <v>837</v>
      </c>
      <c r="T458" t="s">
        <v>82</v>
      </c>
      <c r="U458" t="s"/>
      <c r="V458" t="s">
        <v>83</v>
      </c>
      <c r="W458" t="s">
        <v>99</v>
      </c>
      <c r="X458" t="s"/>
      <c r="Y458" t="s">
        <v>85</v>
      </c>
      <c r="Z458">
        <f>HYPERLINK("https://hotelmonitor-cachepage.eclerx.com/savepage/tk_1543585046825523_sr_2117.html","info")</f>
        <v/>
      </c>
      <c r="AA458" t="n">
        <v>83697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88</v>
      </c>
      <c r="AO458" t="s"/>
      <c r="AP458" t="n">
        <v>279</v>
      </c>
      <c r="AQ458" t="s">
        <v>89</v>
      </c>
      <c r="AR458" t="s"/>
      <c r="AS458" t="s"/>
      <c r="AT458" t="s">
        <v>90</v>
      </c>
      <c r="AU458" t="s"/>
      <c r="AV458" t="s"/>
      <c r="AW458" t="s"/>
      <c r="AX458" t="s"/>
      <c r="AY458" t="n">
        <v>937729</v>
      </c>
      <c r="AZ458" t="s">
        <v>831</v>
      </c>
      <c r="BA458" t="s"/>
      <c r="BB458" t="n">
        <v>3203</v>
      </c>
      <c r="BC458" t="n">
        <v>13.328672</v>
      </c>
      <c r="BD458" t="n">
        <v>52.500712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92</v>
      </c>
    </row>
    <row r="459" spans="1:70">
      <c r="A459" t="s">
        <v>70</v>
      </c>
      <c r="B459" t="s">
        <v>71</v>
      </c>
      <c r="C459" t="s">
        <v>72</v>
      </c>
      <c r="D459" t="n">
        <v>1</v>
      </c>
      <c r="E459" t="s">
        <v>828</v>
      </c>
      <c r="F459" t="n">
        <v>188056</v>
      </c>
      <c r="G459" t="s">
        <v>74</v>
      </c>
      <c r="H459" t="s">
        <v>75</v>
      </c>
      <c r="I459" t="s"/>
      <c r="J459" t="s">
        <v>74</v>
      </c>
      <c r="K459" t="n">
        <v>151.85</v>
      </c>
      <c r="L459" t="s">
        <v>76</v>
      </c>
      <c r="M459" t="s"/>
      <c r="N459" t="s">
        <v>165</v>
      </c>
      <c r="O459" t="s">
        <v>78</v>
      </c>
      <c r="P459" t="s">
        <v>829</v>
      </c>
      <c r="Q459" t="s"/>
      <c r="R459" t="s">
        <v>118</v>
      </c>
      <c r="S459" t="s">
        <v>838</v>
      </c>
      <c r="T459" t="s">
        <v>82</v>
      </c>
      <c r="U459" t="s"/>
      <c r="V459" t="s">
        <v>83</v>
      </c>
      <c r="W459" t="s">
        <v>84</v>
      </c>
      <c r="X459" t="s"/>
      <c r="Y459" t="s">
        <v>85</v>
      </c>
      <c r="Z459">
        <f>HYPERLINK("https://hotelmonitor-cachepage.eclerx.com/savepage/tk_1543585046825523_sr_2117.html","info")</f>
        <v/>
      </c>
      <c r="AA459" t="n">
        <v>83697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88</v>
      </c>
      <c r="AO459" t="s"/>
      <c r="AP459" t="n">
        <v>279</v>
      </c>
      <c r="AQ459" t="s">
        <v>89</v>
      </c>
      <c r="AR459" t="s"/>
      <c r="AS459" t="s"/>
      <c r="AT459" t="s">
        <v>90</v>
      </c>
      <c r="AU459" t="s"/>
      <c r="AV459" t="s"/>
      <c r="AW459" t="s"/>
      <c r="AX459" t="s"/>
      <c r="AY459" t="n">
        <v>937729</v>
      </c>
      <c r="AZ459" t="s">
        <v>831</v>
      </c>
      <c r="BA459" t="s"/>
      <c r="BB459" t="n">
        <v>3203</v>
      </c>
      <c r="BC459" t="n">
        <v>13.328672</v>
      </c>
      <c r="BD459" t="n">
        <v>52.500712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92</v>
      </c>
    </row>
    <row r="460" spans="1:70">
      <c r="A460" t="s">
        <v>70</v>
      </c>
      <c r="B460" t="s">
        <v>71</v>
      </c>
      <c r="C460" t="s">
        <v>72</v>
      </c>
      <c r="D460" t="n">
        <v>1</v>
      </c>
      <c r="E460" t="s">
        <v>828</v>
      </c>
      <c r="F460" t="n">
        <v>188056</v>
      </c>
      <c r="G460" t="s">
        <v>74</v>
      </c>
      <c r="H460" t="s">
        <v>75</v>
      </c>
      <c r="I460" t="s"/>
      <c r="J460" t="s">
        <v>74</v>
      </c>
      <c r="K460" t="n">
        <v>178.35</v>
      </c>
      <c r="L460" t="s">
        <v>76</v>
      </c>
      <c r="M460" t="s"/>
      <c r="N460" t="s">
        <v>499</v>
      </c>
      <c r="O460" t="s">
        <v>78</v>
      </c>
      <c r="P460" t="s">
        <v>829</v>
      </c>
      <c r="Q460" t="s"/>
      <c r="R460" t="s">
        <v>118</v>
      </c>
      <c r="S460" t="s">
        <v>839</v>
      </c>
      <c r="T460" t="s">
        <v>82</v>
      </c>
      <c r="U460" t="s"/>
      <c r="V460" t="s">
        <v>83</v>
      </c>
      <c r="W460" t="s">
        <v>99</v>
      </c>
      <c r="X460" t="s"/>
      <c r="Y460" t="s">
        <v>85</v>
      </c>
      <c r="Z460">
        <f>HYPERLINK("https://hotelmonitor-cachepage.eclerx.com/savepage/tk_1543585046825523_sr_2117.html","info")</f>
        <v/>
      </c>
      <c r="AA460" t="n">
        <v>83697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88</v>
      </c>
      <c r="AO460" t="s"/>
      <c r="AP460" t="n">
        <v>279</v>
      </c>
      <c r="AQ460" t="s">
        <v>89</v>
      </c>
      <c r="AR460" t="s"/>
      <c r="AS460" t="s"/>
      <c r="AT460" t="s">
        <v>90</v>
      </c>
      <c r="AU460" t="s"/>
      <c r="AV460" t="s"/>
      <c r="AW460" t="s"/>
      <c r="AX460" t="s"/>
      <c r="AY460" t="n">
        <v>937729</v>
      </c>
      <c r="AZ460" t="s">
        <v>831</v>
      </c>
      <c r="BA460" t="s"/>
      <c r="BB460" t="n">
        <v>3203</v>
      </c>
      <c r="BC460" t="n">
        <v>13.328672</v>
      </c>
      <c r="BD460" t="n">
        <v>52.500712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92</v>
      </c>
    </row>
    <row r="461" spans="1:70">
      <c r="A461" t="s">
        <v>70</v>
      </c>
      <c r="B461" t="s">
        <v>71</v>
      </c>
      <c r="C461" t="s">
        <v>72</v>
      </c>
      <c r="D461" t="n">
        <v>1</v>
      </c>
      <c r="E461" t="s">
        <v>840</v>
      </c>
      <c r="F461" t="n">
        <v>261966</v>
      </c>
      <c r="G461" t="s">
        <v>74</v>
      </c>
      <c r="H461" t="s">
        <v>75</v>
      </c>
      <c r="I461" t="s"/>
      <c r="J461" t="s">
        <v>74</v>
      </c>
      <c r="K461" t="n">
        <v>115</v>
      </c>
      <c r="L461" t="s">
        <v>76</v>
      </c>
      <c r="M461" t="s"/>
      <c r="N461" t="s">
        <v>113</v>
      </c>
      <c r="O461" t="s">
        <v>78</v>
      </c>
      <c r="P461" t="s">
        <v>841</v>
      </c>
      <c r="Q461" t="s"/>
      <c r="R461" t="s">
        <v>80</v>
      </c>
      <c r="S461" t="s">
        <v>596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HYPERLINK("https://hotelmonitor-cachepage.eclerx.com/savepage/tk_15435849540453432_sr_2117.html","info")</f>
        <v/>
      </c>
      <c r="AA461" t="n">
        <v>17194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88</v>
      </c>
      <c r="AO461" t="s"/>
      <c r="AP461" t="n">
        <v>225</v>
      </c>
      <c r="AQ461" t="s">
        <v>89</v>
      </c>
      <c r="AR461" t="s"/>
      <c r="AS461" t="s"/>
      <c r="AT461" t="s">
        <v>90</v>
      </c>
      <c r="AU461" t="s"/>
      <c r="AV461" t="s"/>
      <c r="AW461" t="s"/>
      <c r="AX461" t="s"/>
      <c r="AY461" t="n">
        <v>2071559</v>
      </c>
      <c r="AZ461" t="s">
        <v>842</v>
      </c>
      <c r="BA461" t="s"/>
      <c r="BB461" t="n">
        <v>55785</v>
      </c>
      <c r="BC461" t="n">
        <v>13.3122</v>
      </c>
      <c r="BD461" t="n">
        <v>52.49917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92</v>
      </c>
    </row>
    <row r="462" spans="1:70">
      <c r="A462" t="s">
        <v>70</v>
      </c>
      <c r="B462" t="s">
        <v>71</v>
      </c>
      <c r="C462" t="s">
        <v>72</v>
      </c>
      <c r="D462" t="n">
        <v>1</v>
      </c>
      <c r="E462" t="s">
        <v>843</v>
      </c>
      <c r="F462" t="n">
        <v>1471166</v>
      </c>
      <c r="G462" t="s">
        <v>74</v>
      </c>
      <c r="H462" t="s">
        <v>75</v>
      </c>
      <c r="I462" t="s"/>
      <c r="J462" t="s">
        <v>74</v>
      </c>
      <c r="K462" t="n">
        <v>145.95</v>
      </c>
      <c r="L462" t="s">
        <v>76</v>
      </c>
      <c r="M462" t="s"/>
      <c r="N462" t="s">
        <v>141</v>
      </c>
      <c r="O462" t="s">
        <v>78</v>
      </c>
      <c r="P462" t="s">
        <v>844</v>
      </c>
      <c r="Q462" t="s"/>
      <c r="R462" t="s">
        <v>118</v>
      </c>
      <c r="S462" t="s">
        <v>281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HYPERLINK("https://hotelmonitor-cachepage.eclerx.com/savepage/tk_15435845641114848_sr_2117.html","info")</f>
        <v/>
      </c>
      <c r="AA462" t="n">
        <v>217112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88</v>
      </c>
      <c r="AO462" t="s"/>
      <c r="AP462" t="n">
        <v>7</v>
      </c>
      <c r="AQ462" t="s">
        <v>89</v>
      </c>
      <c r="AR462" t="s"/>
      <c r="AS462" t="s"/>
      <c r="AT462" t="s">
        <v>90</v>
      </c>
      <c r="AU462" t="s"/>
      <c r="AV462" t="s"/>
      <c r="AW462" t="s"/>
      <c r="AX462" t="s"/>
      <c r="AY462" t="n">
        <v>1603240</v>
      </c>
      <c r="AZ462" t="s">
        <v>845</v>
      </c>
      <c r="BA462" t="s"/>
      <c r="BB462" t="n">
        <v>572146</v>
      </c>
      <c r="BC462" t="n">
        <v>13.366987</v>
      </c>
      <c r="BD462" t="n">
        <v>52.523409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92</v>
      </c>
    </row>
    <row r="463" spans="1:70">
      <c r="A463" t="s">
        <v>70</v>
      </c>
      <c r="B463" t="s">
        <v>71</v>
      </c>
      <c r="C463" t="s">
        <v>72</v>
      </c>
      <c r="D463" t="n">
        <v>1</v>
      </c>
      <c r="E463" t="s">
        <v>843</v>
      </c>
      <c r="F463" t="n">
        <v>1471166</v>
      </c>
      <c r="G463" t="s">
        <v>74</v>
      </c>
      <c r="H463" t="s">
        <v>75</v>
      </c>
      <c r="I463" t="s"/>
      <c r="J463" t="s">
        <v>74</v>
      </c>
      <c r="K463" t="n">
        <v>156.45</v>
      </c>
      <c r="L463" t="s">
        <v>76</v>
      </c>
      <c r="M463" t="s"/>
      <c r="N463" t="s">
        <v>144</v>
      </c>
      <c r="O463" t="s">
        <v>78</v>
      </c>
      <c r="P463" t="s">
        <v>844</v>
      </c>
      <c r="Q463" t="s"/>
      <c r="R463" t="s">
        <v>118</v>
      </c>
      <c r="S463" t="s">
        <v>846</v>
      </c>
      <c r="T463" t="s">
        <v>82</v>
      </c>
      <c r="U463" t="s"/>
      <c r="V463" t="s">
        <v>83</v>
      </c>
      <c r="W463" t="s">
        <v>84</v>
      </c>
      <c r="X463" t="s"/>
      <c r="Y463" t="s">
        <v>85</v>
      </c>
      <c r="Z463">
        <f>HYPERLINK("https://hotelmonitor-cachepage.eclerx.com/savepage/tk_15435845641114848_sr_2117.html","info")</f>
        <v/>
      </c>
      <c r="AA463" t="n">
        <v>217112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88</v>
      </c>
      <c r="AO463" t="s"/>
      <c r="AP463" t="n">
        <v>7</v>
      </c>
      <c r="AQ463" t="s">
        <v>89</v>
      </c>
      <c r="AR463" t="s"/>
      <c r="AS463" t="s"/>
      <c r="AT463" t="s">
        <v>90</v>
      </c>
      <c r="AU463" t="s"/>
      <c r="AV463" t="s"/>
      <c r="AW463" t="s"/>
      <c r="AX463" t="s"/>
      <c r="AY463" t="n">
        <v>1603240</v>
      </c>
      <c r="AZ463" t="s">
        <v>845</v>
      </c>
      <c r="BA463" t="s"/>
      <c r="BB463" t="n">
        <v>572146</v>
      </c>
      <c r="BC463" t="n">
        <v>13.366987</v>
      </c>
      <c r="BD463" t="n">
        <v>52.523409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92</v>
      </c>
    </row>
    <row r="464" spans="1:70">
      <c r="A464" t="s">
        <v>70</v>
      </c>
      <c r="B464" t="s">
        <v>71</v>
      </c>
      <c r="C464" t="s">
        <v>72</v>
      </c>
      <c r="D464" t="n">
        <v>1</v>
      </c>
      <c r="E464" t="s">
        <v>847</v>
      </c>
      <c r="F464" t="n">
        <v>76853</v>
      </c>
      <c r="G464" t="s">
        <v>74</v>
      </c>
      <c r="H464" t="s">
        <v>75</v>
      </c>
      <c r="I464" t="s"/>
      <c r="J464" t="s">
        <v>74</v>
      </c>
      <c r="K464" t="n">
        <v>139</v>
      </c>
      <c r="L464" t="s">
        <v>76</v>
      </c>
      <c r="M464" t="s"/>
      <c r="N464" t="s">
        <v>141</v>
      </c>
      <c r="O464" t="s">
        <v>78</v>
      </c>
      <c r="P464" t="s">
        <v>848</v>
      </c>
      <c r="Q464" t="s"/>
      <c r="R464" t="s">
        <v>118</v>
      </c>
      <c r="S464" t="s">
        <v>216</v>
      </c>
      <c r="T464" t="s">
        <v>82</v>
      </c>
      <c r="U464" t="s"/>
      <c r="V464" t="s">
        <v>83</v>
      </c>
      <c r="W464" t="s">
        <v>99</v>
      </c>
      <c r="X464" t="s"/>
      <c r="Y464" t="s">
        <v>85</v>
      </c>
      <c r="Z464">
        <f>HYPERLINK("https://hotelmonitor-cachepage.eclerx.com/savepage/tk_15435849683100634_sr_2117.html","info")</f>
        <v/>
      </c>
      <c r="AA464" t="n">
        <v>22619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88</v>
      </c>
      <c r="AO464" t="s"/>
      <c r="AP464" t="n">
        <v>233</v>
      </c>
      <c r="AQ464" t="s">
        <v>89</v>
      </c>
      <c r="AR464" t="s"/>
      <c r="AS464" t="s"/>
      <c r="AT464" t="s">
        <v>90</v>
      </c>
      <c r="AU464" t="s"/>
      <c r="AV464" t="s"/>
      <c r="AW464" t="s"/>
      <c r="AX464" t="s"/>
      <c r="AY464" t="n">
        <v>230894</v>
      </c>
      <c r="AZ464" t="s">
        <v>849</v>
      </c>
      <c r="BA464" t="s"/>
      <c r="BB464" t="n">
        <v>44442</v>
      </c>
      <c r="BC464" t="n">
        <v>13.449097</v>
      </c>
      <c r="BD464" t="n">
        <v>52.511425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92</v>
      </c>
    </row>
    <row r="465" spans="1:70">
      <c r="A465" t="s">
        <v>70</v>
      </c>
      <c r="B465" t="s">
        <v>71</v>
      </c>
      <c r="C465" t="s">
        <v>72</v>
      </c>
      <c r="D465" t="n">
        <v>1</v>
      </c>
      <c r="E465" t="s">
        <v>847</v>
      </c>
      <c r="F465" t="n">
        <v>76853</v>
      </c>
      <c r="G465" t="s">
        <v>74</v>
      </c>
      <c r="H465" t="s">
        <v>75</v>
      </c>
      <c r="I465" t="s"/>
      <c r="J465" t="s">
        <v>74</v>
      </c>
      <c r="K465" t="n">
        <v>149</v>
      </c>
      <c r="L465" t="s">
        <v>76</v>
      </c>
      <c r="M465" t="s"/>
      <c r="N465" t="s">
        <v>125</v>
      </c>
      <c r="O465" t="s">
        <v>78</v>
      </c>
      <c r="P465" t="s">
        <v>848</v>
      </c>
      <c r="Q465" t="s"/>
      <c r="R465" t="s">
        <v>118</v>
      </c>
      <c r="S465" t="s">
        <v>156</v>
      </c>
      <c r="T465" t="s">
        <v>82</v>
      </c>
      <c r="U465" t="s"/>
      <c r="V465" t="s">
        <v>83</v>
      </c>
      <c r="W465" t="s">
        <v>99</v>
      </c>
      <c r="X465" t="s"/>
      <c r="Y465" t="s">
        <v>85</v>
      </c>
      <c r="Z465">
        <f>HYPERLINK("https://hotelmonitor-cachepage.eclerx.com/savepage/tk_15435849683100634_sr_2117.html","info")</f>
        <v/>
      </c>
      <c r="AA465" t="n">
        <v>22619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88</v>
      </c>
      <c r="AO465" t="s"/>
      <c r="AP465" t="n">
        <v>233</v>
      </c>
      <c r="AQ465" t="s">
        <v>89</v>
      </c>
      <c r="AR465" t="s"/>
      <c r="AS465" t="s"/>
      <c r="AT465" t="s">
        <v>90</v>
      </c>
      <c r="AU465" t="s"/>
      <c r="AV465" t="s"/>
      <c r="AW465" t="s"/>
      <c r="AX465" t="s"/>
      <c r="AY465" t="n">
        <v>230894</v>
      </c>
      <c r="AZ465" t="s">
        <v>849</v>
      </c>
      <c r="BA465" t="s"/>
      <c r="BB465" t="n">
        <v>44442</v>
      </c>
      <c r="BC465" t="n">
        <v>13.449097</v>
      </c>
      <c r="BD465" t="n">
        <v>52.511425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92</v>
      </c>
    </row>
    <row r="466" spans="1:70">
      <c r="A466" t="s">
        <v>70</v>
      </c>
      <c r="B466" t="s">
        <v>71</v>
      </c>
      <c r="C466" t="s">
        <v>72</v>
      </c>
      <c r="D466" t="n">
        <v>1</v>
      </c>
      <c r="E466" t="s">
        <v>847</v>
      </c>
      <c r="F466" t="n">
        <v>76853</v>
      </c>
      <c r="G466" t="s">
        <v>74</v>
      </c>
      <c r="H466" t="s">
        <v>75</v>
      </c>
      <c r="I466" t="s"/>
      <c r="J466" t="s">
        <v>74</v>
      </c>
      <c r="K466" t="n">
        <v>159</v>
      </c>
      <c r="L466" t="s">
        <v>76</v>
      </c>
      <c r="M466" t="s"/>
      <c r="N466" t="s">
        <v>850</v>
      </c>
      <c r="O466" t="s">
        <v>78</v>
      </c>
      <c r="P466" t="s">
        <v>848</v>
      </c>
      <c r="Q466" t="s"/>
      <c r="R466" t="s">
        <v>118</v>
      </c>
      <c r="S466" t="s">
        <v>158</v>
      </c>
      <c r="T466" t="s">
        <v>82</v>
      </c>
      <c r="U466" t="s"/>
      <c r="V466" t="s">
        <v>83</v>
      </c>
      <c r="W466" t="s">
        <v>99</v>
      </c>
      <c r="X466" t="s"/>
      <c r="Y466" t="s">
        <v>85</v>
      </c>
      <c r="Z466">
        <f>HYPERLINK("https://hotelmonitor-cachepage.eclerx.com/savepage/tk_15435849683100634_sr_2117.html","info")</f>
        <v/>
      </c>
      <c r="AA466" t="n">
        <v>22619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88</v>
      </c>
      <c r="AO466" t="s"/>
      <c r="AP466" t="n">
        <v>233</v>
      </c>
      <c r="AQ466" t="s">
        <v>89</v>
      </c>
      <c r="AR466" t="s"/>
      <c r="AS466" t="s"/>
      <c r="AT466" t="s">
        <v>90</v>
      </c>
      <c r="AU466" t="s"/>
      <c r="AV466" t="s"/>
      <c r="AW466" t="s"/>
      <c r="AX466" t="s"/>
      <c r="AY466" t="n">
        <v>230894</v>
      </c>
      <c r="AZ466" t="s">
        <v>849</v>
      </c>
      <c r="BA466" t="s"/>
      <c r="BB466" t="n">
        <v>44442</v>
      </c>
      <c r="BC466" t="n">
        <v>13.449097</v>
      </c>
      <c r="BD466" t="n">
        <v>52.511425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92</v>
      </c>
    </row>
    <row r="467" spans="1:70">
      <c r="A467" t="s">
        <v>70</v>
      </c>
      <c r="B467" t="s">
        <v>71</v>
      </c>
      <c r="C467" t="s">
        <v>72</v>
      </c>
      <c r="D467" t="n">
        <v>1</v>
      </c>
      <c r="E467" t="s">
        <v>847</v>
      </c>
      <c r="F467" t="n">
        <v>76853</v>
      </c>
      <c r="G467" t="s">
        <v>74</v>
      </c>
      <c r="H467" t="s">
        <v>75</v>
      </c>
      <c r="I467" t="s"/>
      <c r="J467" t="s">
        <v>74</v>
      </c>
      <c r="K467" t="n">
        <v>164</v>
      </c>
      <c r="L467" t="s">
        <v>76</v>
      </c>
      <c r="M467" t="s"/>
      <c r="N467" t="s">
        <v>109</v>
      </c>
      <c r="O467" t="s">
        <v>78</v>
      </c>
      <c r="P467" t="s">
        <v>848</v>
      </c>
      <c r="Q467" t="s"/>
      <c r="R467" t="s">
        <v>118</v>
      </c>
      <c r="S467" t="s">
        <v>809</v>
      </c>
      <c r="T467" t="s">
        <v>82</v>
      </c>
      <c r="U467" t="s"/>
      <c r="V467" t="s">
        <v>83</v>
      </c>
      <c r="W467" t="s">
        <v>99</v>
      </c>
      <c r="X467" t="s"/>
      <c r="Y467" t="s">
        <v>85</v>
      </c>
      <c r="Z467">
        <f>HYPERLINK("https://hotelmonitor-cachepage.eclerx.com/savepage/tk_15435849683100634_sr_2117.html","info")</f>
        <v/>
      </c>
      <c r="AA467" t="n">
        <v>22619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88</v>
      </c>
      <c r="AO467" t="s"/>
      <c r="AP467" t="n">
        <v>233</v>
      </c>
      <c r="AQ467" t="s">
        <v>89</v>
      </c>
      <c r="AR467" t="s"/>
      <c r="AS467" t="s"/>
      <c r="AT467" t="s">
        <v>90</v>
      </c>
      <c r="AU467" t="s"/>
      <c r="AV467" t="s"/>
      <c r="AW467" t="s"/>
      <c r="AX467" t="s"/>
      <c r="AY467" t="n">
        <v>230894</v>
      </c>
      <c r="AZ467" t="s">
        <v>849</v>
      </c>
      <c r="BA467" t="s"/>
      <c r="BB467" t="n">
        <v>44442</v>
      </c>
      <c r="BC467" t="n">
        <v>13.449097</v>
      </c>
      <c r="BD467" t="n">
        <v>52.511425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92</v>
      </c>
    </row>
    <row r="468" spans="1:70">
      <c r="A468" t="s">
        <v>70</v>
      </c>
      <c r="B468" t="s">
        <v>71</v>
      </c>
      <c r="C468" t="s">
        <v>72</v>
      </c>
      <c r="D468" t="n">
        <v>1</v>
      </c>
      <c r="E468" t="s">
        <v>851</v>
      </c>
      <c r="F468" t="n">
        <v>743230</v>
      </c>
      <c r="G468" t="s">
        <v>74</v>
      </c>
      <c r="H468" t="s">
        <v>75</v>
      </c>
      <c r="I468" t="s"/>
      <c r="J468" t="s">
        <v>74</v>
      </c>
      <c r="K468" t="n">
        <v>129</v>
      </c>
      <c r="L468" t="s">
        <v>76</v>
      </c>
      <c r="M468" t="s"/>
      <c r="N468" t="s">
        <v>463</v>
      </c>
      <c r="O468" t="s">
        <v>78</v>
      </c>
      <c r="P468" t="s">
        <v>852</v>
      </c>
      <c r="Q468" t="s"/>
      <c r="R468" t="s">
        <v>118</v>
      </c>
      <c r="S468" t="s">
        <v>212</v>
      </c>
      <c r="T468" t="s">
        <v>82</v>
      </c>
      <c r="U468" t="s"/>
      <c r="V468" t="s">
        <v>83</v>
      </c>
      <c r="W468" t="s">
        <v>84</v>
      </c>
      <c r="X468" t="s"/>
      <c r="Y468" t="s">
        <v>85</v>
      </c>
      <c r="Z468">
        <f>HYPERLINK("https://hotelmonitor-cachepage.eclerx.com/savepage/tk_1543585034983252_sr_2117.html","info")</f>
        <v/>
      </c>
      <c r="AA468" t="n">
        <v>142259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88</v>
      </c>
      <c r="AO468" t="s"/>
      <c r="AP468" t="n">
        <v>272</v>
      </c>
      <c r="AQ468" t="s">
        <v>89</v>
      </c>
      <c r="AR468" t="s"/>
      <c r="AS468" t="s"/>
      <c r="AT468" t="s">
        <v>90</v>
      </c>
      <c r="AU468" t="s"/>
      <c r="AV468" t="s"/>
      <c r="AW468" t="s"/>
      <c r="AX468" t="s"/>
      <c r="AY468" t="n">
        <v>955263</v>
      </c>
      <c r="AZ468" t="s">
        <v>853</v>
      </c>
      <c r="BA468" t="s"/>
      <c r="BB468" t="n">
        <v>221570</v>
      </c>
      <c r="BC468" t="n">
        <v>13.32118</v>
      </c>
      <c r="BD468" t="n">
        <v>52.50091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92</v>
      </c>
    </row>
    <row r="469" spans="1:70">
      <c r="A469" t="s">
        <v>70</v>
      </c>
      <c r="B469" t="s">
        <v>71</v>
      </c>
      <c r="C469" t="s">
        <v>72</v>
      </c>
      <c r="D469" t="n">
        <v>1</v>
      </c>
      <c r="E469" t="s">
        <v>851</v>
      </c>
      <c r="F469" t="n">
        <v>743230</v>
      </c>
      <c r="G469" t="s">
        <v>74</v>
      </c>
      <c r="H469" t="s">
        <v>75</v>
      </c>
      <c r="I469" t="s"/>
      <c r="J469" t="s">
        <v>74</v>
      </c>
      <c r="K469" t="n">
        <v>157</v>
      </c>
      <c r="L469" t="s">
        <v>76</v>
      </c>
      <c r="M469" t="s"/>
      <c r="N469" t="s">
        <v>463</v>
      </c>
      <c r="O469" t="s">
        <v>78</v>
      </c>
      <c r="P469" t="s">
        <v>852</v>
      </c>
      <c r="Q469" t="s"/>
      <c r="R469" t="s">
        <v>118</v>
      </c>
      <c r="S469" t="s">
        <v>769</v>
      </c>
      <c r="T469" t="s">
        <v>82</v>
      </c>
      <c r="U469" t="s"/>
      <c r="V469" t="s">
        <v>83</v>
      </c>
      <c r="W469" t="s">
        <v>99</v>
      </c>
      <c r="X469" t="s"/>
      <c r="Y469" t="s">
        <v>85</v>
      </c>
      <c r="Z469">
        <f>HYPERLINK("https://hotelmonitor-cachepage.eclerx.com/savepage/tk_1543585034983252_sr_2117.html","info")</f>
        <v/>
      </c>
      <c r="AA469" t="n">
        <v>142259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88</v>
      </c>
      <c r="AO469" t="s"/>
      <c r="AP469" t="n">
        <v>272</v>
      </c>
      <c r="AQ469" t="s">
        <v>89</v>
      </c>
      <c r="AR469" t="s"/>
      <c r="AS469" t="s"/>
      <c r="AT469" t="s">
        <v>90</v>
      </c>
      <c r="AU469" t="s"/>
      <c r="AV469" t="s"/>
      <c r="AW469" t="s"/>
      <c r="AX469" t="s"/>
      <c r="AY469" t="n">
        <v>955263</v>
      </c>
      <c r="AZ469" t="s">
        <v>853</v>
      </c>
      <c r="BA469" t="s"/>
      <c r="BB469" t="n">
        <v>221570</v>
      </c>
      <c r="BC469" t="n">
        <v>13.32118</v>
      </c>
      <c r="BD469" t="n">
        <v>52.50091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92</v>
      </c>
    </row>
    <row r="470" spans="1:70">
      <c r="A470" t="s">
        <v>70</v>
      </c>
      <c r="B470" t="s">
        <v>71</v>
      </c>
      <c r="C470" t="s">
        <v>72</v>
      </c>
      <c r="D470" t="n">
        <v>1</v>
      </c>
      <c r="E470" t="s">
        <v>854</v>
      </c>
      <c r="F470" t="n">
        <v>-1</v>
      </c>
      <c r="G470" t="s">
        <v>74</v>
      </c>
      <c r="H470" t="s">
        <v>75</v>
      </c>
      <c r="I470" t="s"/>
      <c r="J470" t="s">
        <v>74</v>
      </c>
      <c r="K470" t="n">
        <v>116</v>
      </c>
      <c r="L470" t="s">
        <v>76</v>
      </c>
      <c r="M470" t="s"/>
      <c r="N470" t="s">
        <v>96</v>
      </c>
      <c r="O470" t="s">
        <v>78</v>
      </c>
      <c r="P470" t="s">
        <v>854</v>
      </c>
      <c r="Q470" t="s"/>
      <c r="R470" t="s">
        <v>118</v>
      </c>
      <c r="S470" t="s">
        <v>855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HYPERLINK("https://hotelmonitor-cachepage.eclerx.com/savepage/tk_15435847431751654_sr_2117.html","info")</f>
        <v/>
      </c>
      <c r="AA470" t="n">
        <v>-6796568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88</v>
      </c>
      <c r="AO470" t="s"/>
      <c r="AP470" t="n">
        <v>108</v>
      </c>
      <c r="AQ470" t="s">
        <v>89</v>
      </c>
      <c r="AR470" t="s"/>
      <c r="AS470" t="s"/>
      <c r="AT470" t="s">
        <v>90</v>
      </c>
      <c r="AU470" t="s"/>
      <c r="AV470" t="s"/>
      <c r="AW470" t="s"/>
      <c r="AX470" t="s"/>
      <c r="AY470" t="n">
        <v>6796568</v>
      </c>
      <c r="AZ470" t="s">
        <v>856</v>
      </c>
      <c r="BA470" t="s"/>
      <c r="BB470" t="n">
        <v>11232</v>
      </c>
      <c r="BC470" t="n">
        <v>13.324201</v>
      </c>
      <c r="BD470" t="n">
        <v>52.504049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92</v>
      </c>
    </row>
    <row r="471" spans="1:70">
      <c r="A471" t="s">
        <v>70</v>
      </c>
      <c r="B471" t="s">
        <v>71</v>
      </c>
      <c r="C471" t="s">
        <v>72</v>
      </c>
      <c r="D471" t="n">
        <v>1</v>
      </c>
      <c r="E471" t="s">
        <v>854</v>
      </c>
      <c r="F471" t="n">
        <v>-1</v>
      </c>
      <c r="G471" t="s">
        <v>74</v>
      </c>
      <c r="H471" t="s">
        <v>75</v>
      </c>
      <c r="I471" t="s"/>
      <c r="J471" t="s">
        <v>74</v>
      </c>
      <c r="K471" t="n">
        <v>128</v>
      </c>
      <c r="L471" t="s">
        <v>76</v>
      </c>
      <c r="M471" t="s"/>
      <c r="N471" t="s">
        <v>113</v>
      </c>
      <c r="O471" t="s">
        <v>78</v>
      </c>
      <c r="P471" t="s">
        <v>854</v>
      </c>
      <c r="Q471" t="s"/>
      <c r="R471" t="s">
        <v>118</v>
      </c>
      <c r="S471" t="s">
        <v>370</v>
      </c>
      <c r="T471" t="s">
        <v>82</v>
      </c>
      <c r="U471" t="s"/>
      <c r="V471" t="s">
        <v>83</v>
      </c>
      <c r="W471" t="s">
        <v>84</v>
      </c>
      <c r="X471" t="s"/>
      <c r="Y471" t="s">
        <v>85</v>
      </c>
      <c r="Z471">
        <f>HYPERLINK("https://hotelmonitor-cachepage.eclerx.com/savepage/tk_15435847431751654_sr_2117.html","info")</f>
        <v/>
      </c>
      <c r="AA471" t="n">
        <v>-6796568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88</v>
      </c>
      <c r="AO471" t="s"/>
      <c r="AP471" t="n">
        <v>108</v>
      </c>
      <c r="AQ471" t="s">
        <v>89</v>
      </c>
      <c r="AR471" t="s"/>
      <c r="AS471" t="s"/>
      <c r="AT471" t="s">
        <v>90</v>
      </c>
      <c r="AU471" t="s"/>
      <c r="AV471" t="s"/>
      <c r="AW471" t="s"/>
      <c r="AX471" t="s"/>
      <c r="AY471" t="n">
        <v>6796568</v>
      </c>
      <c r="AZ471" t="s">
        <v>856</v>
      </c>
      <c r="BA471" t="s"/>
      <c r="BB471" t="n">
        <v>11232</v>
      </c>
      <c r="BC471" t="n">
        <v>13.324201</v>
      </c>
      <c r="BD471" t="n">
        <v>52.504049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92</v>
      </c>
    </row>
    <row r="472" spans="1:70">
      <c r="A472" t="s">
        <v>70</v>
      </c>
      <c r="B472" t="s">
        <v>71</v>
      </c>
      <c r="C472" t="s">
        <v>72</v>
      </c>
      <c r="D472" t="n">
        <v>1</v>
      </c>
      <c r="E472" t="s">
        <v>857</v>
      </c>
      <c r="F472" t="n">
        <v>1614084</v>
      </c>
      <c r="G472" t="s">
        <v>74</v>
      </c>
      <c r="H472" t="s">
        <v>75</v>
      </c>
      <c r="I472" t="s"/>
      <c r="J472" t="s">
        <v>74</v>
      </c>
      <c r="K472" t="n">
        <v>111</v>
      </c>
      <c r="L472" t="s">
        <v>76</v>
      </c>
      <c r="M472" t="s"/>
      <c r="N472" t="s">
        <v>858</v>
      </c>
      <c r="O472" t="s">
        <v>78</v>
      </c>
      <c r="P472" t="s">
        <v>859</v>
      </c>
      <c r="Q472" t="s"/>
      <c r="R472" t="s">
        <v>80</v>
      </c>
      <c r="S472" t="s">
        <v>803</v>
      </c>
      <c r="T472" t="s">
        <v>82</v>
      </c>
      <c r="U472" t="s"/>
      <c r="V472" t="s">
        <v>83</v>
      </c>
      <c r="W472" t="s">
        <v>84</v>
      </c>
      <c r="X472" t="s"/>
      <c r="Y472" t="s">
        <v>85</v>
      </c>
      <c r="Z472">
        <f>HYPERLINK("https://hotelmonitor-cachepage.eclerx.com/savepage/tk_1543585038860708_sr_2117.html","info")</f>
        <v/>
      </c>
      <c r="AA472" t="n">
        <v>275378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88</v>
      </c>
      <c r="AO472" t="s"/>
      <c r="AP472" t="n">
        <v>274</v>
      </c>
      <c r="AQ472" t="s">
        <v>89</v>
      </c>
      <c r="AR472" t="s"/>
      <c r="AS472" t="s"/>
      <c r="AT472" t="s">
        <v>90</v>
      </c>
      <c r="AU472" t="s"/>
      <c r="AV472" t="s"/>
      <c r="AW472" t="s"/>
      <c r="AX472" t="s"/>
      <c r="AY472" t="n">
        <v>1626229</v>
      </c>
      <c r="AZ472" t="s">
        <v>860</v>
      </c>
      <c r="BA472" t="s"/>
      <c r="BB472" t="n">
        <v>2264</v>
      </c>
      <c r="BC472" t="n">
        <v>13.344551</v>
      </c>
      <c r="BD472" t="n">
        <v>52.503312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92</v>
      </c>
    </row>
    <row r="473" spans="1:70">
      <c r="A473" t="s">
        <v>70</v>
      </c>
      <c r="B473" t="s">
        <v>71</v>
      </c>
      <c r="C473" t="s">
        <v>72</v>
      </c>
      <c r="D473" t="n">
        <v>1</v>
      </c>
      <c r="E473" t="s">
        <v>857</v>
      </c>
      <c r="F473" t="n">
        <v>1614084</v>
      </c>
      <c r="G473" t="s">
        <v>74</v>
      </c>
      <c r="H473" t="s">
        <v>75</v>
      </c>
      <c r="I473" t="s"/>
      <c r="J473" t="s">
        <v>74</v>
      </c>
      <c r="K473" t="n">
        <v>116</v>
      </c>
      <c r="L473" t="s">
        <v>76</v>
      </c>
      <c r="M473" t="s"/>
      <c r="N473" t="s">
        <v>861</v>
      </c>
      <c r="O473" t="s">
        <v>78</v>
      </c>
      <c r="P473" t="s">
        <v>859</v>
      </c>
      <c r="Q473" t="s"/>
      <c r="R473" t="s">
        <v>80</v>
      </c>
      <c r="S473" t="s">
        <v>855</v>
      </c>
      <c r="T473" t="s">
        <v>82</v>
      </c>
      <c r="U473" t="s"/>
      <c r="V473" t="s">
        <v>83</v>
      </c>
      <c r="W473" t="s">
        <v>84</v>
      </c>
      <c r="X473" t="s"/>
      <c r="Y473" t="s">
        <v>85</v>
      </c>
      <c r="Z473">
        <f>HYPERLINK("https://hotelmonitor-cachepage.eclerx.com/savepage/tk_1543585038860708_sr_2117.html","info")</f>
        <v/>
      </c>
      <c r="AA473" t="n">
        <v>275378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88</v>
      </c>
      <c r="AO473" t="s"/>
      <c r="AP473" t="n">
        <v>274</v>
      </c>
      <c r="AQ473" t="s">
        <v>89</v>
      </c>
      <c r="AR473" t="s"/>
      <c r="AS473" t="s"/>
      <c r="AT473" t="s">
        <v>90</v>
      </c>
      <c r="AU473" t="s"/>
      <c r="AV473" t="s"/>
      <c r="AW473" t="s"/>
      <c r="AX473" t="s"/>
      <c r="AY473" t="n">
        <v>1626229</v>
      </c>
      <c r="AZ473" t="s">
        <v>860</v>
      </c>
      <c r="BA473" t="s"/>
      <c r="BB473" t="n">
        <v>2264</v>
      </c>
      <c r="BC473" t="n">
        <v>13.344551</v>
      </c>
      <c r="BD473" t="n">
        <v>52.503312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92</v>
      </c>
    </row>
    <row r="474" spans="1:70">
      <c r="A474" t="s">
        <v>70</v>
      </c>
      <c r="B474" t="s">
        <v>71</v>
      </c>
      <c r="C474" t="s">
        <v>72</v>
      </c>
      <c r="D474" t="n">
        <v>1</v>
      </c>
      <c r="E474" t="s">
        <v>857</v>
      </c>
      <c r="F474" t="n">
        <v>1614084</v>
      </c>
      <c r="G474" t="s">
        <v>74</v>
      </c>
      <c r="H474" t="s">
        <v>75</v>
      </c>
      <c r="I474" t="s"/>
      <c r="J474" t="s">
        <v>74</v>
      </c>
      <c r="K474" t="n">
        <v>127</v>
      </c>
      <c r="L474" t="s">
        <v>76</v>
      </c>
      <c r="M474" t="s"/>
      <c r="N474" t="s">
        <v>127</v>
      </c>
      <c r="O474" t="s">
        <v>78</v>
      </c>
      <c r="P474" t="s">
        <v>859</v>
      </c>
      <c r="Q474" t="s"/>
      <c r="R474" t="s">
        <v>80</v>
      </c>
      <c r="S474" t="s">
        <v>862</v>
      </c>
      <c r="T474" t="s">
        <v>82</v>
      </c>
      <c r="U474" t="s"/>
      <c r="V474" t="s">
        <v>83</v>
      </c>
      <c r="W474" t="s">
        <v>84</v>
      </c>
      <c r="X474" t="s"/>
      <c r="Y474" t="s">
        <v>85</v>
      </c>
      <c r="Z474">
        <f>HYPERLINK("https://hotelmonitor-cachepage.eclerx.com/savepage/tk_1543585038860708_sr_2117.html","info")</f>
        <v/>
      </c>
      <c r="AA474" t="n">
        <v>275378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88</v>
      </c>
      <c r="AO474" t="s"/>
      <c r="AP474" t="n">
        <v>274</v>
      </c>
      <c r="AQ474" t="s">
        <v>89</v>
      </c>
      <c r="AR474" t="s"/>
      <c r="AS474" t="s"/>
      <c r="AT474" t="s">
        <v>90</v>
      </c>
      <c r="AU474" t="s"/>
      <c r="AV474" t="s"/>
      <c r="AW474" t="s"/>
      <c r="AX474" t="s"/>
      <c r="AY474" t="n">
        <v>1626229</v>
      </c>
      <c r="AZ474" t="s">
        <v>860</v>
      </c>
      <c r="BA474" t="s"/>
      <c r="BB474" t="n">
        <v>2264</v>
      </c>
      <c r="BC474" t="n">
        <v>13.344551</v>
      </c>
      <c r="BD474" t="n">
        <v>52.503312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92</v>
      </c>
    </row>
    <row r="475" spans="1:70">
      <c r="A475" t="s">
        <v>70</v>
      </c>
      <c r="B475" t="s">
        <v>71</v>
      </c>
      <c r="C475" t="s">
        <v>72</v>
      </c>
      <c r="D475" t="n">
        <v>1</v>
      </c>
      <c r="E475" t="s">
        <v>857</v>
      </c>
      <c r="F475" t="n">
        <v>1614084</v>
      </c>
      <c r="G475" t="s">
        <v>74</v>
      </c>
      <c r="H475" t="s">
        <v>75</v>
      </c>
      <c r="I475" t="s"/>
      <c r="J475" t="s">
        <v>74</v>
      </c>
      <c r="K475" t="n">
        <v>141</v>
      </c>
      <c r="L475" t="s">
        <v>76</v>
      </c>
      <c r="M475" t="s"/>
      <c r="N475" t="s">
        <v>858</v>
      </c>
      <c r="O475" t="s">
        <v>78</v>
      </c>
      <c r="P475" t="s">
        <v>859</v>
      </c>
      <c r="Q475" t="s"/>
      <c r="R475" t="s">
        <v>80</v>
      </c>
      <c r="S475" t="s">
        <v>304</v>
      </c>
      <c r="T475" t="s">
        <v>82</v>
      </c>
      <c r="U475" t="s"/>
      <c r="V475" t="s">
        <v>83</v>
      </c>
      <c r="W475" t="s">
        <v>99</v>
      </c>
      <c r="X475" t="s"/>
      <c r="Y475" t="s">
        <v>85</v>
      </c>
      <c r="Z475">
        <f>HYPERLINK("https://hotelmonitor-cachepage.eclerx.com/savepage/tk_1543585038860708_sr_2117.html","info")</f>
        <v/>
      </c>
      <c r="AA475" t="n">
        <v>275378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88</v>
      </c>
      <c r="AO475" t="s"/>
      <c r="AP475" t="n">
        <v>274</v>
      </c>
      <c r="AQ475" t="s">
        <v>89</v>
      </c>
      <c r="AR475" t="s"/>
      <c r="AS475" t="s"/>
      <c r="AT475" t="s">
        <v>90</v>
      </c>
      <c r="AU475" t="s"/>
      <c r="AV475" t="s"/>
      <c r="AW475" t="s"/>
      <c r="AX475" t="s"/>
      <c r="AY475" t="n">
        <v>1626229</v>
      </c>
      <c r="AZ475" t="s">
        <v>860</v>
      </c>
      <c r="BA475" t="s"/>
      <c r="BB475" t="n">
        <v>2264</v>
      </c>
      <c r="BC475" t="n">
        <v>13.344551</v>
      </c>
      <c r="BD475" t="n">
        <v>52.503312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92</v>
      </c>
    </row>
    <row r="476" spans="1:70">
      <c r="A476" t="s">
        <v>70</v>
      </c>
      <c r="B476" t="s">
        <v>71</v>
      </c>
      <c r="C476" t="s">
        <v>72</v>
      </c>
      <c r="D476" t="n">
        <v>1</v>
      </c>
      <c r="E476" t="s">
        <v>857</v>
      </c>
      <c r="F476" t="n">
        <v>1614084</v>
      </c>
      <c r="G476" t="s">
        <v>74</v>
      </c>
      <c r="H476" t="s">
        <v>75</v>
      </c>
      <c r="I476" t="s"/>
      <c r="J476" t="s">
        <v>74</v>
      </c>
      <c r="K476" t="n">
        <v>146</v>
      </c>
      <c r="L476" t="s">
        <v>76</v>
      </c>
      <c r="M476" t="s"/>
      <c r="N476" t="s">
        <v>861</v>
      </c>
      <c r="O476" t="s">
        <v>78</v>
      </c>
      <c r="P476" t="s">
        <v>859</v>
      </c>
      <c r="Q476" t="s"/>
      <c r="R476" t="s">
        <v>80</v>
      </c>
      <c r="S476" t="s">
        <v>863</v>
      </c>
      <c r="T476" t="s">
        <v>82</v>
      </c>
      <c r="U476" t="s"/>
      <c r="V476" t="s">
        <v>83</v>
      </c>
      <c r="W476" t="s">
        <v>99</v>
      </c>
      <c r="X476" t="s"/>
      <c r="Y476" t="s">
        <v>85</v>
      </c>
      <c r="Z476">
        <f>HYPERLINK("https://hotelmonitor-cachepage.eclerx.com/savepage/tk_1543585038860708_sr_2117.html","info")</f>
        <v/>
      </c>
      <c r="AA476" t="n">
        <v>275378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88</v>
      </c>
      <c r="AO476" t="s"/>
      <c r="AP476" t="n">
        <v>274</v>
      </c>
      <c r="AQ476" t="s">
        <v>89</v>
      </c>
      <c r="AR476" t="s"/>
      <c r="AS476" t="s"/>
      <c r="AT476" t="s">
        <v>90</v>
      </c>
      <c r="AU476" t="s"/>
      <c r="AV476" t="s"/>
      <c r="AW476" t="s"/>
      <c r="AX476" t="s"/>
      <c r="AY476" t="n">
        <v>1626229</v>
      </c>
      <c r="AZ476" t="s">
        <v>860</v>
      </c>
      <c r="BA476" t="s"/>
      <c r="BB476" t="n">
        <v>2264</v>
      </c>
      <c r="BC476" t="n">
        <v>13.344551</v>
      </c>
      <c r="BD476" t="n">
        <v>52.503312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92</v>
      </c>
    </row>
    <row r="477" spans="1:70">
      <c r="A477" t="s">
        <v>70</v>
      </c>
      <c r="B477" t="s">
        <v>71</v>
      </c>
      <c r="C477" t="s">
        <v>72</v>
      </c>
      <c r="D477" t="n">
        <v>1</v>
      </c>
      <c r="E477" t="s">
        <v>857</v>
      </c>
      <c r="F477" t="n">
        <v>1614084</v>
      </c>
      <c r="G477" t="s">
        <v>74</v>
      </c>
      <c r="H477" t="s">
        <v>75</v>
      </c>
      <c r="I477" t="s"/>
      <c r="J477" t="s">
        <v>74</v>
      </c>
      <c r="K477" t="n">
        <v>157</v>
      </c>
      <c r="L477" t="s">
        <v>76</v>
      </c>
      <c r="M477" t="s"/>
      <c r="N477" t="s">
        <v>127</v>
      </c>
      <c r="O477" t="s">
        <v>78</v>
      </c>
      <c r="P477" t="s">
        <v>859</v>
      </c>
      <c r="Q477" t="s"/>
      <c r="R477" t="s">
        <v>80</v>
      </c>
      <c r="S477" t="s">
        <v>769</v>
      </c>
      <c r="T477" t="s">
        <v>82</v>
      </c>
      <c r="U477" t="s"/>
      <c r="V477" t="s">
        <v>83</v>
      </c>
      <c r="W477" t="s">
        <v>99</v>
      </c>
      <c r="X477" t="s"/>
      <c r="Y477" t="s">
        <v>85</v>
      </c>
      <c r="Z477">
        <f>HYPERLINK("https://hotelmonitor-cachepage.eclerx.com/savepage/tk_1543585038860708_sr_2117.html","info")</f>
        <v/>
      </c>
      <c r="AA477" t="n">
        <v>275378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88</v>
      </c>
      <c r="AO477" t="s"/>
      <c r="AP477" t="n">
        <v>274</v>
      </c>
      <c r="AQ477" t="s">
        <v>89</v>
      </c>
      <c r="AR477" t="s"/>
      <c r="AS477" t="s"/>
      <c r="AT477" t="s">
        <v>90</v>
      </c>
      <c r="AU477" t="s"/>
      <c r="AV477" t="s"/>
      <c r="AW477" t="s"/>
      <c r="AX477" t="s"/>
      <c r="AY477" t="n">
        <v>1626229</v>
      </c>
      <c r="AZ477" t="s">
        <v>860</v>
      </c>
      <c r="BA477" t="s"/>
      <c r="BB477" t="n">
        <v>2264</v>
      </c>
      <c r="BC477" t="n">
        <v>13.344551</v>
      </c>
      <c r="BD477" t="n">
        <v>52.503312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92</v>
      </c>
    </row>
    <row r="478" spans="1:70">
      <c r="A478" t="s">
        <v>70</v>
      </c>
      <c r="B478" t="s">
        <v>71</v>
      </c>
      <c r="C478" t="s">
        <v>72</v>
      </c>
      <c r="D478" t="n">
        <v>1</v>
      </c>
      <c r="E478" t="s">
        <v>864</v>
      </c>
      <c r="F478" t="n">
        <v>3301678</v>
      </c>
      <c r="G478" t="s">
        <v>74</v>
      </c>
      <c r="H478" t="s">
        <v>75</v>
      </c>
      <c r="I478" t="s"/>
      <c r="J478" t="s">
        <v>74</v>
      </c>
      <c r="K478" t="n">
        <v>88.2</v>
      </c>
      <c r="L478" t="s">
        <v>76</v>
      </c>
      <c r="M478" t="s"/>
      <c r="N478" t="s">
        <v>141</v>
      </c>
      <c r="O478" t="s">
        <v>78</v>
      </c>
      <c r="P478" t="s">
        <v>865</v>
      </c>
      <c r="Q478" t="s"/>
      <c r="R478" t="s">
        <v>80</v>
      </c>
      <c r="S478" t="s">
        <v>746</v>
      </c>
      <c r="T478" t="s">
        <v>82</v>
      </c>
      <c r="U478" t="s"/>
      <c r="V478" t="s">
        <v>83</v>
      </c>
      <c r="W478" t="s">
        <v>84</v>
      </c>
      <c r="X478" t="s"/>
      <c r="Y478" t="s">
        <v>85</v>
      </c>
      <c r="Z478">
        <f>HYPERLINK("https://hotelmonitor-cachepage.eclerx.com/savepage/tk_15435847987570863_sr_2117.html","info")</f>
        <v/>
      </c>
      <c r="AA478" t="n">
        <v>519865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88</v>
      </c>
      <c r="AO478" t="s"/>
      <c r="AP478" t="n">
        <v>138</v>
      </c>
      <c r="AQ478" t="s">
        <v>89</v>
      </c>
      <c r="AR478" t="s"/>
      <c r="AS478" t="s"/>
      <c r="AT478" t="s">
        <v>90</v>
      </c>
      <c r="AU478" t="s"/>
      <c r="AV478" t="s"/>
      <c r="AW478" t="s"/>
      <c r="AX478" t="s"/>
      <c r="AY478" t="n">
        <v>4056098</v>
      </c>
      <c r="AZ478" t="s">
        <v>866</v>
      </c>
      <c r="BA478" t="s"/>
      <c r="BB478" t="n">
        <v>699338</v>
      </c>
      <c r="BC478" t="n">
        <v>13.51497</v>
      </c>
      <c r="BD478" t="n">
        <v>52.4465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92</v>
      </c>
    </row>
    <row r="479" spans="1:70">
      <c r="A479" t="s">
        <v>70</v>
      </c>
      <c r="B479" t="s">
        <v>71</v>
      </c>
      <c r="C479" t="s">
        <v>72</v>
      </c>
      <c r="D479" t="n">
        <v>1</v>
      </c>
      <c r="E479" t="s">
        <v>864</v>
      </c>
      <c r="F479" t="n">
        <v>3301678</v>
      </c>
      <c r="G479" t="s">
        <v>74</v>
      </c>
      <c r="H479" t="s">
        <v>75</v>
      </c>
      <c r="I479" t="s"/>
      <c r="J479" t="s">
        <v>74</v>
      </c>
      <c r="K479" t="n">
        <v>93.2</v>
      </c>
      <c r="L479" t="s">
        <v>76</v>
      </c>
      <c r="M479" t="s"/>
      <c r="N479" t="s">
        <v>144</v>
      </c>
      <c r="O479" t="s">
        <v>78</v>
      </c>
      <c r="P479" t="s">
        <v>865</v>
      </c>
      <c r="Q479" t="s"/>
      <c r="R479" t="s">
        <v>80</v>
      </c>
      <c r="S479" t="s">
        <v>867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HYPERLINK("https://hotelmonitor-cachepage.eclerx.com/savepage/tk_15435847987570863_sr_2117.html","info")</f>
        <v/>
      </c>
      <c r="AA479" t="n">
        <v>519865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88</v>
      </c>
      <c r="AO479" t="s"/>
      <c r="AP479" t="n">
        <v>138</v>
      </c>
      <c r="AQ479" t="s">
        <v>89</v>
      </c>
      <c r="AR479" t="s"/>
      <c r="AS479" t="s"/>
      <c r="AT479" t="s">
        <v>90</v>
      </c>
      <c r="AU479" t="s"/>
      <c r="AV479" t="s"/>
      <c r="AW479" t="s"/>
      <c r="AX479" t="s"/>
      <c r="AY479" t="n">
        <v>4056098</v>
      </c>
      <c r="AZ479" t="s">
        <v>866</v>
      </c>
      <c r="BA479" t="s"/>
      <c r="BB479" t="n">
        <v>699338</v>
      </c>
      <c r="BC479" t="n">
        <v>13.51497</v>
      </c>
      <c r="BD479" t="n">
        <v>52.4465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92</v>
      </c>
    </row>
    <row r="480" spans="1:70">
      <c r="A480" t="s">
        <v>70</v>
      </c>
      <c r="B480" t="s">
        <v>71</v>
      </c>
      <c r="C480" t="s">
        <v>72</v>
      </c>
      <c r="D480" t="n">
        <v>1</v>
      </c>
      <c r="E480" t="s">
        <v>868</v>
      </c>
      <c r="F480" t="n">
        <v>-1</v>
      </c>
      <c r="G480" t="s">
        <v>74</v>
      </c>
      <c r="H480" t="s">
        <v>75</v>
      </c>
      <c r="I480" t="s"/>
      <c r="J480" t="s">
        <v>74</v>
      </c>
      <c r="K480" t="n">
        <v>80</v>
      </c>
      <c r="L480" t="s">
        <v>76</v>
      </c>
      <c r="M480" t="s"/>
      <c r="N480" t="s">
        <v>96</v>
      </c>
      <c r="O480" t="s">
        <v>78</v>
      </c>
      <c r="P480" t="s">
        <v>868</v>
      </c>
      <c r="Q480" t="s"/>
      <c r="R480" t="s">
        <v>80</v>
      </c>
      <c r="S480" t="s">
        <v>869</v>
      </c>
      <c r="T480" t="s">
        <v>82</v>
      </c>
      <c r="U480" t="s"/>
      <c r="V480" t="s">
        <v>83</v>
      </c>
      <c r="W480" t="s">
        <v>99</v>
      </c>
      <c r="X480" t="s"/>
      <c r="Y480" t="s">
        <v>85</v>
      </c>
      <c r="Z480">
        <f>HYPERLINK("https://hotelmonitor-cachepage.eclerx.com/savepage/tk_15435850636270812_sr_2117.html","info")</f>
        <v/>
      </c>
      <c r="AA480" t="n">
        <v>-2071628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88</v>
      </c>
      <c r="AO480" t="s"/>
      <c r="AP480" t="n">
        <v>288</v>
      </c>
      <c r="AQ480" t="s">
        <v>89</v>
      </c>
      <c r="AR480" t="s"/>
      <c r="AS480" t="s"/>
      <c r="AT480" t="s">
        <v>90</v>
      </c>
      <c r="AU480" t="s"/>
      <c r="AV480" t="s"/>
      <c r="AW480" t="s"/>
      <c r="AX480" t="s"/>
      <c r="AY480" t="n">
        <v>2071628</v>
      </c>
      <c r="AZ480" t="s">
        <v>870</v>
      </c>
      <c r="BA480" t="s"/>
      <c r="BB480" t="n">
        <v>87842</v>
      </c>
      <c r="BC480" t="n">
        <v>13.497537</v>
      </c>
      <c r="BD480" t="n">
        <v>52.514532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92</v>
      </c>
    </row>
    <row r="481" spans="1:70">
      <c r="A481" t="s">
        <v>70</v>
      </c>
      <c r="B481" t="s">
        <v>71</v>
      </c>
      <c r="C481" t="s">
        <v>72</v>
      </c>
      <c r="D481" t="n">
        <v>1</v>
      </c>
      <c r="E481" t="s">
        <v>868</v>
      </c>
      <c r="F481" t="n">
        <v>-1</v>
      </c>
      <c r="G481" t="s">
        <v>74</v>
      </c>
      <c r="H481" t="s">
        <v>75</v>
      </c>
      <c r="I481" t="s"/>
      <c r="J481" t="s">
        <v>74</v>
      </c>
      <c r="K481" t="n">
        <v>90</v>
      </c>
      <c r="L481" t="s">
        <v>76</v>
      </c>
      <c r="M481" t="s"/>
      <c r="N481" t="s">
        <v>141</v>
      </c>
      <c r="O481" t="s">
        <v>78</v>
      </c>
      <c r="P481" t="s">
        <v>868</v>
      </c>
      <c r="Q481" t="s"/>
      <c r="R481" t="s">
        <v>80</v>
      </c>
      <c r="S481" t="s">
        <v>380</v>
      </c>
      <c r="T481" t="s">
        <v>82</v>
      </c>
      <c r="U481" t="s"/>
      <c r="V481" t="s">
        <v>83</v>
      </c>
      <c r="W481" t="s">
        <v>99</v>
      </c>
      <c r="X481" t="s"/>
      <c r="Y481" t="s">
        <v>85</v>
      </c>
      <c r="Z481">
        <f>HYPERLINK("https://hotelmonitor-cachepage.eclerx.com/savepage/tk_15435850636270812_sr_2117.html","info")</f>
        <v/>
      </c>
      <c r="AA481" t="n">
        <v>-2071628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88</v>
      </c>
      <c r="AO481" t="s"/>
      <c r="AP481" t="n">
        <v>288</v>
      </c>
      <c r="AQ481" t="s">
        <v>89</v>
      </c>
      <c r="AR481" t="s"/>
      <c r="AS481" t="s"/>
      <c r="AT481" t="s">
        <v>90</v>
      </c>
      <c r="AU481" t="s"/>
      <c r="AV481" t="s"/>
      <c r="AW481" t="s"/>
      <c r="AX481" t="s"/>
      <c r="AY481" t="n">
        <v>2071628</v>
      </c>
      <c r="AZ481" t="s">
        <v>870</v>
      </c>
      <c r="BA481" t="s"/>
      <c r="BB481" t="n">
        <v>87842</v>
      </c>
      <c r="BC481" t="n">
        <v>13.497537</v>
      </c>
      <c r="BD481" t="n">
        <v>52.514532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92</v>
      </c>
    </row>
    <row r="482" spans="1:70">
      <c r="A482" t="s">
        <v>70</v>
      </c>
      <c r="B482" t="s">
        <v>71</v>
      </c>
      <c r="C482" t="s">
        <v>72</v>
      </c>
      <c r="D482" t="n">
        <v>1</v>
      </c>
      <c r="E482" t="s">
        <v>868</v>
      </c>
      <c r="F482" t="n">
        <v>-1</v>
      </c>
      <c r="G482" t="s">
        <v>74</v>
      </c>
      <c r="H482" t="s">
        <v>75</v>
      </c>
      <c r="I482" t="s"/>
      <c r="J482" t="s">
        <v>74</v>
      </c>
      <c r="K482" t="n">
        <v>160</v>
      </c>
      <c r="L482" t="s">
        <v>76</v>
      </c>
      <c r="M482" t="s"/>
      <c r="N482" t="s">
        <v>871</v>
      </c>
      <c r="O482" t="s">
        <v>78</v>
      </c>
      <c r="P482" t="s">
        <v>868</v>
      </c>
      <c r="Q482" t="s"/>
      <c r="R482" t="s">
        <v>80</v>
      </c>
      <c r="S482" t="s">
        <v>145</v>
      </c>
      <c r="T482" t="s">
        <v>82</v>
      </c>
      <c r="U482" t="s"/>
      <c r="V482" t="s">
        <v>83</v>
      </c>
      <c r="W482" t="s">
        <v>99</v>
      </c>
      <c r="X482" t="s"/>
      <c r="Y482" t="s">
        <v>85</v>
      </c>
      <c r="Z482">
        <f>HYPERLINK("https://hotelmonitor-cachepage.eclerx.com/savepage/tk_15435850636270812_sr_2117.html","info")</f>
        <v/>
      </c>
      <c r="AA482" t="n">
        <v>-2071628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88</v>
      </c>
      <c r="AO482" t="s"/>
      <c r="AP482" t="n">
        <v>288</v>
      </c>
      <c r="AQ482" t="s">
        <v>89</v>
      </c>
      <c r="AR482" t="s"/>
      <c r="AS482" t="s"/>
      <c r="AT482" t="s">
        <v>90</v>
      </c>
      <c r="AU482" t="s"/>
      <c r="AV482" t="s"/>
      <c r="AW482" t="s"/>
      <c r="AX482" t="s"/>
      <c r="AY482" t="n">
        <v>2071628</v>
      </c>
      <c r="AZ482" t="s">
        <v>870</v>
      </c>
      <c r="BA482" t="s"/>
      <c r="BB482" t="n">
        <v>87842</v>
      </c>
      <c r="BC482" t="n">
        <v>13.497537</v>
      </c>
      <c r="BD482" t="n">
        <v>52.514532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92</v>
      </c>
    </row>
    <row r="483" spans="1:70">
      <c r="A483" t="s">
        <v>70</v>
      </c>
      <c r="B483" t="s">
        <v>71</v>
      </c>
      <c r="C483" t="s">
        <v>72</v>
      </c>
      <c r="D483" t="n">
        <v>1</v>
      </c>
      <c r="E483" t="s">
        <v>872</v>
      </c>
      <c r="F483" t="n">
        <v>-1</v>
      </c>
      <c r="G483" t="s">
        <v>74</v>
      </c>
      <c r="H483" t="s">
        <v>75</v>
      </c>
      <c r="I483" t="s"/>
      <c r="J483" t="s">
        <v>74</v>
      </c>
      <c r="K483" t="n">
        <v>89.09999999999999</v>
      </c>
      <c r="L483" t="s">
        <v>76</v>
      </c>
      <c r="M483" t="s"/>
      <c r="N483" t="s">
        <v>873</v>
      </c>
      <c r="O483" t="s">
        <v>78</v>
      </c>
      <c r="P483" t="s">
        <v>872</v>
      </c>
      <c r="Q483" t="s"/>
      <c r="R483" t="s">
        <v>80</v>
      </c>
      <c r="S483" t="s">
        <v>874</v>
      </c>
      <c r="T483" t="s">
        <v>82</v>
      </c>
      <c r="U483" t="s"/>
      <c r="V483" t="s">
        <v>83</v>
      </c>
      <c r="W483" t="s">
        <v>84</v>
      </c>
      <c r="X483" t="s"/>
      <c r="Y483" t="s">
        <v>85</v>
      </c>
      <c r="Z483">
        <f>HYPERLINK("https://hotelmonitor-cachepage.eclerx.com/savepage/tk_1543584622916324_sr_2117.html","info")</f>
        <v/>
      </c>
      <c r="AA483" t="n">
        <v>-4754170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88</v>
      </c>
      <c r="AO483" t="s"/>
      <c r="AP483" t="n">
        <v>39</v>
      </c>
      <c r="AQ483" t="s">
        <v>89</v>
      </c>
      <c r="AR483" t="s"/>
      <c r="AS483" t="s"/>
      <c r="AT483" t="s">
        <v>90</v>
      </c>
      <c r="AU483" t="s"/>
      <c r="AV483" t="s"/>
      <c r="AW483" t="s"/>
      <c r="AX483" t="s"/>
      <c r="AY483" t="n">
        <v>4754170</v>
      </c>
      <c r="AZ483" t="s">
        <v>875</v>
      </c>
      <c r="BA483" t="s"/>
      <c r="BB483" t="n">
        <v>70036</v>
      </c>
      <c r="BC483" t="n">
        <v>13.30207</v>
      </c>
      <c r="BD483" t="n">
        <v>52.4295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92</v>
      </c>
    </row>
    <row r="484" spans="1:70">
      <c r="A484" t="s">
        <v>70</v>
      </c>
      <c r="B484" t="s">
        <v>71</v>
      </c>
      <c r="C484" t="s">
        <v>72</v>
      </c>
      <c r="D484" t="n">
        <v>1</v>
      </c>
      <c r="E484" t="s">
        <v>872</v>
      </c>
      <c r="F484" t="n">
        <v>-1</v>
      </c>
      <c r="G484" t="s">
        <v>74</v>
      </c>
      <c r="H484" t="s">
        <v>75</v>
      </c>
      <c r="I484" t="s"/>
      <c r="J484" t="s">
        <v>74</v>
      </c>
      <c r="K484" t="n">
        <v>99</v>
      </c>
      <c r="L484" t="s">
        <v>76</v>
      </c>
      <c r="M484" t="s"/>
      <c r="N484" t="s">
        <v>141</v>
      </c>
      <c r="O484" t="s">
        <v>78</v>
      </c>
      <c r="P484" t="s">
        <v>872</v>
      </c>
      <c r="Q484" t="s"/>
      <c r="R484" t="s">
        <v>80</v>
      </c>
      <c r="S484" t="s">
        <v>123</v>
      </c>
      <c r="T484" t="s">
        <v>82</v>
      </c>
      <c r="U484" t="s"/>
      <c r="V484" t="s">
        <v>83</v>
      </c>
      <c r="W484" t="s">
        <v>84</v>
      </c>
      <c r="X484" t="s"/>
      <c r="Y484" t="s">
        <v>85</v>
      </c>
      <c r="Z484">
        <f>HYPERLINK("https://hotelmonitor-cachepage.eclerx.com/savepage/tk_1543584622916324_sr_2117.html","info")</f>
        <v/>
      </c>
      <c r="AA484" t="n">
        <v>-4754170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88</v>
      </c>
      <c r="AO484" t="s"/>
      <c r="AP484" t="n">
        <v>39</v>
      </c>
      <c r="AQ484" t="s">
        <v>89</v>
      </c>
      <c r="AR484" t="s"/>
      <c r="AS484" t="s"/>
      <c r="AT484" t="s">
        <v>90</v>
      </c>
      <c r="AU484" t="s"/>
      <c r="AV484" t="s"/>
      <c r="AW484" t="s"/>
      <c r="AX484" t="s"/>
      <c r="AY484" t="n">
        <v>4754170</v>
      </c>
      <c r="AZ484" t="s">
        <v>875</v>
      </c>
      <c r="BA484" t="s"/>
      <c r="BB484" t="n">
        <v>70036</v>
      </c>
      <c r="BC484" t="n">
        <v>13.30207</v>
      </c>
      <c r="BD484" t="n">
        <v>52.4295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92</v>
      </c>
    </row>
    <row r="485" spans="1:70">
      <c r="A485" t="s">
        <v>70</v>
      </c>
      <c r="B485" t="s">
        <v>71</v>
      </c>
      <c r="C485" t="s">
        <v>72</v>
      </c>
      <c r="D485" t="n">
        <v>1</v>
      </c>
      <c r="E485" t="s">
        <v>872</v>
      </c>
      <c r="F485" t="n">
        <v>-1</v>
      </c>
      <c r="G485" t="s">
        <v>74</v>
      </c>
      <c r="H485" t="s">
        <v>75</v>
      </c>
      <c r="I485" t="s"/>
      <c r="J485" t="s">
        <v>74</v>
      </c>
      <c r="K485" t="n">
        <v>125</v>
      </c>
      <c r="L485" t="s">
        <v>76</v>
      </c>
      <c r="M485" t="s"/>
      <c r="N485" t="s">
        <v>165</v>
      </c>
      <c r="O485" t="s">
        <v>78</v>
      </c>
      <c r="P485" t="s">
        <v>872</v>
      </c>
      <c r="Q485" t="s"/>
      <c r="R485" t="s">
        <v>80</v>
      </c>
      <c r="S485" t="s">
        <v>142</v>
      </c>
      <c r="T485" t="s">
        <v>82</v>
      </c>
      <c r="U485" t="s"/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HYPERLINK("https://hotelmonitor-cachepage.eclerx.com/savepage/tk_1543584622916324_sr_2117.html","info")</f>
        <v/>
      </c>
      <c r="AA485" t="n">
        <v>-4754170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88</v>
      </c>
      <c r="AO485" t="s"/>
      <c r="AP485" t="n">
        <v>39</v>
      </c>
      <c r="AQ485" t="s">
        <v>89</v>
      </c>
      <c r="AR485" t="s"/>
      <c r="AS485" t="s"/>
      <c r="AT485" t="s">
        <v>90</v>
      </c>
      <c r="AU485" t="s"/>
      <c r="AV485" t="s"/>
      <c r="AW485" t="s"/>
      <c r="AX485" t="s"/>
      <c r="AY485" t="n">
        <v>4754170</v>
      </c>
      <c r="AZ485" t="s">
        <v>875</v>
      </c>
      <c r="BA485" t="s"/>
      <c r="BB485" t="n">
        <v>70036</v>
      </c>
      <c r="BC485" t="n">
        <v>13.30207</v>
      </c>
      <c r="BD485" t="n">
        <v>52.4295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92</v>
      </c>
    </row>
    <row r="486" spans="1:70">
      <c r="A486" t="s">
        <v>70</v>
      </c>
      <c r="B486" t="s">
        <v>71</v>
      </c>
      <c r="C486" t="s">
        <v>72</v>
      </c>
      <c r="D486" t="n">
        <v>1</v>
      </c>
      <c r="E486" t="s">
        <v>876</v>
      </c>
      <c r="F486" t="n">
        <v>-1</v>
      </c>
      <c r="G486" t="s">
        <v>74</v>
      </c>
      <c r="H486" t="s">
        <v>75</v>
      </c>
      <c r="I486" t="s"/>
      <c r="J486" t="s">
        <v>74</v>
      </c>
      <c r="K486" t="n">
        <v>130.5</v>
      </c>
      <c r="L486" t="s">
        <v>76</v>
      </c>
      <c r="M486" t="s"/>
      <c r="N486" t="s">
        <v>96</v>
      </c>
      <c r="O486" t="s">
        <v>78</v>
      </c>
      <c r="P486" t="s">
        <v>876</v>
      </c>
      <c r="Q486" t="s"/>
      <c r="R486" t="s">
        <v>118</v>
      </c>
      <c r="S486" t="s">
        <v>877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HYPERLINK("https://hotelmonitor-cachepage.eclerx.com/savepage/tk_15435850882618756_sr_2117.html","info")</f>
        <v/>
      </c>
      <c r="AA486" t="n">
        <v>-163106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88</v>
      </c>
      <c r="AO486" t="s"/>
      <c r="AP486" t="n">
        <v>302</v>
      </c>
      <c r="AQ486" t="s">
        <v>89</v>
      </c>
      <c r="AR486" t="s"/>
      <c r="AS486" t="s"/>
      <c r="AT486" t="s">
        <v>90</v>
      </c>
      <c r="AU486" t="s"/>
      <c r="AV486" t="s"/>
      <c r="AW486" t="s"/>
      <c r="AX486" t="s"/>
      <c r="AY486" t="n">
        <v>163106</v>
      </c>
      <c r="AZ486" t="s">
        <v>878</v>
      </c>
      <c r="BA486" t="s"/>
      <c r="BB486" t="n">
        <v>222599</v>
      </c>
      <c r="BC486" t="n">
        <v>13.32278</v>
      </c>
      <c r="BD486" t="n">
        <v>52.50931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92</v>
      </c>
    </row>
    <row r="487" spans="1:70">
      <c r="A487" t="s">
        <v>70</v>
      </c>
      <c r="B487" t="s">
        <v>71</v>
      </c>
      <c r="C487" t="s">
        <v>72</v>
      </c>
      <c r="D487" t="n">
        <v>1</v>
      </c>
      <c r="E487" t="s">
        <v>876</v>
      </c>
      <c r="F487" t="n">
        <v>-1</v>
      </c>
      <c r="G487" t="s">
        <v>74</v>
      </c>
      <c r="H487" t="s">
        <v>75</v>
      </c>
      <c r="I487" t="s"/>
      <c r="J487" t="s">
        <v>74</v>
      </c>
      <c r="K487" t="n">
        <v>139.5</v>
      </c>
      <c r="L487" t="s">
        <v>76</v>
      </c>
      <c r="M487" t="s"/>
      <c r="N487" t="s">
        <v>104</v>
      </c>
      <c r="O487" t="s">
        <v>78</v>
      </c>
      <c r="P487" t="s">
        <v>876</v>
      </c>
      <c r="Q487" t="s"/>
      <c r="R487" t="s">
        <v>118</v>
      </c>
      <c r="S487" t="s">
        <v>879</v>
      </c>
      <c r="T487" t="s">
        <v>82</v>
      </c>
      <c r="U487" t="s"/>
      <c r="V487" t="s">
        <v>83</v>
      </c>
      <c r="W487" t="s">
        <v>84</v>
      </c>
      <c r="X487" t="s"/>
      <c r="Y487" t="s">
        <v>85</v>
      </c>
      <c r="Z487">
        <f>HYPERLINK("https://hotelmonitor-cachepage.eclerx.com/savepage/tk_15435850882618756_sr_2117.html","info")</f>
        <v/>
      </c>
      <c r="AA487" t="n">
        <v>-163106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88</v>
      </c>
      <c r="AO487" t="s"/>
      <c r="AP487" t="n">
        <v>302</v>
      </c>
      <c r="AQ487" t="s">
        <v>89</v>
      </c>
      <c r="AR487" t="s"/>
      <c r="AS487" t="s"/>
      <c r="AT487" t="s">
        <v>90</v>
      </c>
      <c r="AU487" t="s"/>
      <c r="AV487" t="s"/>
      <c r="AW487" t="s"/>
      <c r="AX487" t="s"/>
      <c r="AY487" t="n">
        <v>163106</v>
      </c>
      <c r="AZ487" t="s">
        <v>878</v>
      </c>
      <c r="BA487" t="s"/>
      <c r="BB487" t="n">
        <v>222599</v>
      </c>
      <c r="BC487" t="n">
        <v>13.32278</v>
      </c>
      <c r="BD487" t="n">
        <v>52.50931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92</v>
      </c>
    </row>
    <row r="488" spans="1:70">
      <c r="A488" t="s">
        <v>70</v>
      </c>
      <c r="B488" t="s">
        <v>71</v>
      </c>
      <c r="C488" t="s">
        <v>72</v>
      </c>
      <c r="D488" t="n">
        <v>1</v>
      </c>
      <c r="E488" t="s">
        <v>876</v>
      </c>
      <c r="F488" t="n">
        <v>-1</v>
      </c>
      <c r="G488" t="s">
        <v>74</v>
      </c>
      <c r="H488" t="s">
        <v>75</v>
      </c>
      <c r="I488" t="s"/>
      <c r="J488" t="s">
        <v>74</v>
      </c>
      <c r="K488" t="n">
        <v>148.5</v>
      </c>
      <c r="L488" t="s">
        <v>76</v>
      </c>
      <c r="M488" t="s"/>
      <c r="N488" t="s">
        <v>880</v>
      </c>
      <c r="O488" t="s">
        <v>78</v>
      </c>
      <c r="P488" t="s">
        <v>876</v>
      </c>
      <c r="Q488" t="s"/>
      <c r="R488" t="s">
        <v>118</v>
      </c>
      <c r="S488" t="s">
        <v>881</v>
      </c>
      <c r="T488" t="s">
        <v>82</v>
      </c>
      <c r="U488" t="s"/>
      <c r="V488" t="s">
        <v>83</v>
      </c>
      <c r="W488" t="s">
        <v>84</v>
      </c>
      <c r="X488" t="s"/>
      <c r="Y488" t="s">
        <v>85</v>
      </c>
      <c r="Z488">
        <f>HYPERLINK("https://hotelmonitor-cachepage.eclerx.com/savepage/tk_15435850882618756_sr_2117.html","info")</f>
        <v/>
      </c>
      <c r="AA488" t="n">
        <v>-163106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88</v>
      </c>
      <c r="AO488" t="s"/>
      <c r="AP488" t="n">
        <v>302</v>
      </c>
      <c r="AQ488" t="s">
        <v>89</v>
      </c>
      <c r="AR488" t="s"/>
      <c r="AS488" t="s"/>
      <c r="AT488" t="s">
        <v>90</v>
      </c>
      <c r="AU488" t="s"/>
      <c r="AV488" t="s"/>
      <c r="AW488" t="s"/>
      <c r="AX488" t="s"/>
      <c r="AY488" t="n">
        <v>163106</v>
      </c>
      <c r="AZ488" t="s">
        <v>878</v>
      </c>
      <c r="BA488" t="s"/>
      <c r="BB488" t="n">
        <v>222599</v>
      </c>
      <c r="BC488" t="n">
        <v>13.32278</v>
      </c>
      <c r="BD488" t="n">
        <v>52.50931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92</v>
      </c>
    </row>
    <row r="489" spans="1:70">
      <c r="A489" t="s">
        <v>70</v>
      </c>
      <c r="B489" t="s">
        <v>71</v>
      </c>
      <c r="C489" t="s">
        <v>72</v>
      </c>
      <c r="D489" t="n">
        <v>1</v>
      </c>
      <c r="E489" t="s">
        <v>876</v>
      </c>
      <c r="F489" t="n">
        <v>-1</v>
      </c>
      <c r="G489" t="s">
        <v>74</v>
      </c>
      <c r="H489" t="s">
        <v>75</v>
      </c>
      <c r="I489" t="s"/>
      <c r="J489" t="s">
        <v>74</v>
      </c>
      <c r="K489" t="n">
        <v>157.5</v>
      </c>
      <c r="L489" t="s">
        <v>76</v>
      </c>
      <c r="M489" t="s"/>
      <c r="N489" t="s">
        <v>882</v>
      </c>
      <c r="O489" t="s">
        <v>78</v>
      </c>
      <c r="P489" t="s">
        <v>876</v>
      </c>
      <c r="Q489" t="s"/>
      <c r="R489" t="s">
        <v>118</v>
      </c>
      <c r="S489" t="s">
        <v>883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HYPERLINK("https://hotelmonitor-cachepage.eclerx.com/savepage/tk_15435850882618756_sr_2117.html","info")</f>
        <v/>
      </c>
      <c r="AA489" t="n">
        <v>-163106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88</v>
      </c>
      <c r="AO489" t="s"/>
      <c r="AP489" t="n">
        <v>302</v>
      </c>
      <c r="AQ489" t="s">
        <v>89</v>
      </c>
      <c r="AR489" t="s"/>
      <c r="AS489" t="s"/>
      <c r="AT489" t="s">
        <v>90</v>
      </c>
      <c r="AU489" t="s"/>
      <c r="AV489" t="s"/>
      <c r="AW489" t="s"/>
      <c r="AX489" t="s"/>
      <c r="AY489" t="n">
        <v>163106</v>
      </c>
      <c r="AZ489" t="s">
        <v>878</v>
      </c>
      <c r="BA489" t="s"/>
      <c r="BB489" t="n">
        <v>222599</v>
      </c>
      <c r="BC489" t="n">
        <v>13.32278</v>
      </c>
      <c r="BD489" t="n">
        <v>52.50931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92</v>
      </c>
    </row>
    <row r="490" spans="1:70">
      <c r="A490" t="s">
        <v>70</v>
      </c>
      <c r="B490" t="s">
        <v>71</v>
      </c>
      <c r="C490" t="s">
        <v>72</v>
      </c>
      <c r="D490" t="n">
        <v>1</v>
      </c>
      <c r="E490" t="s">
        <v>876</v>
      </c>
      <c r="F490" t="n">
        <v>-1</v>
      </c>
      <c r="G490" t="s">
        <v>74</v>
      </c>
      <c r="H490" t="s">
        <v>75</v>
      </c>
      <c r="I490" t="s"/>
      <c r="J490" t="s">
        <v>74</v>
      </c>
      <c r="K490" t="n">
        <v>171.9</v>
      </c>
      <c r="L490" t="s">
        <v>76</v>
      </c>
      <c r="M490" t="s"/>
      <c r="N490" t="s">
        <v>104</v>
      </c>
      <c r="O490" t="s">
        <v>78</v>
      </c>
      <c r="P490" t="s">
        <v>876</v>
      </c>
      <c r="Q490" t="s"/>
      <c r="R490" t="s">
        <v>118</v>
      </c>
      <c r="S490" t="s">
        <v>884</v>
      </c>
      <c r="T490" t="s">
        <v>82</v>
      </c>
      <c r="U490" t="s"/>
      <c r="V490" t="s">
        <v>83</v>
      </c>
      <c r="W490" t="s">
        <v>99</v>
      </c>
      <c r="X490" t="s"/>
      <c r="Y490" t="s">
        <v>85</v>
      </c>
      <c r="Z490">
        <f>HYPERLINK("https://hotelmonitor-cachepage.eclerx.com/savepage/tk_15435850882618756_sr_2117.html","info")</f>
        <v/>
      </c>
      <c r="AA490" t="n">
        <v>-163106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88</v>
      </c>
      <c r="AO490" t="s"/>
      <c r="AP490" t="n">
        <v>302</v>
      </c>
      <c r="AQ490" t="s">
        <v>89</v>
      </c>
      <c r="AR490" t="s"/>
      <c r="AS490" t="s"/>
      <c r="AT490" t="s">
        <v>90</v>
      </c>
      <c r="AU490" t="s"/>
      <c r="AV490" t="s"/>
      <c r="AW490" t="s"/>
      <c r="AX490" t="s"/>
      <c r="AY490" t="n">
        <v>163106</v>
      </c>
      <c r="AZ490" t="s">
        <v>878</v>
      </c>
      <c r="BA490" t="s"/>
      <c r="BB490" t="n">
        <v>222599</v>
      </c>
      <c r="BC490" t="n">
        <v>13.32278</v>
      </c>
      <c r="BD490" t="n">
        <v>52.50931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92</v>
      </c>
    </row>
    <row r="491" spans="1:70">
      <c r="A491" t="s">
        <v>70</v>
      </c>
      <c r="B491" t="s">
        <v>71</v>
      </c>
      <c r="C491" t="s">
        <v>72</v>
      </c>
      <c r="D491" t="n">
        <v>1</v>
      </c>
      <c r="E491" t="s">
        <v>876</v>
      </c>
      <c r="F491" t="n">
        <v>-1</v>
      </c>
      <c r="G491" t="s">
        <v>74</v>
      </c>
      <c r="H491" t="s">
        <v>75</v>
      </c>
      <c r="I491" t="s"/>
      <c r="J491" t="s">
        <v>74</v>
      </c>
      <c r="K491" t="n">
        <v>179.01</v>
      </c>
      <c r="L491" t="s">
        <v>76</v>
      </c>
      <c r="M491" t="s"/>
      <c r="N491" t="s">
        <v>885</v>
      </c>
      <c r="O491" t="s">
        <v>78</v>
      </c>
      <c r="P491" t="s">
        <v>876</v>
      </c>
      <c r="Q491" t="s"/>
      <c r="R491" t="s">
        <v>118</v>
      </c>
      <c r="S491" t="s">
        <v>886</v>
      </c>
      <c r="T491" t="s">
        <v>82</v>
      </c>
      <c r="U491" t="s"/>
      <c r="V491" t="s">
        <v>83</v>
      </c>
      <c r="W491" t="s">
        <v>99</v>
      </c>
      <c r="X491" t="s"/>
      <c r="Y491" t="s">
        <v>85</v>
      </c>
      <c r="Z491">
        <f>HYPERLINK("https://hotelmonitor-cachepage.eclerx.com/savepage/tk_15435850882618756_sr_2117.html","info")</f>
        <v/>
      </c>
      <c r="AA491" t="n">
        <v>-163106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88</v>
      </c>
      <c r="AO491" t="s"/>
      <c r="AP491" t="n">
        <v>302</v>
      </c>
      <c r="AQ491" t="s">
        <v>89</v>
      </c>
      <c r="AR491" t="s"/>
      <c r="AS491" t="s"/>
      <c r="AT491" t="s">
        <v>90</v>
      </c>
      <c r="AU491" t="s"/>
      <c r="AV491" t="s"/>
      <c r="AW491" t="s"/>
      <c r="AX491" t="s"/>
      <c r="AY491" t="n">
        <v>163106</v>
      </c>
      <c r="AZ491" t="s">
        <v>878</v>
      </c>
      <c r="BA491" t="s"/>
      <c r="BB491" t="n">
        <v>222599</v>
      </c>
      <c r="BC491" t="n">
        <v>13.32278</v>
      </c>
      <c r="BD491" t="n">
        <v>52.50931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92</v>
      </c>
    </row>
    <row r="492" spans="1:70">
      <c r="A492" t="s">
        <v>70</v>
      </c>
      <c r="B492" t="s">
        <v>71</v>
      </c>
      <c r="C492" t="s">
        <v>72</v>
      </c>
      <c r="D492" t="n">
        <v>1</v>
      </c>
      <c r="E492" t="s">
        <v>876</v>
      </c>
      <c r="F492" t="n">
        <v>-1</v>
      </c>
      <c r="G492" t="s">
        <v>74</v>
      </c>
      <c r="H492" t="s">
        <v>75</v>
      </c>
      <c r="I492" t="s"/>
      <c r="J492" t="s">
        <v>74</v>
      </c>
      <c r="K492" t="n">
        <v>180.9</v>
      </c>
      <c r="L492" t="s">
        <v>76</v>
      </c>
      <c r="M492" t="s"/>
      <c r="N492" t="s">
        <v>880</v>
      </c>
      <c r="O492" t="s">
        <v>78</v>
      </c>
      <c r="P492" t="s">
        <v>876</v>
      </c>
      <c r="Q492" t="s"/>
      <c r="R492" t="s">
        <v>118</v>
      </c>
      <c r="S492" t="s">
        <v>887</v>
      </c>
      <c r="T492" t="s">
        <v>82</v>
      </c>
      <c r="U492" t="s"/>
      <c r="V492" t="s">
        <v>83</v>
      </c>
      <c r="W492" t="s">
        <v>99</v>
      </c>
      <c r="X492" t="s"/>
      <c r="Y492" t="s">
        <v>85</v>
      </c>
      <c r="Z492">
        <f>HYPERLINK("https://hotelmonitor-cachepage.eclerx.com/savepage/tk_15435850882618756_sr_2117.html","info")</f>
        <v/>
      </c>
      <c r="AA492" t="n">
        <v>-163106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88</v>
      </c>
      <c r="AO492" t="s"/>
      <c r="AP492" t="n">
        <v>302</v>
      </c>
      <c r="AQ492" t="s">
        <v>89</v>
      </c>
      <c r="AR492" t="s"/>
      <c r="AS492" t="s"/>
      <c r="AT492" t="s">
        <v>90</v>
      </c>
      <c r="AU492" t="s"/>
      <c r="AV492" t="s"/>
      <c r="AW492" t="s"/>
      <c r="AX492" t="s"/>
      <c r="AY492" t="n">
        <v>163106</v>
      </c>
      <c r="AZ492" t="s">
        <v>878</v>
      </c>
      <c r="BA492" t="s"/>
      <c r="BB492" t="n">
        <v>222599</v>
      </c>
      <c r="BC492" t="n">
        <v>13.32278</v>
      </c>
      <c r="BD492" t="n">
        <v>52.50931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92</v>
      </c>
    </row>
    <row r="493" spans="1:70">
      <c r="A493" t="s">
        <v>70</v>
      </c>
      <c r="B493" t="s">
        <v>71</v>
      </c>
      <c r="C493" t="s">
        <v>72</v>
      </c>
      <c r="D493" t="n">
        <v>1</v>
      </c>
      <c r="E493" t="s">
        <v>888</v>
      </c>
      <c r="F493" t="n">
        <v>-1</v>
      </c>
      <c r="G493" t="s">
        <v>74</v>
      </c>
      <c r="H493" t="s">
        <v>75</v>
      </c>
      <c r="I493" t="s"/>
      <c r="J493" t="s">
        <v>74</v>
      </c>
      <c r="K493" t="n">
        <v>156.75</v>
      </c>
      <c r="L493" t="s">
        <v>76</v>
      </c>
      <c r="M493" t="s"/>
      <c r="N493" t="s">
        <v>889</v>
      </c>
      <c r="O493" t="s">
        <v>78</v>
      </c>
      <c r="P493" t="s">
        <v>888</v>
      </c>
      <c r="Q493" t="s"/>
      <c r="R493" t="s">
        <v>118</v>
      </c>
      <c r="S493" t="s">
        <v>890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HYPERLINK("https://hotelmonitor-cachepage.eclerx.com/savepage/tk_15435850736757722_sr_2117.html","info")</f>
        <v/>
      </c>
      <c r="AA493" t="n">
        <v>-6796502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88</v>
      </c>
      <c r="AO493" t="s"/>
      <c r="AP493" t="n">
        <v>294</v>
      </c>
      <c r="AQ493" t="s">
        <v>89</v>
      </c>
      <c r="AR493" t="s"/>
      <c r="AS493" t="s"/>
      <c r="AT493" t="s">
        <v>90</v>
      </c>
      <c r="AU493" t="s"/>
      <c r="AV493" t="s"/>
      <c r="AW493" t="s"/>
      <c r="AX493" t="s"/>
      <c r="AY493" t="n">
        <v>6796502</v>
      </c>
      <c r="AZ493" t="s">
        <v>891</v>
      </c>
      <c r="BA493" t="s"/>
      <c r="BB493" t="n">
        <v>145196</v>
      </c>
      <c r="BC493" t="n">
        <v>13.308832</v>
      </c>
      <c r="BD493" t="n">
        <v>52.508755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92</v>
      </c>
    </row>
    <row r="494" spans="1:70">
      <c r="A494" t="s">
        <v>70</v>
      </c>
      <c r="B494" t="s">
        <v>71</v>
      </c>
      <c r="C494" t="s">
        <v>72</v>
      </c>
      <c r="D494" t="n">
        <v>1</v>
      </c>
      <c r="E494" t="s">
        <v>888</v>
      </c>
      <c r="F494" t="n">
        <v>-1</v>
      </c>
      <c r="G494" t="s">
        <v>74</v>
      </c>
      <c r="H494" t="s">
        <v>75</v>
      </c>
      <c r="I494" t="s"/>
      <c r="J494" t="s">
        <v>74</v>
      </c>
      <c r="K494" t="n">
        <v>165</v>
      </c>
      <c r="L494" t="s">
        <v>76</v>
      </c>
      <c r="M494" t="s"/>
      <c r="N494" t="s">
        <v>892</v>
      </c>
      <c r="O494" t="s">
        <v>78</v>
      </c>
      <c r="P494" t="s">
        <v>888</v>
      </c>
      <c r="Q494" t="s"/>
      <c r="R494" t="s">
        <v>118</v>
      </c>
      <c r="S494" t="s">
        <v>483</v>
      </c>
      <c r="T494" t="s">
        <v>82</v>
      </c>
      <c r="U494" t="s"/>
      <c r="V494" t="s">
        <v>83</v>
      </c>
      <c r="W494" t="s">
        <v>84</v>
      </c>
      <c r="X494" t="s"/>
      <c r="Y494" t="s">
        <v>85</v>
      </c>
      <c r="Z494">
        <f>HYPERLINK("https://hotelmonitor-cachepage.eclerx.com/savepage/tk_15435850736757722_sr_2117.html","info")</f>
        <v/>
      </c>
      <c r="AA494" t="n">
        <v>-6796502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88</v>
      </c>
      <c r="AO494" t="s"/>
      <c r="AP494" t="n">
        <v>294</v>
      </c>
      <c r="AQ494" t="s">
        <v>89</v>
      </c>
      <c r="AR494" t="s"/>
      <c r="AS494" t="s"/>
      <c r="AT494" t="s">
        <v>90</v>
      </c>
      <c r="AU494" t="s"/>
      <c r="AV494" t="s"/>
      <c r="AW494" t="s"/>
      <c r="AX494" t="s"/>
      <c r="AY494" t="n">
        <v>6796502</v>
      </c>
      <c r="AZ494" t="s">
        <v>891</v>
      </c>
      <c r="BA494" t="s"/>
      <c r="BB494" t="n">
        <v>145196</v>
      </c>
      <c r="BC494" t="n">
        <v>13.308832</v>
      </c>
      <c r="BD494" t="n">
        <v>52.508755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92</v>
      </c>
    </row>
    <row r="495" spans="1:70">
      <c r="A495" t="s">
        <v>70</v>
      </c>
      <c r="B495" t="s">
        <v>71</v>
      </c>
      <c r="C495" t="s">
        <v>72</v>
      </c>
      <c r="D495" t="n">
        <v>1</v>
      </c>
      <c r="E495" t="s">
        <v>893</v>
      </c>
      <c r="F495" t="n">
        <v>206746</v>
      </c>
      <c r="G495" t="s">
        <v>74</v>
      </c>
      <c r="H495" t="s">
        <v>75</v>
      </c>
      <c r="I495" t="s"/>
      <c r="J495" t="s">
        <v>74</v>
      </c>
      <c r="K495" t="n">
        <v>159</v>
      </c>
      <c r="L495" t="s">
        <v>76</v>
      </c>
      <c r="M495" t="s"/>
      <c r="N495" t="s">
        <v>756</v>
      </c>
      <c r="O495" t="s">
        <v>78</v>
      </c>
      <c r="P495" t="s">
        <v>894</v>
      </c>
      <c r="Q495" t="s"/>
      <c r="R495" t="s">
        <v>118</v>
      </c>
      <c r="S495" t="s">
        <v>158</v>
      </c>
      <c r="T495" t="s">
        <v>82</v>
      </c>
      <c r="U495" t="s"/>
      <c r="V495" t="s">
        <v>83</v>
      </c>
      <c r="W495" t="s">
        <v>84</v>
      </c>
      <c r="X495" t="s"/>
      <c r="Y495" t="s">
        <v>85</v>
      </c>
      <c r="Z495">
        <f>HYPERLINK("https://hotelmonitor-cachepage.eclerx.com/savepage/tk_1543584868639182_sr_2117.html","info")</f>
        <v/>
      </c>
      <c r="AA495" t="n">
        <v>17700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88</v>
      </c>
      <c r="AO495" t="s"/>
      <c r="AP495" t="n">
        <v>178</v>
      </c>
      <c r="AQ495" t="s">
        <v>89</v>
      </c>
      <c r="AR495" t="s"/>
      <c r="AS495" t="s"/>
      <c r="AT495" t="s">
        <v>90</v>
      </c>
      <c r="AU495" t="s"/>
      <c r="AV495" t="s"/>
      <c r="AW495" t="s"/>
      <c r="AX495" t="s"/>
      <c r="AY495" t="n">
        <v>2959044</v>
      </c>
      <c r="AZ495" t="s">
        <v>895</v>
      </c>
      <c r="BA495" t="s"/>
      <c r="BB495" t="n">
        <v>14413</v>
      </c>
      <c r="BC495" t="n">
        <v>13.41416</v>
      </c>
      <c r="BD495" t="n">
        <v>52.52269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92</v>
      </c>
    </row>
    <row r="496" spans="1:70">
      <c r="A496" t="s">
        <v>70</v>
      </c>
      <c r="B496" t="s">
        <v>71</v>
      </c>
      <c r="C496" t="s">
        <v>72</v>
      </c>
      <c r="D496" t="n">
        <v>1</v>
      </c>
      <c r="E496" t="s">
        <v>893</v>
      </c>
      <c r="F496" t="n">
        <v>206746</v>
      </c>
      <c r="G496" t="s">
        <v>74</v>
      </c>
      <c r="H496" t="s">
        <v>75</v>
      </c>
      <c r="I496" t="s"/>
      <c r="J496" t="s">
        <v>74</v>
      </c>
      <c r="K496" t="n">
        <v>164</v>
      </c>
      <c r="L496" t="s">
        <v>76</v>
      </c>
      <c r="M496" t="s"/>
      <c r="N496" t="s">
        <v>252</v>
      </c>
      <c r="O496" t="s">
        <v>78</v>
      </c>
      <c r="P496" t="s">
        <v>894</v>
      </c>
      <c r="Q496" t="s"/>
      <c r="R496" t="s">
        <v>118</v>
      </c>
      <c r="S496" t="s">
        <v>809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HYPERLINK("https://hotelmonitor-cachepage.eclerx.com/savepage/tk_1543584868639182_sr_2117.html","info")</f>
        <v/>
      </c>
      <c r="AA496" t="n">
        <v>17700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88</v>
      </c>
      <c r="AO496" t="s"/>
      <c r="AP496" t="n">
        <v>178</v>
      </c>
      <c r="AQ496" t="s">
        <v>89</v>
      </c>
      <c r="AR496" t="s"/>
      <c r="AS496" t="s"/>
      <c r="AT496" t="s">
        <v>90</v>
      </c>
      <c r="AU496" t="s"/>
      <c r="AV496" t="s"/>
      <c r="AW496" t="s"/>
      <c r="AX496" t="s"/>
      <c r="AY496" t="n">
        <v>2959044</v>
      </c>
      <c r="AZ496" t="s">
        <v>895</v>
      </c>
      <c r="BA496" t="s"/>
      <c r="BB496" t="n">
        <v>14413</v>
      </c>
      <c r="BC496" t="n">
        <v>13.41416</v>
      </c>
      <c r="BD496" t="n">
        <v>52.52269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92</v>
      </c>
    </row>
    <row r="497" spans="1:70">
      <c r="A497" t="s">
        <v>70</v>
      </c>
      <c r="B497" t="s">
        <v>71</v>
      </c>
      <c r="C497" t="s">
        <v>72</v>
      </c>
      <c r="D497" t="n">
        <v>1</v>
      </c>
      <c r="E497" t="s">
        <v>896</v>
      </c>
      <c r="F497" t="n">
        <v>723202</v>
      </c>
      <c r="G497" t="s">
        <v>74</v>
      </c>
      <c r="H497" t="s">
        <v>75</v>
      </c>
      <c r="I497" t="s"/>
      <c r="J497" t="s">
        <v>74</v>
      </c>
      <c r="K497" t="n">
        <v>89</v>
      </c>
      <c r="L497" t="s">
        <v>76</v>
      </c>
      <c r="M497" t="s"/>
      <c r="N497" t="s">
        <v>463</v>
      </c>
      <c r="O497" t="s">
        <v>78</v>
      </c>
      <c r="P497" t="s">
        <v>897</v>
      </c>
      <c r="Q497" t="s"/>
      <c r="R497" t="s">
        <v>118</v>
      </c>
      <c r="S497" t="s">
        <v>399</v>
      </c>
      <c r="T497" t="s">
        <v>82</v>
      </c>
      <c r="U497" t="s"/>
      <c r="V497" t="s">
        <v>83</v>
      </c>
      <c r="W497" t="s">
        <v>84</v>
      </c>
      <c r="X497" t="s"/>
      <c r="Y497" t="s">
        <v>85</v>
      </c>
      <c r="Z497">
        <f>HYPERLINK("https://hotelmonitor-cachepage.eclerx.com/savepage/tk_15435845781330771_sr_2117.html","info")</f>
        <v/>
      </c>
      <c r="AA497" t="n">
        <v>142646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88</v>
      </c>
      <c r="AO497" t="s"/>
      <c r="AP497" t="n">
        <v>16</v>
      </c>
      <c r="AQ497" t="s">
        <v>89</v>
      </c>
      <c r="AR497" t="s"/>
      <c r="AS497" t="s"/>
      <c r="AT497" t="s">
        <v>90</v>
      </c>
      <c r="AU497" t="s"/>
      <c r="AV497" t="s"/>
      <c r="AW497" t="s"/>
      <c r="AX497" t="s"/>
      <c r="AY497" t="n">
        <v>3127045</v>
      </c>
      <c r="AZ497" t="s">
        <v>898</v>
      </c>
      <c r="BA497" t="s"/>
      <c r="BB497" t="n">
        <v>474399</v>
      </c>
      <c r="BC497" t="n">
        <v>13.344094</v>
      </c>
      <c r="BD497" t="n">
        <v>52.532123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92</v>
      </c>
    </row>
    <row r="498" spans="1:70">
      <c r="A498" t="s">
        <v>70</v>
      </c>
      <c r="B498" t="s">
        <v>71</v>
      </c>
      <c r="C498" t="s">
        <v>72</v>
      </c>
      <c r="D498" t="n">
        <v>1</v>
      </c>
      <c r="E498" t="s">
        <v>896</v>
      </c>
      <c r="F498" t="n">
        <v>723202</v>
      </c>
      <c r="G498" t="s">
        <v>74</v>
      </c>
      <c r="H498" t="s">
        <v>75</v>
      </c>
      <c r="I498" t="s"/>
      <c r="J498" t="s">
        <v>74</v>
      </c>
      <c r="K498" t="n">
        <v>109</v>
      </c>
      <c r="L498" t="s">
        <v>76</v>
      </c>
      <c r="M498" t="s"/>
      <c r="N498" t="s">
        <v>430</v>
      </c>
      <c r="O498" t="s">
        <v>78</v>
      </c>
      <c r="P498" t="s">
        <v>897</v>
      </c>
      <c r="Q498" t="s"/>
      <c r="R498" t="s">
        <v>118</v>
      </c>
      <c r="S498" t="s">
        <v>81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HYPERLINK("https://hotelmonitor-cachepage.eclerx.com/savepage/tk_15435845781330771_sr_2117.html","info")</f>
        <v/>
      </c>
      <c r="AA498" t="n">
        <v>142646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88</v>
      </c>
      <c r="AO498" t="s"/>
      <c r="AP498" t="n">
        <v>16</v>
      </c>
      <c r="AQ498" t="s">
        <v>89</v>
      </c>
      <c r="AR498" t="s"/>
      <c r="AS498" t="s"/>
      <c r="AT498" t="s">
        <v>90</v>
      </c>
      <c r="AU498" t="s"/>
      <c r="AV498" t="s"/>
      <c r="AW498" t="s"/>
      <c r="AX498" t="s"/>
      <c r="AY498" t="n">
        <v>3127045</v>
      </c>
      <c r="AZ498" t="s">
        <v>898</v>
      </c>
      <c r="BA498" t="s"/>
      <c r="BB498" t="n">
        <v>474399</v>
      </c>
      <c r="BC498" t="n">
        <v>13.344094</v>
      </c>
      <c r="BD498" t="n">
        <v>52.532123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92</v>
      </c>
    </row>
    <row r="499" spans="1:70">
      <c r="A499" t="s">
        <v>70</v>
      </c>
      <c r="B499" t="s">
        <v>71</v>
      </c>
      <c r="C499" t="s">
        <v>72</v>
      </c>
      <c r="D499" t="n">
        <v>1</v>
      </c>
      <c r="E499" t="s">
        <v>896</v>
      </c>
      <c r="F499" t="n">
        <v>723202</v>
      </c>
      <c r="G499" t="s">
        <v>74</v>
      </c>
      <c r="H499" t="s">
        <v>75</v>
      </c>
      <c r="I499" t="s"/>
      <c r="J499" t="s">
        <v>74</v>
      </c>
      <c r="K499" t="n">
        <v>117</v>
      </c>
      <c r="L499" t="s">
        <v>76</v>
      </c>
      <c r="M499" t="s"/>
      <c r="N499" t="s">
        <v>463</v>
      </c>
      <c r="O499" t="s">
        <v>78</v>
      </c>
      <c r="P499" t="s">
        <v>897</v>
      </c>
      <c r="Q499" t="s"/>
      <c r="R499" t="s">
        <v>118</v>
      </c>
      <c r="S499" t="s">
        <v>899</v>
      </c>
      <c r="T499" t="s">
        <v>82</v>
      </c>
      <c r="U499" t="s"/>
      <c r="V499" t="s">
        <v>83</v>
      </c>
      <c r="W499" t="s">
        <v>99</v>
      </c>
      <c r="X499" t="s"/>
      <c r="Y499" t="s">
        <v>85</v>
      </c>
      <c r="Z499">
        <f>HYPERLINK("https://hotelmonitor-cachepage.eclerx.com/savepage/tk_15435845781330771_sr_2117.html","info")</f>
        <v/>
      </c>
      <c r="AA499" t="n">
        <v>142646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88</v>
      </c>
      <c r="AO499" t="s"/>
      <c r="AP499" t="n">
        <v>16</v>
      </c>
      <c r="AQ499" t="s">
        <v>89</v>
      </c>
      <c r="AR499" t="s"/>
      <c r="AS499" t="s"/>
      <c r="AT499" t="s">
        <v>90</v>
      </c>
      <c r="AU499" t="s"/>
      <c r="AV499" t="s"/>
      <c r="AW499" t="s"/>
      <c r="AX499" t="s"/>
      <c r="AY499" t="n">
        <v>3127045</v>
      </c>
      <c r="AZ499" t="s">
        <v>898</v>
      </c>
      <c r="BA499" t="s"/>
      <c r="BB499" t="n">
        <v>474399</v>
      </c>
      <c r="BC499" t="n">
        <v>13.344094</v>
      </c>
      <c r="BD499" t="n">
        <v>52.532123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92</v>
      </c>
    </row>
    <row r="500" spans="1:70">
      <c r="A500" t="s">
        <v>70</v>
      </c>
      <c r="B500" t="s">
        <v>71</v>
      </c>
      <c r="C500" t="s">
        <v>72</v>
      </c>
      <c r="D500" t="n">
        <v>1</v>
      </c>
      <c r="E500" t="s">
        <v>896</v>
      </c>
      <c r="F500" t="n">
        <v>723202</v>
      </c>
      <c r="G500" t="s">
        <v>74</v>
      </c>
      <c r="H500" t="s">
        <v>75</v>
      </c>
      <c r="I500" t="s"/>
      <c r="J500" t="s">
        <v>74</v>
      </c>
      <c r="K500" t="n">
        <v>137</v>
      </c>
      <c r="L500" t="s">
        <v>76</v>
      </c>
      <c r="M500" t="s"/>
      <c r="N500" t="s">
        <v>430</v>
      </c>
      <c r="O500" t="s">
        <v>78</v>
      </c>
      <c r="P500" t="s">
        <v>897</v>
      </c>
      <c r="Q500" t="s"/>
      <c r="R500" t="s">
        <v>118</v>
      </c>
      <c r="S500" t="s">
        <v>360</v>
      </c>
      <c r="T500" t="s">
        <v>82</v>
      </c>
      <c r="U500" t="s"/>
      <c r="V500" t="s">
        <v>83</v>
      </c>
      <c r="W500" t="s">
        <v>99</v>
      </c>
      <c r="X500" t="s"/>
      <c r="Y500" t="s">
        <v>85</v>
      </c>
      <c r="Z500">
        <f>HYPERLINK("https://hotelmonitor-cachepage.eclerx.com/savepage/tk_15435845781330771_sr_2117.html","info")</f>
        <v/>
      </c>
      <c r="AA500" t="n">
        <v>142646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88</v>
      </c>
      <c r="AO500" t="s"/>
      <c r="AP500" t="n">
        <v>16</v>
      </c>
      <c r="AQ500" t="s">
        <v>89</v>
      </c>
      <c r="AR500" t="s"/>
      <c r="AS500" t="s"/>
      <c r="AT500" t="s">
        <v>90</v>
      </c>
      <c r="AU500" t="s"/>
      <c r="AV500" t="s"/>
      <c r="AW500" t="s"/>
      <c r="AX500" t="s"/>
      <c r="AY500" t="n">
        <v>3127045</v>
      </c>
      <c r="AZ500" t="s">
        <v>898</v>
      </c>
      <c r="BA500" t="s"/>
      <c r="BB500" t="n">
        <v>474399</v>
      </c>
      <c r="BC500" t="n">
        <v>13.344094</v>
      </c>
      <c r="BD500" t="n">
        <v>52.532123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92</v>
      </c>
    </row>
    <row r="501" spans="1:70">
      <c r="A501" t="s">
        <v>70</v>
      </c>
      <c r="B501" t="s">
        <v>71</v>
      </c>
      <c r="C501" t="s">
        <v>72</v>
      </c>
      <c r="D501" t="n">
        <v>1</v>
      </c>
      <c r="E501" t="s">
        <v>896</v>
      </c>
      <c r="F501" t="n">
        <v>723202</v>
      </c>
      <c r="G501" t="s">
        <v>74</v>
      </c>
      <c r="H501" t="s">
        <v>75</v>
      </c>
      <c r="I501" t="s"/>
      <c r="J501" t="s">
        <v>74</v>
      </c>
      <c r="K501" t="n">
        <v>149</v>
      </c>
      <c r="L501" t="s">
        <v>76</v>
      </c>
      <c r="M501" t="s"/>
      <c r="N501" t="s">
        <v>900</v>
      </c>
      <c r="O501" t="s">
        <v>78</v>
      </c>
      <c r="P501" t="s">
        <v>897</v>
      </c>
      <c r="Q501" t="s"/>
      <c r="R501" t="s">
        <v>118</v>
      </c>
      <c r="S501" t="s">
        <v>156</v>
      </c>
      <c r="T501" t="s">
        <v>82</v>
      </c>
      <c r="U501" t="s"/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HYPERLINK("https://hotelmonitor-cachepage.eclerx.com/savepage/tk_15435845781330771_sr_2117.html","info")</f>
        <v/>
      </c>
      <c r="AA501" t="n">
        <v>142646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88</v>
      </c>
      <c r="AO501" t="s"/>
      <c r="AP501" t="n">
        <v>16</v>
      </c>
      <c r="AQ501" t="s">
        <v>89</v>
      </c>
      <c r="AR501" t="s"/>
      <c r="AS501" t="s"/>
      <c r="AT501" t="s">
        <v>90</v>
      </c>
      <c r="AU501" t="s"/>
      <c r="AV501" t="s"/>
      <c r="AW501" t="s"/>
      <c r="AX501" t="s"/>
      <c r="AY501" t="n">
        <v>3127045</v>
      </c>
      <c r="AZ501" t="s">
        <v>898</v>
      </c>
      <c r="BA501" t="s"/>
      <c r="BB501" t="n">
        <v>474399</v>
      </c>
      <c r="BC501" t="n">
        <v>13.344094</v>
      </c>
      <c r="BD501" t="n">
        <v>52.532123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92</v>
      </c>
    </row>
    <row r="502" spans="1:70">
      <c r="A502" t="s">
        <v>70</v>
      </c>
      <c r="B502" t="s">
        <v>71</v>
      </c>
      <c r="C502" t="s">
        <v>72</v>
      </c>
      <c r="D502" t="n">
        <v>1</v>
      </c>
      <c r="E502" t="s">
        <v>896</v>
      </c>
      <c r="F502" t="n">
        <v>723202</v>
      </c>
      <c r="G502" t="s">
        <v>74</v>
      </c>
      <c r="H502" t="s">
        <v>75</v>
      </c>
      <c r="I502" t="s"/>
      <c r="J502" t="s">
        <v>74</v>
      </c>
      <c r="K502" t="n">
        <v>177</v>
      </c>
      <c r="L502" t="s">
        <v>76</v>
      </c>
      <c r="M502" t="s"/>
      <c r="N502" t="s">
        <v>900</v>
      </c>
      <c r="O502" t="s">
        <v>78</v>
      </c>
      <c r="P502" t="s">
        <v>897</v>
      </c>
      <c r="Q502" t="s"/>
      <c r="R502" t="s">
        <v>118</v>
      </c>
      <c r="S502" t="s">
        <v>366</v>
      </c>
      <c r="T502" t="s">
        <v>82</v>
      </c>
      <c r="U502" t="s"/>
      <c r="V502" t="s">
        <v>83</v>
      </c>
      <c r="W502" t="s">
        <v>99</v>
      </c>
      <c r="X502" t="s"/>
      <c r="Y502" t="s">
        <v>85</v>
      </c>
      <c r="Z502">
        <f>HYPERLINK("https://hotelmonitor-cachepage.eclerx.com/savepage/tk_15435845781330771_sr_2117.html","info")</f>
        <v/>
      </c>
      <c r="AA502" t="n">
        <v>142646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88</v>
      </c>
      <c r="AO502" t="s"/>
      <c r="AP502" t="n">
        <v>16</v>
      </c>
      <c r="AQ502" t="s">
        <v>89</v>
      </c>
      <c r="AR502" t="s"/>
      <c r="AS502" t="s"/>
      <c r="AT502" t="s">
        <v>90</v>
      </c>
      <c r="AU502" t="s"/>
      <c r="AV502" t="s"/>
      <c r="AW502" t="s"/>
      <c r="AX502" t="s"/>
      <c r="AY502" t="n">
        <v>3127045</v>
      </c>
      <c r="AZ502" t="s">
        <v>898</v>
      </c>
      <c r="BA502" t="s"/>
      <c r="BB502" t="n">
        <v>474399</v>
      </c>
      <c r="BC502" t="n">
        <v>13.344094</v>
      </c>
      <c r="BD502" t="n">
        <v>52.532123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92</v>
      </c>
    </row>
    <row r="503" spans="1:70">
      <c r="A503" t="s">
        <v>70</v>
      </c>
      <c r="B503" t="s">
        <v>71</v>
      </c>
      <c r="C503" t="s">
        <v>72</v>
      </c>
      <c r="D503" t="n">
        <v>1</v>
      </c>
      <c r="E503" t="s">
        <v>901</v>
      </c>
      <c r="F503" t="n">
        <v>-1</v>
      </c>
      <c r="G503" t="s">
        <v>74</v>
      </c>
      <c r="H503" t="s">
        <v>75</v>
      </c>
      <c r="I503" t="s"/>
      <c r="J503" t="s">
        <v>74</v>
      </c>
      <c r="K503" t="n">
        <v>129</v>
      </c>
      <c r="L503" t="s">
        <v>76</v>
      </c>
      <c r="M503" t="s"/>
      <c r="N503" t="s">
        <v>101</v>
      </c>
      <c r="O503" t="s">
        <v>78</v>
      </c>
      <c r="P503" t="s">
        <v>901</v>
      </c>
      <c r="Q503" t="s"/>
      <c r="R503" t="s">
        <v>118</v>
      </c>
      <c r="S503" t="s">
        <v>212</v>
      </c>
      <c r="T503" t="s">
        <v>82</v>
      </c>
      <c r="U503" t="s"/>
      <c r="V503" t="s">
        <v>83</v>
      </c>
      <c r="W503" t="s">
        <v>99</v>
      </c>
      <c r="X503" t="s"/>
      <c r="Y503" t="s">
        <v>85</v>
      </c>
      <c r="Z503">
        <f>HYPERLINK("https://hotelmonitor-cachepage.eclerx.com/savepage/tk_15435848780196664_sr_2117.html","info")</f>
        <v/>
      </c>
      <c r="AA503" t="n">
        <v>-5998663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88</v>
      </c>
      <c r="AO503" t="s"/>
      <c r="AP503" t="n">
        <v>184</v>
      </c>
      <c r="AQ503" t="s">
        <v>89</v>
      </c>
      <c r="AR503" t="s"/>
      <c r="AS503" t="s"/>
      <c r="AT503" t="s">
        <v>90</v>
      </c>
      <c r="AU503" t="s"/>
      <c r="AV503" t="s"/>
      <c r="AW503" t="s"/>
      <c r="AX503" t="s"/>
      <c r="AY503" t="n">
        <v>5998663</v>
      </c>
      <c r="AZ503" t="s">
        <v>902</v>
      </c>
      <c r="BA503" t="s"/>
      <c r="BB503" t="n">
        <v>89625</v>
      </c>
      <c r="BC503" t="n">
        <v>13.34499</v>
      </c>
      <c r="BD503" t="n">
        <v>52.49898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92</v>
      </c>
    </row>
    <row r="504" spans="1:70">
      <c r="A504" t="s">
        <v>70</v>
      </c>
      <c r="B504" t="s">
        <v>71</v>
      </c>
      <c r="C504" t="s">
        <v>72</v>
      </c>
      <c r="D504" t="n">
        <v>1</v>
      </c>
      <c r="E504" t="s">
        <v>901</v>
      </c>
      <c r="F504" t="n">
        <v>-1</v>
      </c>
      <c r="G504" t="s">
        <v>74</v>
      </c>
      <c r="H504" t="s">
        <v>75</v>
      </c>
      <c r="I504" t="s"/>
      <c r="J504" t="s">
        <v>74</v>
      </c>
      <c r="K504" t="n">
        <v>149</v>
      </c>
      <c r="L504" t="s">
        <v>76</v>
      </c>
      <c r="M504" t="s"/>
      <c r="N504" t="s">
        <v>628</v>
      </c>
      <c r="O504" t="s">
        <v>78</v>
      </c>
      <c r="P504" t="s">
        <v>901</v>
      </c>
      <c r="Q504" t="s"/>
      <c r="R504" t="s">
        <v>118</v>
      </c>
      <c r="S504" t="s">
        <v>156</v>
      </c>
      <c r="T504" t="s">
        <v>82</v>
      </c>
      <c r="U504" t="s"/>
      <c r="V504" t="s">
        <v>83</v>
      </c>
      <c r="W504" t="s">
        <v>99</v>
      </c>
      <c r="X504" t="s"/>
      <c r="Y504" t="s">
        <v>85</v>
      </c>
      <c r="Z504">
        <f>HYPERLINK("https://hotelmonitor-cachepage.eclerx.com/savepage/tk_15435848780196664_sr_2117.html","info")</f>
        <v/>
      </c>
      <c r="AA504" t="n">
        <v>-5998663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88</v>
      </c>
      <c r="AO504" t="s"/>
      <c r="AP504" t="n">
        <v>184</v>
      </c>
      <c r="AQ504" t="s">
        <v>89</v>
      </c>
      <c r="AR504" t="s"/>
      <c r="AS504" t="s"/>
      <c r="AT504" t="s">
        <v>90</v>
      </c>
      <c r="AU504" t="s"/>
      <c r="AV504" t="s"/>
      <c r="AW504" t="s"/>
      <c r="AX504" t="s"/>
      <c r="AY504" t="n">
        <v>5998663</v>
      </c>
      <c r="AZ504" t="s">
        <v>902</v>
      </c>
      <c r="BA504" t="s"/>
      <c r="BB504" t="n">
        <v>89625</v>
      </c>
      <c r="BC504" t="n">
        <v>13.34499</v>
      </c>
      <c r="BD504" t="n">
        <v>52.49898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92</v>
      </c>
    </row>
    <row r="505" spans="1:70">
      <c r="A505" t="s">
        <v>70</v>
      </c>
      <c r="B505" t="s">
        <v>71</v>
      </c>
      <c r="C505" t="s">
        <v>72</v>
      </c>
      <c r="D505" t="n">
        <v>1</v>
      </c>
      <c r="E505" t="s">
        <v>901</v>
      </c>
      <c r="F505" t="n">
        <v>-1</v>
      </c>
      <c r="G505" t="s">
        <v>74</v>
      </c>
      <c r="H505" t="s">
        <v>75</v>
      </c>
      <c r="I505" t="s"/>
      <c r="J505" t="s">
        <v>74</v>
      </c>
      <c r="K505" t="n">
        <v>149</v>
      </c>
      <c r="L505" t="s">
        <v>76</v>
      </c>
      <c r="M505" t="s"/>
      <c r="N505" t="s">
        <v>628</v>
      </c>
      <c r="O505" t="s">
        <v>78</v>
      </c>
      <c r="P505" t="s">
        <v>901</v>
      </c>
      <c r="Q505" t="s"/>
      <c r="R505" t="s">
        <v>118</v>
      </c>
      <c r="S505" t="s">
        <v>156</v>
      </c>
      <c r="T505" t="s">
        <v>82</v>
      </c>
      <c r="U505" t="s"/>
      <c r="V505" t="s">
        <v>83</v>
      </c>
      <c r="W505" t="s">
        <v>99</v>
      </c>
      <c r="X505" t="s"/>
      <c r="Y505" t="s">
        <v>85</v>
      </c>
      <c r="Z505">
        <f>HYPERLINK("https://hotelmonitor-cachepage.eclerx.com/savepage/tk_15435848780196664_sr_2117.html","info")</f>
        <v/>
      </c>
      <c r="AA505" t="n">
        <v>-5998663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88</v>
      </c>
      <c r="AO505" t="s"/>
      <c r="AP505" t="n">
        <v>184</v>
      </c>
      <c r="AQ505" t="s">
        <v>89</v>
      </c>
      <c r="AR505" t="s"/>
      <c r="AS505" t="s"/>
      <c r="AT505" t="s">
        <v>90</v>
      </c>
      <c r="AU505" t="s"/>
      <c r="AV505" t="s"/>
      <c r="AW505" t="s"/>
      <c r="AX505" t="s"/>
      <c r="AY505" t="n">
        <v>5998663</v>
      </c>
      <c r="AZ505" t="s">
        <v>902</v>
      </c>
      <c r="BA505" t="s"/>
      <c r="BB505" t="n">
        <v>89625</v>
      </c>
      <c r="BC505" t="n">
        <v>13.34499</v>
      </c>
      <c r="BD505" t="n">
        <v>52.49898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92</v>
      </c>
    </row>
    <row r="506" spans="1:70">
      <c r="A506" t="s">
        <v>70</v>
      </c>
      <c r="B506" t="s">
        <v>71</v>
      </c>
      <c r="C506" t="s">
        <v>72</v>
      </c>
      <c r="D506" t="n">
        <v>1</v>
      </c>
      <c r="E506" t="s">
        <v>901</v>
      </c>
      <c r="F506" t="n">
        <v>-1</v>
      </c>
      <c r="G506" t="s">
        <v>74</v>
      </c>
      <c r="H506" t="s">
        <v>75</v>
      </c>
      <c r="I506" t="s"/>
      <c r="J506" t="s">
        <v>74</v>
      </c>
      <c r="K506" t="n">
        <v>179</v>
      </c>
      <c r="L506" t="s">
        <v>76</v>
      </c>
      <c r="M506" t="s"/>
      <c r="N506" t="s">
        <v>109</v>
      </c>
      <c r="O506" t="s">
        <v>78</v>
      </c>
      <c r="P506" t="s">
        <v>901</v>
      </c>
      <c r="Q506" t="s"/>
      <c r="R506" t="s">
        <v>118</v>
      </c>
      <c r="S506" t="s">
        <v>420</v>
      </c>
      <c r="T506" t="s">
        <v>82</v>
      </c>
      <c r="U506" t="s"/>
      <c r="V506" t="s">
        <v>83</v>
      </c>
      <c r="W506" t="s">
        <v>99</v>
      </c>
      <c r="X506" t="s"/>
      <c r="Y506" t="s">
        <v>85</v>
      </c>
      <c r="Z506">
        <f>HYPERLINK("https://hotelmonitor-cachepage.eclerx.com/savepage/tk_15435848780196664_sr_2117.html","info")</f>
        <v/>
      </c>
      <c r="AA506" t="n">
        <v>-5998663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88</v>
      </c>
      <c r="AO506" t="s"/>
      <c r="AP506" t="n">
        <v>184</v>
      </c>
      <c r="AQ506" t="s">
        <v>89</v>
      </c>
      <c r="AR506" t="s"/>
      <c r="AS506" t="s"/>
      <c r="AT506" t="s">
        <v>90</v>
      </c>
      <c r="AU506" t="s"/>
      <c r="AV506" t="s"/>
      <c r="AW506" t="s"/>
      <c r="AX506" t="s"/>
      <c r="AY506" t="n">
        <v>5998663</v>
      </c>
      <c r="AZ506" t="s">
        <v>902</v>
      </c>
      <c r="BA506" t="s"/>
      <c r="BB506" t="n">
        <v>89625</v>
      </c>
      <c r="BC506" t="n">
        <v>13.34499</v>
      </c>
      <c r="BD506" t="n">
        <v>52.49898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92</v>
      </c>
    </row>
    <row r="507" spans="1:70">
      <c r="A507" t="s">
        <v>70</v>
      </c>
      <c r="B507" t="s">
        <v>71</v>
      </c>
      <c r="C507" t="s">
        <v>72</v>
      </c>
      <c r="D507" t="n">
        <v>1</v>
      </c>
      <c r="E507" t="s">
        <v>901</v>
      </c>
      <c r="F507" t="n">
        <v>-1</v>
      </c>
      <c r="G507" t="s">
        <v>74</v>
      </c>
      <c r="H507" t="s">
        <v>75</v>
      </c>
      <c r="I507" t="s"/>
      <c r="J507" t="s">
        <v>74</v>
      </c>
      <c r="K507" t="n">
        <v>179</v>
      </c>
      <c r="L507" t="s">
        <v>76</v>
      </c>
      <c r="M507" t="s"/>
      <c r="N507" t="s">
        <v>620</v>
      </c>
      <c r="O507" t="s">
        <v>78</v>
      </c>
      <c r="P507" t="s">
        <v>901</v>
      </c>
      <c r="Q507" t="s"/>
      <c r="R507" t="s">
        <v>118</v>
      </c>
      <c r="S507" t="s">
        <v>420</v>
      </c>
      <c r="T507" t="s">
        <v>82</v>
      </c>
      <c r="U507" t="s"/>
      <c r="V507" t="s">
        <v>83</v>
      </c>
      <c r="W507" t="s">
        <v>99</v>
      </c>
      <c r="X507" t="s"/>
      <c r="Y507" t="s">
        <v>85</v>
      </c>
      <c r="Z507">
        <f>HYPERLINK("https://hotelmonitor-cachepage.eclerx.com/savepage/tk_15435848780196664_sr_2117.html","info")</f>
        <v/>
      </c>
      <c r="AA507" t="n">
        <v>-5998663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88</v>
      </c>
      <c r="AO507" t="s"/>
      <c r="AP507" t="n">
        <v>184</v>
      </c>
      <c r="AQ507" t="s">
        <v>89</v>
      </c>
      <c r="AR507" t="s"/>
      <c r="AS507" t="s"/>
      <c r="AT507" t="s">
        <v>90</v>
      </c>
      <c r="AU507" t="s"/>
      <c r="AV507" t="s"/>
      <c r="AW507" t="s"/>
      <c r="AX507" t="s"/>
      <c r="AY507" t="n">
        <v>5998663</v>
      </c>
      <c r="AZ507" t="s">
        <v>902</v>
      </c>
      <c r="BA507" t="s"/>
      <c r="BB507" t="n">
        <v>89625</v>
      </c>
      <c r="BC507" t="n">
        <v>13.34499</v>
      </c>
      <c r="BD507" t="n">
        <v>52.49898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92</v>
      </c>
    </row>
    <row r="508" spans="1:70">
      <c r="A508" t="s">
        <v>70</v>
      </c>
      <c r="B508" t="s">
        <v>71</v>
      </c>
      <c r="C508" t="s">
        <v>72</v>
      </c>
      <c r="D508" t="n">
        <v>1</v>
      </c>
      <c r="E508" t="s">
        <v>903</v>
      </c>
      <c r="F508" t="n">
        <v>-1</v>
      </c>
      <c r="G508" t="s">
        <v>74</v>
      </c>
      <c r="H508" t="s">
        <v>75</v>
      </c>
      <c r="I508" t="s"/>
      <c r="J508" t="s">
        <v>74</v>
      </c>
      <c r="K508" t="n">
        <v>99</v>
      </c>
      <c r="L508" t="s">
        <v>76</v>
      </c>
      <c r="M508" t="s"/>
      <c r="N508" t="s">
        <v>113</v>
      </c>
      <c r="O508" t="s">
        <v>78</v>
      </c>
      <c r="P508" t="s">
        <v>903</v>
      </c>
      <c r="Q508" t="s"/>
      <c r="R508" t="s">
        <v>80</v>
      </c>
      <c r="S508" t="s">
        <v>123</v>
      </c>
      <c r="T508" t="s">
        <v>82</v>
      </c>
      <c r="U508" t="s"/>
      <c r="V508" t="s">
        <v>83</v>
      </c>
      <c r="W508" t="s">
        <v>99</v>
      </c>
      <c r="X508" t="s"/>
      <c r="Y508" t="s">
        <v>85</v>
      </c>
      <c r="Z508">
        <f>HYPERLINK("https://hotelmonitor-cachepage.eclerx.com/savepage/tk_15435850622447126_sr_2117.html","info")</f>
        <v/>
      </c>
      <c r="AA508" t="n">
        <v>-6796585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88</v>
      </c>
      <c r="AO508" t="s"/>
      <c r="AP508" t="n">
        <v>287</v>
      </c>
      <c r="AQ508" t="s">
        <v>89</v>
      </c>
      <c r="AR508" t="s"/>
      <c r="AS508" t="s"/>
      <c r="AT508" t="s">
        <v>90</v>
      </c>
      <c r="AU508" t="s"/>
      <c r="AV508" t="s"/>
      <c r="AW508" t="s"/>
      <c r="AX508" t="s"/>
      <c r="AY508" t="n">
        <v>6796585</v>
      </c>
      <c r="AZ508" t="s">
        <v>904</v>
      </c>
      <c r="BA508" t="s"/>
      <c r="BB508" t="n">
        <v>18828</v>
      </c>
      <c r="BC508" t="n">
        <v>13.309936</v>
      </c>
      <c r="BD508" t="n">
        <v>52.495028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92</v>
      </c>
    </row>
    <row r="509" spans="1:70">
      <c r="A509" t="s">
        <v>70</v>
      </c>
      <c r="B509" t="s">
        <v>71</v>
      </c>
      <c r="C509" t="s">
        <v>72</v>
      </c>
      <c r="D509" t="n">
        <v>1</v>
      </c>
      <c r="E509" t="s">
        <v>905</v>
      </c>
      <c r="F509" t="n">
        <v>-1</v>
      </c>
      <c r="G509" t="s">
        <v>74</v>
      </c>
      <c r="H509" t="s">
        <v>75</v>
      </c>
      <c r="I509" t="s"/>
      <c r="J509" t="s">
        <v>74</v>
      </c>
      <c r="K509" t="n">
        <v>122</v>
      </c>
      <c r="L509" t="s">
        <v>76</v>
      </c>
      <c r="M509" t="s"/>
      <c r="N509" t="s">
        <v>141</v>
      </c>
      <c r="O509" t="s">
        <v>78</v>
      </c>
      <c r="P509" t="s">
        <v>905</v>
      </c>
      <c r="Q509" t="s"/>
      <c r="R509" t="s">
        <v>118</v>
      </c>
      <c r="S509" t="s">
        <v>138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HYPERLINK("https://hotelmonitor-cachepage.eclerx.com/savepage/tk_15435849573917935_sr_2117.html","info")</f>
        <v/>
      </c>
      <c r="AA509" t="n">
        <v>-2071565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88</v>
      </c>
      <c r="AO509" t="s"/>
      <c r="AP509" t="n">
        <v>227</v>
      </c>
      <c r="AQ509" t="s">
        <v>89</v>
      </c>
      <c r="AR509" t="s"/>
      <c r="AS509" t="s"/>
      <c r="AT509" t="s">
        <v>90</v>
      </c>
      <c r="AU509" t="s"/>
      <c r="AV509" t="s"/>
      <c r="AW509" t="s"/>
      <c r="AX509" t="s"/>
      <c r="AY509" t="n">
        <v>2071565</v>
      </c>
      <c r="AZ509" t="s">
        <v>906</v>
      </c>
      <c r="BA509" t="s"/>
      <c r="BB509" t="n">
        <v>27350</v>
      </c>
      <c r="BC509" t="n">
        <v>13.384725</v>
      </c>
      <c r="BD509" t="n">
        <v>52.493229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92</v>
      </c>
    </row>
    <row r="510" spans="1:70">
      <c r="A510" t="s">
        <v>70</v>
      </c>
      <c r="B510" t="s">
        <v>71</v>
      </c>
      <c r="C510" t="s">
        <v>72</v>
      </c>
      <c r="D510" t="n">
        <v>1</v>
      </c>
      <c r="E510" t="s">
        <v>905</v>
      </c>
      <c r="F510" t="n">
        <v>-1</v>
      </c>
      <c r="G510" t="s">
        <v>74</v>
      </c>
      <c r="H510" t="s">
        <v>75</v>
      </c>
      <c r="I510" t="s"/>
      <c r="J510" t="s">
        <v>74</v>
      </c>
      <c r="K510" t="n">
        <v>137</v>
      </c>
      <c r="L510" t="s">
        <v>76</v>
      </c>
      <c r="M510" t="s"/>
      <c r="N510" t="s">
        <v>125</v>
      </c>
      <c r="O510" t="s">
        <v>78</v>
      </c>
      <c r="P510" t="s">
        <v>905</v>
      </c>
      <c r="Q510" t="s"/>
      <c r="R510" t="s">
        <v>118</v>
      </c>
      <c r="S510" t="s">
        <v>360</v>
      </c>
      <c r="T510" t="s">
        <v>82</v>
      </c>
      <c r="U510" t="s"/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HYPERLINK("https://hotelmonitor-cachepage.eclerx.com/savepage/tk_15435849573917935_sr_2117.html","info")</f>
        <v/>
      </c>
      <c r="AA510" t="n">
        <v>-2071565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88</v>
      </c>
      <c r="AO510" t="s"/>
      <c r="AP510" t="n">
        <v>227</v>
      </c>
      <c r="AQ510" t="s">
        <v>89</v>
      </c>
      <c r="AR510" t="s"/>
      <c r="AS510" t="s"/>
      <c r="AT510" t="s">
        <v>90</v>
      </c>
      <c r="AU510" t="s"/>
      <c r="AV510" t="s"/>
      <c r="AW510" t="s"/>
      <c r="AX510" t="s"/>
      <c r="AY510" t="n">
        <v>2071565</v>
      </c>
      <c r="AZ510" t="s">
        <v>906</v>
      </c>
      <c r="BA510" t="s"/>
      <c r="BB510" t="n">
        <v>27350</v>
      </c>
      <c r="BC510" t="n">
        <v>13.384725</v>
      </c>
      <c r="BD510" t="n">
        <v>52.493229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92</v>
      </c>
    </row>
    <row r="511" spans="1:70">
      <c r="A511" t="s">
        <v>70</v>
      </c>
      <c r="B511" t="s">
        <v>71</v>
      </c>
      <c r="C511" t="s">
        <v>72</v>
      </c>
      <c r="D511" t="n">
        <v>1</v>
      </c>
      <c r="E511" t="s">
        <v>907</v>
      </c>
      <c r="F511" t="n">
        <v>755300</v>
      </c>
      <c r="G511" t="s">
        <v>74</v>
      </c>
      <c r="H511" t="s">
        <v>75</v>
      </c>
      <c r="I511" t="s"/>
      <c r="J511" t="s">
        <v>74</v>
      </c>
      <c r="K511" t="n">
        <v>102</v>
      </c>
      <c r="L511" t="s">
        <v>76</v>
      </c>
      <c r="M511" t="s"/>
      <c r="N511" t="s">
        <v>130</v>
      </c>
      <c r="O511" t="s">
        <v>78</v>
      </c>
      <c r="P511" t="s">
        <v>908</v>
      </c>
      <c r="Q511" t="s"/>
      <c r="R511" t="s">
        <v>80</v>
      </c>
      <c r="S511" t="s">
        <v>509</v>
      </c>
      <c r="T511" t="s">
        <v>82</v>
      </c>
      <c r="U511" t="s"/>
      <c r="V511" t="s">
        <v>83</v>
      </c>
      <c r="W511" t="s">
        <v>99</v>
      </c>
      <c r="X511" t="s"/>
      <c r="Y511" t="s">
        <v>85</v>
      </c>
      <c r="Z511">
        <f>HYPERLINK("https://hotelmonitor-cachepage.eclerx.com/savepage/tk_1543584694110484_sr_2117.html","info")</f>
        <v/>
      </c>
      <c r="AA511" t="n">
        <v>151840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88</v>
      </c>
      <c r="AO511" t="s"/>
      <c r="AP511" t="n">
        <v>79</v>
      </c>
      <c r="AQ511" t="s">
        <v>89</v>
      </c>
      <c r="AR511" t="s"/>
      <c r="AS511" t="s"/>
      <c r="AT511" t="s">
        <v>90</v>
      </c>
      <c r="AU511" t="s"/>
      <c r="AV511" t="s"/>
      <c r="AW511" t="s"/>
      <c r="AX511" t="s"/>
      <c r="AY511" t="n">
        <v>1516162</v>
      </c>
      <c r="AZ511" t="s">
        <v>909</v>
      </c>
      <c r="BA511" t="s"/>
      <c r="BB511" t="n">
        <v>389160</v>
      </c>
      <c r="BC511" t="n">
        <v>13.416645</v>
      </c>
      <c r="BD511" t="n">
        <v>52.522696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92</v>
      </c>
    </row>
    <row r="512" spans="1:70">
      <c r="A512" t="s">
        <v>70</v>
      </c>
      <c r="B512" t="s">
        <v>71</v>
      </c>
      <c r="C512" t="s">
        <v>72</v>
      </c>
      <c r="D512" t="n">
        <v>1</v>
      </c>
      <c r="E512" t="s">
        <v>907</v>
      </c>
      <c r="F512" t="n">
        <v>755300</v>
      </c>
      <c r="G512" t="s">
        <v>74</v>
      </c>
      <c r="H512" t="s">
        <v>75</v>
      </c>
      <c r="I512" t="s"/>
      <c r="J512" t="s">
        <v>74</v>
      </c>
      <c r="K512" t="n">
        <v>112</v>
      </c>
      <c r="L512" t="s">
        <v>76</v>
      </c>
      <c r="M512" t="s"/>
      <c r="N512" t="s">
        <v>910</v>
      </c>
      <c r="O512" t="s">
        <v>78</v>
      </c>
      <c r="P512" t="s">
        <v>908</v>
      </c>
      <c r="Q512" t="s"/>
      <c r="R512" t="s">
        <v>80</v>
      </c>
      <c r="S512" t="s">
        <v>813</v>
      </c>
      <c r="T512" t="s">
        <v>82</v>
      </c>
      <c r="U512" t="s"/>
      <c r="V512" t="s">
        <v>83</v>
      </c>
      <c r="W512" t="s">
        <v>99</v>
      </c>
      <c r="X512" t="s"/>
      <c r="Y512" t="s">
        <v>85</v>
      </c>
      <c r="Z512">
        <f>HYPERLINK("https://hotelmonitor-cachepage.eclerx.com/savepage/tk_1543584694110484_sr_2117.html","info")</f>
        <v/>
      </c>
      <c r="AA512" t="n">
        <v>151840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88</v>
      </c>
      <c r="AO512" t="s"/>
      <c r="AP512" t="n">
        <v>79</v>
      </c>
      <c r="AQ512" t="s">
        <v>89</v>
      </c>
      <c r="AR512" t="s"/>
      <c r="AS512" t="s"/>
      <c r="AT512" t="s">
        <v>90</v>
      </c>
      <c r="AU512" t="s"/>
      <c r="AV512" t="s"/>
      <c r="AW512" t="s"/>
      <c r="AX512" t="s"/>
      <c r="AY512" t="n">
        <v>1516162</v>
      </c>
      <c r="AZ512" t="s">
        <v>909</v>
      </c>
      <c r="BA512" t="s"/>
      <c r="BB512" t="n">
        <v>389160</v>
      </c>
      <c r="BC512" t="n">
        <v>13.416645</v>
      </c>
      <c r="BD512" t="n">
        <v>52.522696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92</v>
      </c>
    </row>
    <row r="513" spans="1:70">
      <c r="A513" t="s">
        <v>70</v>
      </c>
      <c r="B513" t="s">
        <v>71</v>
      </c>
      <c r="C513" t="s">
        <v>72</v>
      </c>
      <c r="D513" t="n">
        <v>1</v>
      </c>
      <c r="E513" t="s">
        <v>911</v>
      </c>
      <c r="F513" t="n">
        <v>-1</v>
      </c>
      <c r="G513" t="s">
        <v>74</v>
      </c>
      <c r="H513" t="s">
        <v>75</v>
      </c>
      <c r="I513" t="s"/>
      <c r="J513" t="s">
        <v>74</v>
      </c>
      <c r="K513" t="n">
        <v>139</v>
      </c>
      <c r="L513" t="s">
        <v>76</v>
      </c>
      <c r="M513" t="s"/>
      <c r="N513" t="s">
        <v>113</v>
      </c>
      <c r="O513" t="s">
        <v>78</v>
      </c>
      <c r="P513" t="s">
        <v>911</v>
      </c>
      <c r="Q513" t="s"/>
      <c r="R513" t="s">
        <v>80</v>
      </c>
      <c r="S513" t="s">
        <v>216</v>
      </c>
      <c r="T513" t="s">
        <v>82</v>
      </c>
      <c r="U513" t="s"/>
      <c r="V513" t="s">
        <v>83</v>
      </c>
      <c r="W513" t="s">
        <v>99</v>
      </c>
      <c r="X513" t="s"/>
      <c r="Y513" t="s">
        <v>85</v>
      </c>
      <c r="Z513">
        <f>HYPERLINK("https://hotelmonitor-cachepage.eclerx.com/savepage/tk_15435850670781307_sr_2117.html","info")</f>
        <v/>
      </c>
      <c r="AA513" t="n">
        <v>-3074936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88</v>
      </c>
      <c r="AO513" t="s"/>
      <c r="AP513" t="n">
        <v>290</v>
      </c>
      <c r="AQ513" t="s">
        <v>89</v>
      </c>
      <c r="AR513" t="s"/>
      <c r="AS513" t="s"/>
      <c r="AT513" t="s">
        <v>90</v>
      </c>
      <c r="AU513" t="s"/>
      <c r="AV513" t="s"/>
      <c r="AW513" t="s"/>
      <c r="AX513" t="s"/>
      <c r="AY513" t="n">
        <v>3074936</v>
      </c>
      <c r="AZ513" t="s">
        <v>912</v>
      </c>
      <c r="BA513" t="s"/>
      <c r="BB513" t="n">
        <v>782798</v>
      </c>
      <c r="BC513" t="n">
        <v>13.409466</v>
      </c>
      <c r="BD513" t="n">
        <v>52.528531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92</v>
      </c>
    </row>
    <row r="514" spans="1:70">
      <c r="A514" t="s">
        <v>70</v>
      </c>
      <c r="B514" t="s">
        <v>71</v>
      </c>
      <c r="C514" t="s">
        <v>72</v>
      </c>
      <c r="D514" t="n">
        <v>1</v>
      </c>
      <c r="E514" t="s">
        <v>913</v>
      </c>
      <c r="F514" t="n">
        <v>3581213</v>
      </c>
      <c r="G514" t="s">
        <v>74</v>
      </c>
      <c r="H514" t="s">
        <v>75</v>
      </c>
      <c r="I514" t="s"/>
      <c r="J514" t="s">
        <v>74</v>
      </c>
      <c r="K514" t="n">
        <v>166</v>
      </c>
      <c r="L514" t="s">
        <v>76</v>
      </c>
      <c r="M514" t="s"/>
      <c r="N514" t="s">
        <v>141</v>
      </c>
      <c r="O514" t="s">
        <v>78</v>
      </c>
      <c r="P514" t="s">
        <v>914</v>
      </c>
      <c r="Q514" t="s"/>
      <c r="R514" t="s">
        <v>118</v>
      </c>
      <c r="S514" t="s">
        <v>569</v>
      </c>
      <c r="T514" t="s">
        <v>82</v>
      </c>
      <c r="U514" t="s"/>
      <c r="V514" t="s">
        <v>83</v>
      </c>
      <c r="W514" t="s">
        <v>99</v>
      </c>
      <c r="X514" t="s"/>
      <c r="Y514" t="s">
        <v>85</v>
      </c>
      <c r="Z514">
        <f>HYPERLINK("https://hotelmonitor-cachepage.eclerx.com/savepage/tk_15435850313549697_sr_2117.html","info")</f>
        <v/>
      </c>
      <c r="AA514" t="n">
        <v>273589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88</v>
      </c>
      <c r="AO514" t="s"/>
      <c r="AP514" t="n">
        <v>270</v>
      </c>
      <c r="AQ514" t="s">
        <v>89</v>
      </c>
      <c r="AR514" t="s"/>
      <c r="AS514" t="s"/>
      <c r="AT514" t="s">
        <v>90</v>
      </c>
      <c r="AU514" t="s"/>
      <c r="AV514" t="s"/>
      <c r="AW514" t="s"/>
      <c r="AX514" t="s"/>
      <c r="AY514" t="n">
        <v>2071480</v>
      </c>
      <c r="AZ514" t="s">
        <v>915</v>
      </c>
      <c r="BA514" t="s"/>
      <c r="BB514" t="n">
        <v>154724</v>
      </c>
      <c r="BC514" t="n">
        <v>13.389</v>
      </c>
      <c r="BD514" t="n">
        <v>52.5296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92</v>
      </c>
    </row>
    <row r="515" spans="1:70">
      <c r="A515" t="s">
        <v>70</v>
      </c>
      <c r="B515" t="s">
        <v>71</v>
      </c>
      <c r="C515" t="s">
        <v>72</v>
      </c>
      <c r="D515" t="n">
        <v>1</v>
      </c>
      <c r="E515" t="s">
        <v>913</v>
      </c>
      <c r="F515" t="n">
        <v>3581213</v>
      </c>
      <c r="G515" t="s">
        <v>74</v>
      </c>
      <c r="H515" t="s">
        <v>75</v>
      </c>
      <c r="I515" t="s"/>
      <c r="J515" t="s">
        <v>74</v>
      </c>
      <c r="K515" t="n">
        <v>186</v>
      </c>
      <c r="L515" t="s">
        <v>76</v>
      </c>
      <c r="M515" t="s"/>
      <c r="N515" t="s">
        <v>125</v>
      </c>
      <c r="O515" t="s">
        <v>78</v>
      </c>
      <c r="P515" t="s">
        <v>914</v>
      </c>
      <c r="Q515" t="s"/>
      <c r="R515" t="s">
        <v>118</v>
      </c>
      <c r="S515" t="s">
        <v>916</v>
      </c>
      <c r="T515" t="s">
        <v>82</v>
      </c>
      <c r="U515" t="s"/>
      <c r="V515" t="s">
        <v>83</v>
      </c>
      <c r="W515" t="s">
        <v>99</v>
      </c>
      <c r="X515" t="s"/>
      <c r="Y515" t="s">
        <v>85</v>
      </c>
      <c r="Z515">
        <f>HYPERLINK("https://hotelmonitor-cachepage.eclerx.com/savepage/tk_15435850313549697_sr_2117.html","info")</f>
        <v/>
      </c>
      <c r="AA515" t="n">
        <v>273589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88</v>
      </c>
      <c r="AO515" t="s"/>
      <c r="AP515" t="n">
        <v>270</v>
      </c>
      <c r="AQ515" t="s">
        <v>89</v>
      </c>
      <c r="AR515" t="s"/>
      <c r="AS515" t="s"/>
      <c r="AT515" t="s">
        <v>90</v>
      </c>
      <c r="AU515" t="s"/>
      <c r="AV515" t="s"/>
      <c r="AW515" t="s"/>
      <c r="AX515" t="s"/>
      <c r="AY515" t="n">
        <v>2071480</v>
      </c>
      <c r="AZ515" t="s">
        <v>915</v>
      </c>
      <c r="BA515" t="s"/>
      <c r="BB515" t="n">
        <v>154724</v>
      </c>
      <c r="BC515" t="n">
        <v>13.389</v>
      </c>
      <c r="BD515" t="n">
        <v>52.5296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92</v>
      </c>
    </row>
    <row r="516" spans="1:70">
      <c r="A516" t="s">
        <v>70</v>
      </c>
      <c r="B516" t="s">
        <v>71</v>
      </c>
      <c r="C516" t="s">
        <v>72</v>
      </c>
      <c r="D516" t="n">
        <v>1</v>
      </c>
      <c r="E516" t="s">
        <v>917</v>
      </c>
      <c r="F516" t="n">
        <v>-1</v>
      </c>
      <c r="G516" t="s">
        <v>74</v>
      </c>
      <c r="H516" t="s">
        <v>75</v>
      </c>
      <c r="I516" t="s"/>
      <c r="J516" t="s">
        <v>74</v>
      </c>
      <c r="K516" t="n">
        <v>117</v>
      </c>
      <c r="L516" t="s">
        <v>76</v>
      </c>
      <c r="M516" t="s"/>
      <c r="N516" t="s">
        <v>113</v>
      </c>
      <c r="O516" t="s">
        <v>78</v>
      </c>
      <c r="P516" t="s">
        <v>917</v>
      </c>
      <c r="Q516" t="s"/>
      <c r="R516" t="s">
        <v>80</v>
      </c>
      <c r="S516" t="s">
        <v>899</v>
      </c>
      <c r="T516" t="s">
        <v>82</v>
      </c>
      <c r="U516" t="s"/>
      <c r="V516" t="s">
        <v>83</v>
      </c>
      <c r="W516" t="s">
        <v>84</v>
      </c>
      <c r="X516" t="s"/>
      <c r="Y516" t="s">
        <v>85</v>
      </c>
      <c r="Z516">
        <f>HYPERLINK("https://hotelmonitor-cachepage.eclerx.com/savepage/tk_15435847610232408_sr_2117.html","info")</f>
        <v/>
      </c>
      <c r="AA516" t="n">
        <v>-6796538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88</v>
      </c>
      <c r="AO516" t="s"/>
      <c r="AP516" t="n">
        <v>115</v>
      </c>
      <c r="AQ516" t="s">
        <v>89</v>
      </c>
      <c r="AR516" t="s"/>
      <c r="AS516" t="s"/>
      <c r="AT516" t="s">
        <v>90</v>
      </c>
      <c r="AU516" t="s"/>
      <c r="AV516" t="s"/>
      <c r="AW516" t="s"/>
      <c r="AX516" t="s"/>
      <c r="AY516" t="n">
        <v>6796538</v>
      </c>
      <c r="AZ516" t="s">
        <v>918</v>
      </c>
      <c r="BA516" t="s"/>
      <c r="BB516" t="n">
        <v>41414</v>
      </c>
      <c r="BC516" t="n">
        <v>13.316653</v>
      </c>
      <c r="BD516" t="n">
        <v>52.498563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92</v>
      </c>
    </row>
    <row r="517" spans="1:70">
      <c r="A517" t="s">
        <v>70</v>
      </c>
      <c r="B517" t="s">
        <v>71</v>
      </c>
      <c r="C517" t="s">
        <v>72</v>
      </c>
      <c r="D517" t="n">
        <v>1</v>
      </c>
      <c r="E517" t="s">
        <v>917</v>
      </c>
      <c r="F517" t="n">
        <v>-1</v>
      </c>
      <c r="G517" t="s">
        <v>74</v>
      </c>
      <c r="H517" t="s">
        <v>75</v>
      </c>
      <c r="I517" t="s"/>
      <c r="J517" t="s">
        <v>74</v>
      </c>
      <c r="K517" t="n">
        <v>129</v>
      </c>
      <c r="L517" t="s">
        <v>76</v>
      </c>
      <c r="M517" t="s"/>
      <c r="N517" t="s">
        <v>919</v>
      </c>
      <c r="O517" t="s">
        <v>78</v>
      </c>
      <c r="P517" t="s">
        <v>917</v>
      </c>
      <c r="Q517" t="s"/>
      <c r="R517" t="s">
        <v>80</v>
      </c>
      <c r="S517" t="s">
        <v>212</v>
      </c>
      <c r="T517" t="s">
        <v>82</v>
      </c>
      <c r="U517" t="s"/>
      <c r="V517" t="s">
        <v>83</v>
      </c>
      <c r="W517" t="s">
        <v>84</v>
      </c>
      <c r="X517" t="s"/>
      <c r="Y517" t="s">
        <v>85</v>
      </c>
      <c r="Z517">
        <f>HYPERLINK("https://hotelmonitor-cachepage.eclerx.com/savepage/tk_15435847610232408_sr_2117.html","info")</f>
        <v/>
      </c>
      <c r="AA517" t="n">
        <v>-6796538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88</v>
      </c>
      <c r="AO517" t="s"/>
      <c r="AP517" t="n">
        <v>115</v>
      </c>
      <c r="AQ517" t="s">
        <v>89</v>
      </c>
      <c r="AR517" t="s"/>
      <c r="AS517" t="s"/>
      <c r="AT517" t="s">
        <v>90</v>
      </c>
      <c r="AU517" t="s"/>
      <c r="AV517" t="s"/>
      <c r="AW517" t="s"/>
      <c r="AX517" t="s"/>
      <c r="AY517" t="n">
        <v>6796538</v>
      </c>
      <c r="AZ517" t="s">
        <v>918</v>
      </c>
      <c r="BA517" t="s"/>
      <c r="BB517" t="n">
        <v>41414</v>
      </c>
      <c r="BC517" t="n">
        <v>13.316653</v>
      </c>
      <c r="BD517" t="n">
        <v>52.498563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92</v>
      </c>
    </row>
    <row r="518" spans="1:70">
      <c r="A518" t="s">
        <v>70</v>
      </c>
      <c r="B518" t="s">
        <v>71</v>
      </c>
      <c r="C518" t="s">
        <v>72</v>
      </c>
      <c r="D518" t="n">
        <v>1</v>
      </c>
      <c r="E518" t="s">
        <v>920</v>
      </c>
      <c r="F518" t="n">
        <v>-1</v>
      </c>
      <c r="G518" t="s">
        <v>74</v>
      </c>
      <c r="H518" t="s">
        <v>75</v>
      </c>
      <c r="I518" t="s"/>
      <c r="J518" t="s">
        <v>74</v>
      </c>
      <c r="K518" t="n">
        <v>171.7</v>
      </c>
      <c r="L518" t="s">
        <v>76</v>
      </c>
      <c r="M518" t="s"/>
      <c r="N518" t="s">
        <v>96</v>
      </c>
      <c r="O518" t="s">
        <v>78</v>
      </c>
      <c r="P518" t="s">
        <v>920</v>
      </c>
      <c r="Q518" t="s"/>
      <c r="R518" t="s">
        <v>80</v>
      </c>
      <c r="S518" t="s">
        <v>921</v>
      </c>
      <c r="T518" t="s">
        <v>82</v>
      </c>
      <c r="U518" t="s"/>
      <c r="V518" t="s">
        <v>83</v>
      </c>
      <c r="W518" t="s">
        <v>99</v>
      </c>
      <c r="X518" t="s"/>
      <c r="Y518" t="s">
        <v>85</v>
      </c>
      <c r="Z518">
        <f>HYPERLINK("https://hotelmonitor-cachepage.eclerx.com/savepage/tk_15435846953847127_sr_2117.html","info")</f>
        <v/>
      </c>
      <c r="AA518" t="n">
        <v>-3961451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88</v>
      </c>
      <c r="AO518" t="s"/>
      <c r="AP518" t="n">
        <v>80</v>
      </c>
      <c r="AQ518" t="s">
        <v>89</v>
      </c>
      <c r="AR518" t="s"/>
      <c r="AS518" t="s"/>
      <c r="AT518" t="s">
        <v>90</v>
      </c>
      <c r="AU518" t="s"/>
      <c r="AV518" t="s"/>
      <c r="AW518" t="s"/>
      <c r="AX518" t="s"/>
      <c r="AY518" t="n">
        <v>3961451</v>
      </c>
      <c r="AZ518" t="s">
        <v>922</v>
      </c>
      <c r="BA518" t="s"/>
      <c r="BB518" t="n">
        <v>464844</v>
      </c>
      <c r="BC518" t="n">
        <v>13.41471</v>
      </c>
      <c r="BD518" t="n">
        <v>52.52533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92</v>
      </c>
    </row>
    <row r="519" spans="1:70">
      <c r="A519" t="s">
        <v>70</v>
      </c>
      <c r="B519" t="s">
        <v>71</v>
      </c>
      <c r="C519" t="s">
        <v>72</v>
      </c>
      <c r="D519" t="n">
        <v>1</v>
      </c>
      <c r="E519" t="s">
        <v>920</v>
      </c>
      <c r="F519" t="n">
        <v>-1</v>
      </c>
      <c r="G519" t="s">
        <v>74</v>
      </c>
      <c r="H519" t="s">
        <v>75</v>
      </c>
      <c r="I519" t="s"/>
      <c r="J519" t="s">
        <v>74</v>
      </c>
      <c r="K519" t="n">
        <v>202</v>
      </c>
      <c r="L519" t="s">
        <v>76</v>
      </c>
      <c r="M519" t="s"/>
      <c r="N519" t="s">
        <v>141</v>
      </c>
      <c r="O519" t="s">
        <v>78</v>
      </c>
      <c r="P519" t="s">
        <v>920</v>
      </c>
      <c r="Q519" t="s"/>
      <c r="R519" t="s">
        <v>80</v>
      </c>
      <c r="S519" t="s">
        <v>643</v>
      </c>
      <c r="T519" t="s">
        <v>82</v>
      </c>
      <c r="U519" t="s"/>
      <c r="V519" t="s">
        <v>83</v>
      </c>
      <c r="W519" t="s">
        <v>99</v>
      </c>
      <c r="X519" t="s"/>
      <c r="Y519" t="s">
        <v>85</v>
      </c>
      <c r="Z519">
        <f>HYPERLINK("https://hotelmonitor-cachepage.eclerx.com/savepage/tk_15435846953847127_sr_2117.html","info")</f>
        <v/>
      </c>
      <c r="AA519" t="n">
        <v>-3961451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88</v>
      </c>
      <c r="AO519" t="s"/>
      <c r="AP519" t="n">
        <v>80</v>
      </c>
      <c r="AQ519" t="s">
        <v>89</v>
      </c>
      <c r="AR519" t="s"/>
      <c r="AS519" t="s"/>
      <c r="AT519" t="s">
        <v>90</v>
      </c>
      <c r="AU519" t="s"/>
      <c r="AV519" t="s"/>
      <c r="AW519" t="s"/>
      <c r="AX519" t="s"/>
      <c r="AY519" t="n">
        <v>3961451</v>
      </c>
      <c r="AZ519" t="s">
        <v>922</v>
      </c>
      <c r="BA519" t="s"/>
      <c r="BB519" t="n">
        <v>464844</v>
      </c>
      <c r="BC519" t="n">
        <v>13.41471</v>
      </c>
      <c r="BD519" t="n">
        <v>52.52533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92</v>
      </c>
    </row>
    <row r="520" spans="1:70">
      <c r="A520" t="s">
        <v>70</v>
      </c>
      <c r="B520" t="s">
        <v>71</v>
      </c>
      <c r="C520" t="s">
        <v>72</v>
      </c>
      <c r="D520" t="n">
        <v>1</v>
      </c>
      <c r="E520" t="s">
        <v>920</v>
      </c>
      <c r="F520" t="n">
        <v>-1</v>
      </c>
      <c r="G520" t="s">
        <v>74</v>
      </c>
      <c r="H520" t="s">
        <v>75</v>
      </c>
      <c r="I520" t="s"/>
      <c r="J520" t="s">
        <v>74</v>
      </c>
      <c r="K520" t="n">
        <v>262</v>
      </c>
      <c r="L520" t="s">
        <v>76</v>
      </c>
      <c r="M520" t="s"/>
      <c r="N520" t="s">
        <v>923</v>
      </c>
      <c r="O520" t="s">
        <v>78</v>
      </c>
      <c r="P520" t="s">
        <v>920</v>
      </c>
      <c r="Q520" t="s"/>
      <c r="R520" t="s">
        <v>80</v>
      </c>
      <c r="S520" t="s">
        <v>924</v>
      </c>
      <c r="T520" t="s">
        <v>82</v>
      </c>
      <c r="U520" t="s"/>
      <c r="V520" t="s">
        <v>83</v>
      </c>
      <c r="W520" t="s">
        <v>99</v>
      </c>
      <c r="X520" t="s"/>
      <c r="Y520" t="s">
        <v>85</v>
      </c>
      <c r="Z520">
        <f>HYPERLINK("https://hotelmonitor-cachepage.eclerx.com/savepage/tk_15435846953847127_sr_2117.html","info")</f>
        <v/>
      </c>
      <c r="AA520" t="n">
        <v>-3961451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88</v>
      </c>
      <c r="AO520" t="s"/>
      <c r="AP520" t="n">
        <v>80</v>
      </c>
      <c r="AQ520" t="s">
        <v>89</v>
      </c>
      <c r="AR520" t="s"/>
      <c r="AS520" t="s"/>
      <c r="AT520" t="s">
        <v>90</v>
      </c>
      <c r="AU520" t="s"/>
      <c r="AV520" t="s"/>
      <c r="AW520" t="s"/>
      <c r="AX520" t="s"/>
      <c r="AY520" t="n">
        <v>3961451</v>
      </c>
      <c r="AZ520" t="s">
        <v>922</v>
      </c>
      <c r="BA520" t="s"/>
      <c r="BB520" t="n">
        <v>464844</v>
      </c>
      <c r="BC520" t="n">
        <v>13.41471</v>
      </c>
      <c r="BD520" t="n">
        <v>52.52533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92</v>
      </c>
    </row>
    <row r="521" spans="1:70">
      <c r="A521" t="s">
        <v>70</v>
      </c>
      <c r="B521" t="s">
        <v>71</v>
      </c>
      <c r="C521" t="s">
        <v>72</v>
      </c>
      <c r="D521" t="n">
        <v>1</v>
      </c>
      <c r="E521" t="s">
        <v>925</v>
      </c>
      <c r="F521" t="n">
        <v>-1</v>
      </c>
      <c r="G521" t="s">
        <v>74</v>
      </c>
      <c r="H521" t="s">
        <v>75</v>
      </c>
      <c r="I521" t="s"/>
      <c r="J521" t="s">
        <v>74</v>
      </c>
      <c r="K521" t="n">
        <v>70</v>
      </c>
      <c r="L521" t="s">
        <v>76</v>
      </c>
      <c r="M521" t="s"/>
      <c r="N521" t="s">
        <v>96</v>
      </c>
      <c r="O521" t="s">
        <v>78</v>
      </c>
      <c r="P521" t="s">
        <v>925</v>
      </c>
      <c r="Q521" t="s"/>
      <c r="R521" t="s">
        <v>114</v>
      </c>
      <c r="S521" t="s">
        <v>150</v>
      </c>
      <c r="T521" t="s">
        <v>82</v>
      </c>
      <c r="U521" t="s"/>
      <c r="V521" t="s">
        <v>83</v>
      </c>
      <c r="W521" t="s">
        <v>99</v>
      </c>
      <c r="X521" t="s"/>
      <c r="Y521" t="s">
        <v>85</v>
      </c>
      <c r="Z521">
        <f>HYPERLINK("https://hotelmonitor-cachepage.eclerx.com/savepage/tk_15435846446905656_sr_2117.html","info")</f>
        <v/>
      </c>
      <c r="AA521" t="n">
        <v>-2071564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88</v>
      </c>
      <c r="AO521" t="s"/>
      <c r="AP521" t="n">
        <v>52</v>
      </c>
      <c r="AQ521" t="s">
        <v>89</v>
      </c>
      <c r="AR521" t="s"/>
      <c r="AS521" t="s"/>
      <c r="AT521" t="s">
        <v>90</v>
      </c>
      <c r="AU521" t="s"/>
      <c r="AV521" t="s"/>
      <c r="AW521" t="s"/>
      <c r="AX521" t="s"/>
      <c r="AY521" t="n">
        <v>2071564</v>
      </c>
      <c r="AZ521" t="s">
        <v>926</v>
      </c>
      <c r="BA521" t="s"/>
      <c r="BB521" t="n">
        <v>25091</v>
      </c>
      <c r="BC521" t="n">
        <v>13.28052</v>
      </c>
      <c r="BD521" t="n">
        <v>52.51464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92</v>
      </c>
    </row>
    <row r="522" spans="1:70">
      <c r="A522" t="s">
        <v>70</v>
      </c>
      <c r="B522" t="s">
        <v>71</v>
      </c>
      <c r="C522" t="s">
        <v>72</v>
      </c>
      <c r="D522" t="n">
        <v>1</v>
      </c>
      <c r="E522" t="s">
        <v>927</v>
      </c>
      <c r="F522" t="n">
        <v>297115</v>
      </c>
      <c r="G522" t="s">
        <v>74</v>
      </c>
      <c r="H522" t="s">
        <v>75</v>
      </c>
      <c r="I522" t="s"/>
      <c r="J522" t="s">
        <v>74</v>
      </c>
      <c r="K522" t="n">
        <v>103.17</v>
      </c>
      <c r="L522" t="s">
        <v>76</v>
      </c>
      <c r="M522" t="s"/>
      <c r="N522" t="s">
        <v>141</v>
      </c>
      <c r="O522" t="s">
        <v>78</v>
      </c>
      <c r="P522" t="s">
        <v>928</v>
      </c>
      <c r="Q522" t="s"/>
      <c r="R522" t="s">
        <v>114</v>
      </c>
      <c r="S522" t="s">
        <v>929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HYPERLINK("https://hotelmonitor-cachepage.eclerx.com/savepage/tk_15435849556076586_sr_2117.html","info")</f>
        <v/>
      </c>
      <c r="AA522" t="n">
        <v>19767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88</v>
      </c>
      <c r="AO522" t="s"/>
      <c r="AP522" t="n">
        <v>226</v>
      </c>
      <c r="AQ522" t="s">
        <v>89</v>
      </c>
      <c r="AR522" t="s"/>
      <c r="AS522" t="s"/>
      <c r="AT522" t="s">
        <v>90</v>
      </c>
      <c r="AU522" t="s"/>
      <c r="AV522" t="s"/>
      <c r="AW522" t="s"/>
      <c r="AX522" t="s"/>
      <c r="AY522" t="n">
        <v>3738727</v>
      </c>
      <c r="AZ522" t="s">
        <v>930</v>
      </c>
      <c r="BA522" t="s"/>
      <c r="BB522" t="n">
        <v>88924</v>
      </c>
      <c r="BC522" t="n">
        <v>13.468965</v>
      </c>
      <c r="BD522" t="n">
        <v>52.506916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92</v>
      </c>
    </row>
    <row r="523" spans="1:70">
      <c r="A523" t="s">
        <v>70</v>
      </c>
      <c r="B523" t="s">
        <v>71</v>
      </c>
      <c r="C523" t="s">
        <v>72</v>
      </c>
      <c r="D523" t="n">
        <v>1</v>
      </c>
      <c r="E523" t="s">
        <v>931</v>
      </c>
      <c r="F523" t="n">
        <v>3438088</v>
      </c>
      <c r="G523" t="s">
        <v>74</v>
      </c>
      <c r="H523" t="s">
        <v>75</v>
      </c>
      <c r="I523" t="s"/>
      <c r="J523" t="s">
        <v>74</v>
      </c>
      <c r="K523" t="n">
        <v>109</v>
      </c>
      <c r="L523" t="s">
        <v>76</v>
      </c>
      <c r="M523" t="s"/>
      <c r="N523" t="s">
        <v>113</v>
      </c>
      <c r="O523" t="s">
        <v>78</v>
      </c>
      <c r="P523" t="s">
        <v>932</v>
      </c>
      <c r="Q523" t="s"/>
      <c r="R523" t="s">
        <v>118</v>
      </c>
      <c r="S523" t="s">
        <v>81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HYPERLINK("https://hotelmonitor-cachepage.eclerx.com/savepage/tk_15435850404523485_sr_2117.html","info")</f>
        <v/>
      </c>
      <c r="AA523" t="n">
        <v>555921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88</v>
      </c>
      <c r="AO523" t="s"/>
      <c r="AP523" t="n">
        <v>275</v>
      </c>
      <c r="AQ523" t="s">
        <v>89</v>
      </c>
      <c r="AR523" t="s"/>
      <c r="AS523" t="s"/>
      <c r="AT523" t="s">
        <v>90</v>
      </c>
      <c r="AU523" t="s"/>
      <c r="AV523" t="s"/>
      <c r="AW523" t="s"/>
      <c r="AX523" t="s"/>
      <c r="AY523" t="n">
        <v>3738731</v>
      </c>
      <c r="AZ523" t="s"/>
      <c r="BA523" t="s"/>
      <c r="BB523" t="n">
        <v>583331</v>
      </c>
      <c r="BC523" t="n">
        <v>13.330687</v>
      </c>
      <c r="BD523" t="n">
        <v>52.490346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92</v>
      </c>
    </row>
    <row r="524" spans="1:70">
      <c r="A524" t="s">
        <v>70</v>
      </c>
      <c r="B524" t="s">
        <v>71</v>
      </c>
      <c r="C524" t="s">
        <v>72</v>
      </c>
      <c r="D524" t="n">
        <v>1</v>
      </c>
      <c r="E524" t="s">
        <v>931</v>
      </c>
      <c r="F524" t="n">
        <v>3438088</v>
      </c>
      <c r="G524" t="s">
        <v>74</v>
      </c>
      <c r="H524" t="s">
        <v>75</v>
      </c>
      <c r="I524" t="s"/>
      <c r="J524" t="s">
        <v>74</v>
      </c>
      <c r="K524" t="n">
        <v>124</v>
      </c>
      <c r="L524" t="s">
        <v>76</v>
      </c>
      <c r="M524" t="s"/>
      <c r="N524" t="s">
        <v>252</v>
      </c>
      <c r="O524" t="s">
        <v>78</v>
      </c>
      <c r="P524" t="s">
        <v>932</v>
      </c>
      <c r="Q524" t="s"/>
      <c r="R524" t="s">
        <v>118</v>
      </c>
      <c r="S524" t="s">
        <v>94</v>
      </c>
      <c r="T524" t="s">
        <v>82</v>
      </c>
      <c r="U524" t="s"/>
      <c r="V524" t="s">
        <v>83</v>
      </c>
      <c r="W524" t="s">
        <v>84</v>
      </c>
      <c r="X524" t="s"/>
      <c r="Y524" t="s">
        <v>85</v>
      </c>
      <c r="Z524">
        <f>HYPERLINK("https://hotelmonitor-cachepage.eclerx.com/savepage/tk_15435850404523485_sr_2117.html","info")</f>
        <v/>
      </c>
      <c r="AA524" t="n">
        <v>555921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88</v>
      </c>
      <c r="AO524" t="s"/>
      <c r="AP524" t="n">
        <v>275</v>
      </c>
      <c r="AQ524" t="s">
        <v>89</v>
      </c>
      <c r="AR524" t="s"/>
      <c r="AS524" t="s"/>
      <c r="AT524" t="s">
        <v>90</v>
      </c>
      <c r="AU524" t="s"/>
      <c r="AV524" t="s"/>
      <c r="AW524" t="s"/>
      <c r="AX524" t="s"/>
      <c r="AY524" t="n">
        <v>3738731</v>
      </c>
      <c r="AZ524" t="s"/>
      <c r="BA524" t="s"/>
      <c r="BB524" t="n">
        <v>583331</v>
      </c>
      <c r="BC524" t="n">
        <v>13.330687</v>
      </c>
      <c r="BD524" t="n">
        <v>52.490346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92</v>
      </c>
    </row>
    <row r="525" spans="1:70">
      <c r="A525" t="s">
        <v>70</v>
      </c>
      <c r="B525" t="s">
        <v>71</v>
      </c>
      <c r="C525" t="s">
        <v>72</v>
      </c>
      <c r="D525" t="n">
        <v>1</v>
      </c>
      <c r="E525" t="s">
        <v>931</v>
      </c>
      <c r="F525" t="n">
        <v>3438088</v>
      </c>
      <c r="G525" t="s">
        <v>74</v>
      </c>
      <c r="H525" t="s">
        <v>75</v>
      </c>
      <c r="I525" t="s"/>
      <c r="J525" t="s">
        <v>74</v>
      </c>
      <c r="K525" t="n">
        <v>149</v>
      </c>
      <c r="L525" t="s">
        <v>76</v>
      </c>
      <c r="M525" t="s"/>
      <c r="N525" t="s">
        <v>592</v>
      </c>
      <c r="O525" t="s">
        <v>78</v>
      </c>
      <c r="P525" t="s">
        <v>932</v>
      </c>
      <c r="Q525" t="s"/>
      <c r="R525" t="s">
        <v>118</v>
      </c>
      <c r="S525" t="s">
        <v>156</v>
      </c>
      <c r="T525" t="s">
        <v>82</v>
      </c>
      <c r="U525" t="s"/>
      <c r="V525" t="s">
        <v>83</v>
      </c>
      <c r="W525" t="s">
        <v>84</v>
      </c>
      <c r="X525" t="s"/>
      <c r="Y525" t="s">
        <v>85</v>
      </c>
      <c r="Z525">
        <f>HYPERLINK("https://hotelmonitor-cachepage.eclerx.com/savepage/tk_15435850404523485_sr_2117.html","info")</f>
        <v/>
      </c>
      <c r="AA525" t="n">
        <v>555921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88</v>
      </c>
      <c r="AO525" t="s"/>
      <c r="AP525" t="n">
        <v>275</v>
      </c>
      <c r="AQ525" t="s">
        <v>89</v>
      </c>
      <c r="AR525" t="s"/>
      <c r="AS525" t="s"/>
      <c r="AT525" t="s">
        <v>90</v>
      </c>
      <c r="AU525" t="s"/>
      <c r="AV525" t="s"/>
      <c r="AW525" t="s"/>
      <c r="AX525" t="s"/>
      <c r="AY525" t="n">
        <v>3738731</v>
      </c>
      <c r="AZ525" t="s"/>
      <c r="BA525" t="s"/>
      <c r="BB525" t="n">
        <v>583331</v>
      </c>
      <c r="BC525" t="n">
        <v>13.330687</v>
      </c>
      <c r="BD525" t="n">
        <v>52.490346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92</v>
      </c>
    </row>
    <row r="526" spans="1:70">
      <c r="A526" t="s">
        <v>70</v>
      </c>
      <c r="B526" t="s">
        <v>71</v>
      </c>
      <c r="C526" t="s">
        <v>72</v>
      </c>
      <c r="D526" t="n">
        <v>1</v>
      </c>
      <c r="E526" t="s">
        <v>931</v>
      </c>
      <c r="F526" t="n">
        <v>3438088</v>
      </c>
      <c r="G526" t="s">
        <v>74</v>
      </c>
      <c r="H526" t="s">
        <v>75</v>
      </c>
      <c r="I526" t="s"/>
      <c r="J526" t="s">
        <v>74</v>
      </c>
      <c r="K526" t="n">
        <v>229</v>
      </c>
      <c r="L526" t="s">
        <v>76</v>
      </c>
      <c r="M526" t="s"/>
      <c r="N526" t="s">
        <v>933</v>
      </c>
      <c r="O526" t="s">
        <v>78</v>
      </c>
      <c r="P526" t="s">
        <v>932</v>
      </c>
      <c r="Q526" t="s"/>
      <c r="R526" t="s">
        <v>118</v>
      </c>
      <c r="S526" t="s">
        <v>934</v>
      </c>
      <c r="T526" t="s">
        <v>82</v>
      </c>
      <c r="U526" t="s"/>
      <c r="V526" t="s">
        <v>83</v>
      </c>
      <c r="W526" t="s">
        <v>84</v>
      </c>
      <c r="X526" t="s"/>
      <c r="Y526" t="s">
        <v>85</v>
      </c>
      <c r="Z526">
        <f>HYPERLINK("https://hotelmonitor-cachepage.eclerx.com/savepage/tk_15435850404523485_sr_2117.html","info")</f>
        <v/>
      </c>
      <c r="AA526" t="n">
        <v>555921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88</v>
      </c>
      <c r="AO526" t="s"/>
      <c r="AP526" t="n">
        <v>275</v>
      </c>
      <c r="AQ526" t="s">
        <v>89</v>
      </c>
      <c r="AR526" t="s"/>
      <c r="AS526" t="s"/>
      <c r="AT526" t="s">
        <v>90</v>
      </c>
      <c r="AU526" t="s"/>
      <c r="AV526" t="s"/>
      <c r="AW526" t="s"/>
      <c r="AX526" t="s"/>
      <c r="AY526" t="n">
        <v>3738731</v>
      </c>
      <c r="AZ526" t="s"/>
      <c r="BA526" t="s"/>
      <c r="BB526" t="n">
        <v>583331</v>
      </c>
      <c r="BC526" t="n">
        <v>13.330687</v>
      </c>
      <c r="BD526" t="n">
        <v>52.490346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92</v>
      </c>
    </row>
    <row r="527" spans="1:70">
      <c r="A527" t="s">
        <v>70</v>
      </c>
      <c r="B527" t="s">
        <v>71</v>
      </c>
      <c r="C527" t="s">
        <v>72</v>
      </c>
      <c r="D527" t="n">
        <v>1</v>
      </c>
      <c r="E527" t="s">
        <v>935</v>
      </c>
      <c r="F527" t="n">
        <v>-1</v>
      </c>
      <c r="G527" t="s">
        <v>74</v>
      </c>
      <c r="H527" t="s">
        <v>75</v>
      </c>
      <c r="I527" t="s"/>
      <c r="J527" t="s">
        <v>74</v>
      </c>
      <c r="K527" t="n">
        <v>203.28</v>
      </c>
      <c r="L527" t="s">
        <v>76</v>
      </c>
      <c r="M527" t="s"/>
      <c r="N527" t="s">
        <v>936</v>
      </c>
      <c r="O527" t="s">
        <v>78</v>
      </c>
      <c r="P527" t="s">
        <v>935</v>
      </c>
      <c r="Q527" t="s"/>
      <c r="R527" t="s">
        <v>80</v>
      </c>
      <c r="S527" t="s">
        <v>937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HYPERLINK("https://hotelmonitor-cachepage.eclerx.com/savepage/tk_15435848821039088_sr_2117.html","info")</f>
        <v/>
      </c>
      <c r="AA527" t="n">
        <v>-4972638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88</v>
      </c>
      <c r="AO527" t="s"/>
      <c r="AP527" t="n">
        <v>186</v>
      </c>
      <c r="AQ527" t="s">
        <v>89</v>
      </c>
      <c r="AR527" t="s"/>
      <c r="AS527" t="s"/>
      <c r="AT527" t="s">
        <v>90</v>
      </c>
      <c r="AU527" t="s"/>
      <c r="AV527" t="s"/>
      <c r="AW527" t="s"/>
      <c r="AX527" t="s"/>
      <c r="AY527" t="n">
        <v>4972638</v>
      </c>
      <c r="AZ527" t="s">
        <v>938</v>
      </c>
      <c r="BA527" t="s"/>
      <c r="BB527" t="n">
        <v>31436</v>
      </c>
      <c r="BC527" t="n">
        <v>13.32632</v>
      </c>
      <c r="BD527" t="n">
        <v>52.46545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92</v>
      </c>
    </row>
    <row r="528" spans="1:70">
      <c r="A528" t="s">
        <v>70</v>
      </c>
      <c r="B528" t="s">
        <v>71</v>
      </c>
      <c r="C528" t="s">
        <v>72</v>
      </c>
      <c r="D528" t="n">
        <v>1</v>
      </c>
      <c r="E528" t="s">
        <v>935</v>
      </c>
      <c r="F528" t="n">
        <v>-1</v>
      </c>
      <c r="G528" t="s">
        <v>74</v>
      </c>
      <c r="H528" t="s">
        <v>75</v>
      </c>
      <c r="I528" t="s"/>
      <c r="J528" t="s">
        <v>74</v>
      </c>
      <c r="K528" t="n">
        <v>110.88</v>
      </c>
      <c r="L528" t="s">
        <v>76</v>
      </c>
      <c r="M528" t="s"/>
      <c r="N528" t="s">
        <v>756</v>
      </c>
      <c r="O528" t="s">
        <v>78</v>
      </c>
      <c r="P528" t="s">
        <v>935</v>
      </c>
      <c r="Q528" t="s"/>
      <c r="R528" t="s">
        <v>80</v>
      </c>
      <c r="S528" t="s">
        <v>741</v>
      </c>
      <c r="T528" t="s">
        <v>82</v>
      </c>
      <c r="U528" t="s"/>
      <c r="V528" t="s">
        <v>83</v>
      </c>
      <c r="W528" t="s">
        <v>84</v>
      </c>
      <c r="X528" t="s"/>
      <c r="Y528" t="s">
        <v>85</v>
      </c>
      <c r="Z528">
        <f>HYPERLINK("https://hotelmonitor-cachepage.eclerx.com/savepage/tk_15435848821039088_sr_2117.html","info")</f>
        <v/>
      </c>
      <c r="AA528" t="n">
        <v>-4972638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88</v>
      </c>
      <c r="AO528" t="s"/>
      <c r="AP528" t="n">
        <v>186</v>
      </c>
      <c r="AQ528" t="s">
        <v>89</v>
      </c>
      <c r="AR528" t="s"/>
      <c r="AS528" t="s"/>
      <c r="AT528" t="s">
        <v>90</v>
      </c>
      <c r="AU528" t="s"/>
      <c r="AV528" t="s"/>
      <c r="AW528" t="s"/>
      <c r="AX528" t="s"/>
      <c r="AY528" t="n">
        <v>4972638</v>
      </c>
      <c r="AZ528" t="s">
        <v>938</v>
      </c>
      <c r="BA528" t="s"/>
      <c r="BB528" t="n">
        <v>31436</v>
      </c>
      <c r="BC528" t="n">
        <v>13.32632</v>
      </c>
      <c r="BD528" t="n">
        <v>52.46545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92</v>
      </c>
    </row>
    <row r="529" spans="1:70">
      <c r="A529" t="s">
        <v>70</v>
      </c>
      <c r="B529" t="s">
        <v>71</v>
      </c>
      <c r="C529" t="s">
        <v>72</v>
      </c>
      <c r="D529" t="n">
        <v>1</v>
      </c>
      <c r="E529" t="s">
        <v>935</v>
      </c>
      <c r="F529" t="n">
        <v>-1</v>
      </c>
      <c r="G529" t="s">
        <v>74</v>
      </c>
      <c r="H529" t="s">
        <v>75</v>
      </c>
      <c r="I529" t="s"/>
      <c r="J529" t="s">
        <v>74</v>
      </c>
      <c r="K529" t="n">
        <v>258.88</v>
      </c>
      <c r="L529" t="s">
        <v>76</v>
      </c>
      <c r="M529" t="s"/>
      <c r="N529" t="s">
        <v>737</v>
      </c>
      <c r="O529" t="s">
        <v>78</v>
      </c>
      <c r="P529" t="s">
        <v>935</v>
      </c>
      <c r="Q529" t="s"/>
      <c r="R529" t="s">
        <v>80</v>
      </c>
      <c r="S529" t="s">
        <v>939</v>
      </c>
      <c r="T529" t="s">
        <v>82</v>
      </c>
      <c r="U529" t="s"/>
      <c r="V529" t="s">
        <v>83</v>
      </c>
      <c r="W529" t="s">
        <v>99</v>
      </c>
      <c r="X529" t="s"/>
      <c r="Y529" t="s">
        <v>85</v>
      </c>
      <c r="Z529">
        <f>HYPERLINK("https://hotelmonitor-cachepage.eclerx.com/savepage/tk_15435848821039088_sr_2117.html","info")</f>
        <v/>
      </c>
      <c r="AA529" t="n">
        <v>-4972638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88</v>
      </c>
      <c r="AO529" t="s"/>
      <c r="AP529" t="n">
        <v>186</v>
      </c>
      <c r="AQ529" t="s">
        <v>89</v>
      </c>
      <c r="AR529" t="s"/>
      <c r="AS529" t="s"/>
      <c r="AT529" t="s">
        <v>90</v>
      </c>
      <c r="AU529" t="s"/>
      <c r="AV529" t="s"/>
      <c r="AW529" t="s"/>
      <c r="AX529" t="s"/>
      <c r="AY529" t="n">
        <v>4972638</v>
      </c>
      <c r="AZ529" t="s">
        <v>938</v>
      </c>
      <c r="BA529" t="s"/>
      <c r="BB529" t="n">
        <v>31436</v>
      </c>
      <c r="BC529" t="n">
        <v>13.32632</v>
      </c>
      <c r="BD529" t="n">
        <v>52.46545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92</v>
      </c>
    </row>
    <row r="530" spans="1:70">
      <c r="A530" t="s">
        <v>70</v>
      </c>
      <c r="B530" t="s">
        <v>71</v>
      </c>
      <c r="C530" t="s">
        <v>72</v>
      </c>
      <c r="D530" t="n">
        <v>1</v>
      </c>
      <c r="E530" t="s">
        <v>940</v>
      </c>
      <c r="F530" t="n">
        <v>-1</v>
      </c>
      <c r="G530" t="s">
        <v>74</v>
      </c>
      <c r="H530" t="s">
        <v>75</v>
      </c>
      <c r="I530" t="s"/>
      <c r="J530" t="s">
        <v>74</v>
      </c>
      <c r="K530" t="n">
        <v>236</v>
      </c>
      <c r="L530" t="s">
        <v>76</v>
      </c>
      <c r="M530" t="s"/>
      <c r="N530" t="s">
        <v>96</v>
      </c>
      <c r="O530" t="s">
        <v>78</v>
      </c>
      <c r="P530" t="s">
        <v>940</v>
      </c>
      <c r="Q530" t="s"/>
      <c r="R530" t="s">
        <v>153</v>
      </c>
      <c r="S530" t="s">
        <v>941</v>
      </c>
      <c r="T530" t="s">
        <v>82</v>
      </c>
      <c r="U530" t="s"/>
      <c r="V530" t="s">
        <v>83</v>
      </c>
      <c r="W530" t="s">
        <v>84</v>
      </c>
      <c r="X530" t="s"/>
      <c r="Y530" t="s">
        <v>85</v>
      </c>
      <c r="Z530">
        <f>HYPERLINK("https://hotelmonitor-cachepage.eclerx.com/savepage/tk_15435849700217032_sr_2117.html","info")</f>
        <v/>
      </c>
      <c r="AA530" t="n">
        <v>-2071591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88</v>
      </c>
      <c r="AO530" t="s"/>
      <c r="AP530" t="n">
        <v>234</v>
      </c>
      <c r="AQ530" t="s">
        <v>89</v>
      </c>
      <c r="AR530" t="s"/>
      <c r="AS530" t="s"/>
      <c r="AT530" t="s">
        <v>90</v>
      </c>
      <c r="AU530" t="s"/>
      <c r="AV530" t="s"/>
      <c r="AW530" t="s"/>
      <c r="AX530" t="s"/>
      <c r="AY530" t="n">
        <v>2071591</v>
      </c>
      <c r="AZ530" t="s">
        <v>942</v>
      </c>
      <c r="BA530" t="s"/>
      <c r="BB530" t="n">
        <v>645420</v>
      </c>
      <c r="BC530" t="n">
        <v>13.40147</v>
      </c>
      <c r="BD530" t="n">
        <v>52.53074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92</v>
      </c>
    </row>
    <row r="531" spans="1:70">
      <c r="A531" t="s">
        <v>70</v>
      </c>
      <c r="B531" t="s">
        <v>71</v>
      </c>
      <c r="C531" t="s">
        <v>72</v>
      </c>
      <c r="D531" t="n">
        <v>1</v>
      </c>
      <c r="E531" t="s">
        <v>940</v>
      </c>
      <c r="F531" t="n">
        <v>-1</v>
      </c>
      <c r="G531" t="s">
        <v>74</v>
      </c>
      <c r="H531" t="s">
        <v>75</v>
      </c>
      <c r="I531" t="s"/>
      <c r="J531" t="s">
        <v>74</v>
      </c>
      <c r="K531" t="n">
        <v>355</v>
      </c>
      <c r="L531" t="s">
        <v>76</v>
      </c>
      <c r="M531" t="s"/>
      <c r="N531" t="s">
        <v>943</v>
      </c>
      <c r="O531" t="s">
        <v>78</v>
      </c>
      <c r="P531" t="s">
        <v>940</v>
      </c>
      <c r="Q531" t="s"/>
      <c r="R531" t="s">
        <v>153</v>
      </c>
      <c r="S531" t="s">
        <v>944</v>
      </c>
      <c r="T531" t="s">
        <v>82</v>
      </c>
      <c r="U531" t="s"/>
      <c r="V531" t="s">
        <v>83</v>
      </c>
      <c r="W531" t="s">
        <v>84</v>
      </c>
      <c r="X531" t="s"/>
      <c r="Y531" t="s">
        <v>85</v>
      </c>
      <c r="Z531">
        <f>HYPERLINK("https://hotelmonitor-cachepage.eclerx.com/savepage/tk_15435849700217032_sr_2117.html","info")</f>
        <v/>
      </c>
      <c r="AA531" t="n">
        <v>-2071591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88</v>
      </c>
      <c r="AO531" t="s"/>
      <c r="AP531" t="n">
        <v>234</v>
      </c>
      <c r="AQ531" t="s">
        <v>89</v>
      </c>
      <c r="AR531" t="s"/>
      <c r="AS531" t="s"/>
      <c r="AT531" t="s">
        <v>90</v>
      </c>
      <c r="AU531" t="s"/>
      <c r="AV531" t="s"/>
      <c r="AW531" t="s"/>
      <c r="AX531" t="s"/>
      <c r="AY531" t="n">
        <v>2071591</v>
      </c>
      <c r="AZ531" t="s">
        <v>942</v>
      </c>
      <c r="BA531" t="s"/>
      <c r="BB531" t="n">
        <v>645420</v>
      </c>
      <c r="BC531" t="n">
        <v>13.40147</v>
      </c>
      <c r="BD531" t="n">
        <v>52.53074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92</v>
      </c>
    </row>
    <row r="532" spans="1:70">
      <c r="A532" t="s">
        <v>70</v>
      </c>
      <c r="B532" t="s">
        <v>71</v>
      </c>
      <c r="C532" t="s">
        <v>72</v>
      </c>
      <c r="D532" t="n">
        <v>1</v>
      </c>
      <c r="E532" t="s">
        <v>940</v>
      </c>
      <c r="F532" t="n">
        <v>-1</v>
      </c>
      <c r="G532" t="s">
        <v>74</v>
      </c>
      <c r="H532" t="s">
        <v>75</v>
      </c>
      <c r="I532" t="s"/>
      <c r="J532" t="s">
        <v>74</v>
      </c>
      <c r="K532" t="n">
        <v>355</v>
      </c>
      <c r="L532" t="s">
        <v>76</v>
      </c>
      <c r="M532" t="s"/>
      <c r="N532" t="s">
        <v>943</v>
      </c>
      <c r="O532" t="s">
        <v>78</v>
      </c>
      <c r="P532" t="s">
        <v>940</v>
      </c>
      <c r="Q532" t="s"/>
      <c r="R532" t="s">
        <v>153</v>
      </c>
      <c r="S532" t="s">
        <v>944</v>
      </c>
      <c r="T532" t="s">
        <v>82</v>
      </c>
      <c r="U532" t="s"/>
      <c r="V532" t="s">
        <v>83</v>
      </c>
      <c r="W532" t="s">
        <v>84</v>
      </c>
      <c r="X532" t="s"/>
      <c r="Y532" t="s">
        <v>85</v>
      </c>
      <c r="Z532">
        <f>HYPERLINK("https://hotelmonitor-cachepage.eclerx.com/savepage/tk_15435849700217032_sr_2117.html","info")</f>
        <v/>
      </c>
      <c r="AA532" t="n">
        <v>-2071591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88</v>
      </c>
      <c r="AO532" t="s"/>
      <c r="AP532" t="n">
        <v>234</v>
      </c>
      <c r="AQ532" t="s">
        <v>89</v>
      </c>
      <c r="AR532" t="s"/>
      <c r="AS532" t="s"/>
      <c r="AT532" t="s">
        <v>90</v>
      </c>
      <c r="AU532" t="s"/>
      <c r="AV532" t="s"/>
      <c r="AW532" t="s"/>
      <c r="AX532" t="s"/>
      <c r="AY532" t="n">
        <v>2071591</v>
      </c>
      <c r="AZ532" t="s">
        <v>942</v>
      </c>
      <c r="BA532" t="s"/>
      <c r="BB532" t="n">
        <v>645420</v>
      </c>
      <c r="BC532" t="n">
        <v>13.40147</v>
      </c>
      <c r="BD532" t="n">
        <v>52.53074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92</v>
      </c>
    </row>
    <row r="533" spans="1:70">
      <c r="A533" t="s">
        <v>70</v>
      </c>
      <c r="B533" t="s">
        <v>71</v>
      </c>
      <c r="C533" t="s">
        <v>72</v>
      </c>
      <c r="D533" t="n">
        <v>1</v>
      </c>
      <c r="E533" t="s">
        <v>940</v>
      </c>
      <c r="F533" t="n">
        <v>-1</v>
      </c>
      <c r="G533" t="s">
        <v>74</v>
      </c>
      <c r="H533" t="s">
        <v>75</v>
      </c>
      <c r="I533" t="s"/>
      <c r="J533" t="s">
        <v>74</v>
      </c>
      <c r="K533" t="n">
        <v>369</v>
      </c>
      <c r="L533" t="s">
        <v>76</v>
      </c>
      <c r="M533" t="s"/>
      <c r="N533" t="s">
        <v>592</v>
      </c>
      <c r="O533" t="s">
        <v>78</v>
      </c>
      <c r="P533" t="s">
        <v>940</v>
      </c>
      <c r="Q533" t="s"/>
      <c r="R533" t="s">
        <v>153</v>
      </c>
      <c r="S533" t="s">
        <v>945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HYPERLINK("https://hotelmonitor-cachepage.eclerx.com/savepage/tk_15435849700217032_sr_2117.html","info")</f>
        <v/>
      </c>
      <c r="AA533" t="n">
        <v>-2071591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88</v>
      </c>
      <c r="AO533" t="s"/>
      <c r="AP533" t="n">
        <v>234</v>
      </c>
      <c r="AQ533" t="s">
        <v>89</v>
      </c>
      <c r="AR533" t="s"/>
      <c r="AS533" t="s"/>
      <c r="AT533" t="s">
        <v>90</v>
      </c>
      <c r="AU533" t="s"/>
      <c r="AV533" t="s"/>
      <c r="AW533" t="s"/>
      <c r="AX533" t="s"/>
      <c r="AY533" t="n">
        <v>2071591</v>
      </c>
      <c r="AZ533" t="s">
        <v>942</v>
      </c>
      <c r="BA533" t="s"/>
      <c r="BB533" t="n">
        <v>645420</v>
      </c>
      <c r="BC533" t="n">
        <v>13.40147</v>
      </c>
      <c r="BD533" t="n">
        <v>52.53074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92</v>
      </c>
    </row>
    <row r="534" spans="1:70">
      <c r="A534" t="s">
        <v>70</v>
      </c>
      <c r="B534" t="s">
        <v>71</v>
      </c>
      <c r="C534" t="s">
        <v>72</v>
      </c>
      <c r="D534" t="n">
        <v>1</v>
      </c>
      <c r="E534" t="s">
        <v>946</v>
      </c>
      <c r="F534" t="n">
        <v>2970437</v>
      </c>
      <c r="G534" t="s">
        <v>74</v>
      </c>
      <c r="H534" t="s">
        <v>75</v>
      </c>
      <c r="I534" t="s"/>
      <c r="J534" t="s">
        <v>74</v>
      </c>
      <c r="K534" t="n">
        <v>169</v>
      </c>
      <c r="L534" t="s">
        <v>76</v>
      </c>
      <c r="M534" t="s"/>
      <c r="N534" t="s">
        <v>113</v>
      </c>
      <c r="O534" t="s">
        <v>78</v>
      </c>
      <c r="P534" t="s">
        <v>947</v>
      </c>
      <c r="Q534" t="s"/>
      <c r="R534" t="s">
        <v>80</v>
      </c>
      <c r="S534" t="s">
        <v>738</v>
      </c>
      <c r="T534" t="s">
        <v>82</v>
      </c>
      <c r="U534" t="s"/>
      <c r="V534" t="s">
        <v>83</v>
      </c>
      <c r="W534" t="s">
        <v>84</v>
      </c>
      <c r="X534" t="s"/>
      <c r="Y534" t="s">
        <v>85</v>
      </c>
      <c r="Z534">
        <f>HYPERLINK("https://hotelmonitor-cachepage.eclerx.com/savepage/tk_1543584898006618_sr_2117.html","info")</f>
        <v/>
      </c>
      <c r="AA534" t="n">
        <v>476322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88</v>
      </c>
      <c r="AO534" t="s"/>
      <c r="AP534" t="n">
        <v>195</v>
      </c>
      <c r="AQ534" t="s">
        <v>89</v>
      </c>
      <c r="AR534" t="s"/>
      <c r="AS534" t="s"/>
      <c r="AT534" t="s">
        <v>90</v>
      </c>
      <c r="AU534" t="s"/>
      <c r="AV534" t="s"/>
      <c r="AW534" t="s"/>
      <c r="AX534" t="s"/>
      <c r="AY534" t="n">
        <v>2366109</v>
      </c>
      <c r="AZ534" t="s">
        <v>948</v>
      </c>
      <c r="BA534" t="s"/>
      <c r="BB534" t="n">
        <v>765336</v>
      </c>
      <c r="BC534" t="n">
        <v>13.400854</v>
      </c>
      <c r="BD534" t="n">
        <v>52.523103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92</v>
      </c>
    </row>
    <row r="535" spans="1:70">
      <c r="A535" t="s">
        <v>70</v>
      </c>
      <c r="B535" t="s">
        <v>71</v>
      </c>
      <c r="C535" t="s">
        <v>72</v>
      </c>
      <c r="D535" t="n">
        <v>1</v>
      </c>
      <c r="E535" t="s">
        <v>949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99</v>
      </c>
      <c r="L535" t="s">
        <v>76</v>
      </c>
      <c r="M535" t="s"/>
      <c r="N535" t="s">
        <v>96</v>
      </c>
      <c r="O535" t="s">
        <v>78</v>
      </c>
      <c r="P535" t="s">
        <v>949</v>
      </c>
      <c r="Q535" t="s"/>
      <c r="R535" t="s">
        <v>80</v>
      </c>
      <c r="S535" t="s">
        <v>123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HYPERLINK("https://hotelmonitor-cachepage.eclerx.com/savepage/tk_15435848288577702_sr_2117.html","info")</f>
        <v/>
      </c>
      <c r="AA535" t="n">
        <v>-2071595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88</v>
      </c>
      <c r="AO535" t="s"/>
      <c r="AP535" t="n">
        <v>155</v>
      </c>
      <c r="AQ535" t="s">
        <v>89</v>
      </c>
      <c r="AR535" t="s"/>
      <c r="AS535" t="s"/>
      <c r="AT535" t="s">
        <v>90</v>
      </c>
      <c r="AU535" t="s"/>
      <c r="AV535" t="s"/>
      <c r="AW535" t="s"/>
      <c r="AX535" t="s"/>
      <c r="AY535" t="n">
        <v>2071595</v>
      </c>
      <c r="AZ535" t="s">
        <v>950</v>
      </c>
      <c r="BA535" t="s"/>
      <c r="BB535" t="n">
        <v>42024</v>
      </c>
      <c r="BC535" t="n">
        <v>13.28346</v>
      </c>
      <c r="BD535" t="n">
        <v>52.49133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92</v>
      </c>
    </row>
    <row r="536" spans="1:70">
      <c r="A536" t="s">
        <v>70</v>
      </c>
      <c r="B536" t="s">
        <v>71</v>
      </c>
      <c r="C536" t="s">
        <v>72</v>
      </c>
      <c r="D536" t="n">
        <v>1</v>
      </c>
      <c r="E536" t="s">
        <v>949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110</v>
      </c>
      <c r="L536" t="s">
        <v>76</v>
      </c>
      <c r="M536" t="s"/>
      <c r="N536" t="s">
        <v>141</v>
      </c>
      <c r="O536" t="s">
        <v>78</v>
      </c>
      <c r="P536" t="s">
        <v>949</v>
      </c>
      <c r="Q536" t="s"/>
      <c r="R536" t="s">
        <v>80</v>
      </c>
      <c r="S536" t="s">
        <v>435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HYPERLINK("https://hotelmonitor-cachepage.eclerx.com/savepage/tk_15435848288577702_sr_2117.html","info")</f>
        <v/>
      </c>
      <c r="AA536" t="n">
        <v>-2071595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88</v>
      </c>
      <c r="AO536" t="s"/>
      <c r="AP536" t="n">
        <v>155</v>
      </c>
      <c r="AQ536" t="s">
        <v>89</v>
      </c>
      <c r="AR536" t="s"/>
      <c r="AS536" t="s"/>
      <c r="AT536" t="s">
        <v>90</v>
      </c>
      <c r="AU536" t="s"/>
      <c r="AV536" t="s"/>
      <c r="AW536" t="s"/>
      <c r="AX536" t="s"/>
      <c r="AY536" t="n">
        <v>2071595</v>
      </c>
      <c r="AZ536" t="s">
        <v>950</v>
      </c>
      <c r="BA536" t="s"/>
      <c r="BB536" t="n">
        <v>42024</v>
      </c>
      <c r="BC536" t="n">
        <v>13.28346</v>
      </c>
      <c r="BD536" t="n">
        <v>52.49133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92</v>
      </c>
    </row>
    <row r="537" spans="1:70">
      <c r="A537" t="s">
        <v>70</v>
      </c>
      <c r="B537" t="s">
        <v>71</v>
      </c>
      <c r="C537" t="s">
        <v>72</v>
      </c>
      <c r="D537" t="n">
        <v>1</v>
      </c>
      <c r="E537" t="s">
        <v>951</v>
      </c>
      <c r="F537" t="n">
        <v>268689</v>
      </c>
      <c r="G537" t="s">
        <v>74</v>
      </c>
      <c r="H537" t="s">
        <v>75</v>
      </c>
      <c r="I537" t="s"/>
      <c r="J537" t="s">
        <v>74</v>
      </c>
      <c r="K537" t="n">
        <v>89</v>
      </c>
      <c r="L537" t="s">
        <v>76</v>
      </c>
      <c r="M537" t="s"/>
      <c r="N537" t="s">
        <v>113</v>
      </c>
      <c r="O537" t="s">
        <v>78</v>
      </c>
      <c r="P537" t="s">
        <v>952</v>
      </c>
      <c r="Q537" t="s"/>
      <c r="R537" t="s">
        <v>118</v>
      </c>
      <c r="S537" t="s">
        <v>399</v>
      </c>
      <c r="T537" t="s">
        <v>82</v>
      </c>
      <c r="U537" t="s"/>
      <c r="V537" t="s">
        <v>83</v>
      </c>
      <c r="W537" t="s">
        <v>84</v>
      </c>
      <c r="X537" t="s"/>
      <c r="Y537" t="s">
        <v>85</v>
      </c>
      <c r="Z537">
        <f>HYPERLINK("https://hotelmonitor-cachepage.eclerx.com/savepage/tk_1543584972879321_sr_2117.html","info")</f>
        <v/>
      </c>
      <c r="AA537" t="n">
        <v>81261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88</v>
      </c>
      <c r="AO537" t="s"/>
      <c r="AP537" t="n">
        <v>236</v>
      </c>
      <c r="AQ537" t="s">
        <v>89</v>
      </c>
      <c r="AR537" t="s"/>
      <c r="AS537" t="s"/>
      <c r="AT537" t="s">
        <v>90</v>
      </c>
      <c r="AU537" t="s"/>
      <c r="AV537" t="s"/>
      <c r="AW537" t="s"/>
      <c r="AX537" t="s"/>
      <c r="AY537" t="n">
        <v>955133</v>
      </c>
      <c r="AZ537" t="s">
        <v>953</v>
      </c>
      <c r="BA537" t="s"/>
      <c r="BB537" t="n">
        <v>6673</v>
      </c>
      <c r="BC537" t="n">
        <v>13.32376</v>
      </c>
      <c r="BD537" t="n">
        <v>52.50255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92</v>
      </c>
    </row>
    <row r="538" spans="1:70">
      <c r="A538" t="s">
        <v>70</v>
      </c>
      <c r="B538" t="s">
        <v>71</v>
      </c>
      <c r="C538" t="s">
        <v>72</v>
      </c>
      <c r="D538" t="n">
        <v>1</v>
      </c>
      <c r="E538" t="s">
        <v>951</v>
      </c>
      <c r="F538" t="n">
        <v>268689</v>
      </c>
      <c r="G538" t="s">
        <v>74</v>
      </c>
      <c r="H538" t="s">
        <v>75</v>
      </c>
      <c r="I538" t="s"/>
      <c r="J538" t="s">
        <v>74</v>
      </c>
      <c r="K538" t="n">
        <v>100</v>
      </c>
      <c r="L538" t="s">
        <v>76</v>
      </c>
      <c r="M538" t="s"/>
      <c r="N538" t="s">
        <v>252</v>
      </c>
      <c r="O538" t="s">
        <v>78</v>
      </c>
      <c r="P538" t="s">
        <v>952</v>
      </c>
      <c r="Q538" t="s"/>
      <c r="R538" t="s">
        <v>118</v>
      </c>
      <c r="S538" t="s">
        <v>541</v>
      </c>
      <c r="T538" t="s">
        <v>82</v>
      </c>
      <c r="U538" t="s"/>
      <c r="V538" t="s">
        <v>83</v>
      </c>
      <c r="W538" t="s">
        <v>84</v>
      </c>
      <c r="X538" t="s"/>
      <c r="Y538" t="s">
        <v>85</v>
      </c>
      <c r="Z538">
        <f>HYPERLINK("https://hotelmonitor-cachepage.eclerx.com/savepage/tk_1543584972879321_sr_2117.html","info")</f>
        <v/>
      </c>
      <c r="AA538" t="n">
        <v>81261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88</v>
      </c>
      <c r="AO538" t="s"/>
      <c r="AP538" t="n">
        <v>236</v>
      </c>
      <c r="AQ538" t="s">
        <v>89</v>
      </c>
      <c r="AR538" t="s"/>
      <c r="AS538" t="s"/>
      <c r="AT538" t="s">
        <v>90</v>
      </c>
      <c r="AU538" t="s"/>
      <c r="AV538" t="s"/>
      <c r="AW538" t="s"/>
      <c r="AX538" t="s"/>
      <c r="AY538" t="n">
        <v>955133</v>
      </c>
      <c r="AZ538" t="s">
        <v>953</v>
      </c>
      <c r="BA538" t="s"/>
      <c r="BB538" t="n">
        <v>6673</v>
      </c>
      <c r="BC538" t="n">
        <v>13.32376</v>
      </c>
      <c r="BD538" t="n">
        <v>52.50255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92</v>
      </c>
    </row>
    <row r="539" spans="1:70">
      <c r="A539" t="s">
        <v>70</v>
      </c>
      <c r="B539" t="s">
        <v>71</v>
      </c>
      <c r="C539" t="s">
        <v>72</v>
      </c>
      <c r="D539" t="n">
        <v>1</v>
      </c>
      <c r="E539" t="s">
        <v>951</v>
      </c>
      <c r="F539" t="n">
        <v>268689</v>
      </c>
      <c r="G539" t="s">
        <v>74</v>
      </c>
      <c r="H539" t="s">
        <v>75</v>
      </c>
      <c r="I539" t="s"/>
      <c r="J539" t="s">
        <v>74</v>
      </c>
      <c r="K539" t="n">
        <v>140</v>
      </c>
      <c r="L539" t="s">
        <v>76</v>
      </c>
      <c r="M539" t="s"/>
      <c r="N539" t="s">
        <v>592</v>
      </c>
      <c r="O539" t="s">
        <v>78</v>
      </c>
      <c r="P539" t="s">
        <v>952</v>
      </c>
      <c r="Q539" t="s"/>
      <c r="R539" t="s">
        <v>118</v>
      </c>
      <c r="S539" t="s">
        <v>618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HYPERLINK("https://hotelmonitor-cachepage.eclerx.com/savepage/tk_1543584972879321_sr_2117.html","info")</f>
        <v/>
      </c>
      <c r="AA539" t="n">
        <v>81261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88</v>
      </c>
      <c r="AO539" t="s"/>
      <c r="AP539" t="n">
        <v>236</v>
      </c>
      <c r="AQ539" t="s">
        <v>89</v>
      </c>
      <c r="AR539" t="s"/>
      <c r="AS539" t="s"/>
      <c r="AT539" t="s">
        <v>90</v>
      </c>
      <c r="AU539" t="s"/>
      <c r="AV539" t="s"/>
      <c r="AW539" t="s"/>
      <c r="AX539" t="s"/>
      <c r="AY539" t="n">
        <v>955133</v>
      </c>
      <c r="AZ539" t="s">
        <v>953</v>
      </c>
      <c r="BA539" t="s"/>
      <c r="BB539" t="n">
        <v>6673</v>
      </c>
      <c r="BC539" t="n">
        <v>13.32376</v>
      </c>
      <c r="BD539" t="n">
        <v>52.50255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92</v>
      </c>
    </row>
    <row r="540" spans="1:70">
      <c r="A540" t="s">
        <v>70</v>
      </c>
      <c r="B540" t="s">
        <v>71</v>
      </c>
      <c r="C540" t="s">
        <v>72</v>
      </c>
      <c r="D540" t="n">
        <v>1</v>
      </c>
      <c r="E540" t="s">
        <v>954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128.04</v>
      </c>
      <c r="L540" t="s">
        <v>76</v>
      </c>
      <c r="M540" t="s"/>
      <c r="N540" t="s">
        <v>955</v>
      </c>
      <c r="O540" t="s">
        <v>78</v>
      </c>
      <c r="P540" t="s">
        <v>954</v>
      </c>
      <c r="Q540" t="s"/>
      <c r="R540" t="s">
        <v>118</v>
      </c>
      <c r="S540" t="s">
        <v>956</v>
      </c>
      <c r="T540" t="s">
        <v>82</v>
      </c>
      <c r="U540" t="s"/>
      <c r="V540" t="s">
        <v>83</v>
      </c>
      <c r="W540" t="s">
        <v>84</v>
      </c>
      <c r="X540" t="s"/>
      <c r="Y540" t="s">
        <v>85</v>
      </c>
      <c r="Z540">
        <f>HYPERLINK("https://hotelmonitor-cachepage.eclerx.com/savepage/tk_15435850573860745_sr_2117.html","info")</f>
        <v/>
      </c>
      <c r="AA540" t="n">
        <v>-1321472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88</v>
      </c>
      <c r="AO540" t="s"/>
      <c r="AP540" t="n">
        <v>285</v>
      </c>
      <c r="AQ540" t="s">
        <v>89</v>
      </c>
      <c r="AR540" t="s"/>
      <c r="AS540" t="s"/>
      <c r="AT540" t="s">
        <v>90</v>
      </c>
      <c r="AU540" t="s"/>
      <c r="AV540" t="s"/>
      <c r="AW540" t="s"/>
      <c r="AX540" t="s"/>
      <c r="AY540" t="n">
        <v>1321472</v>
      </c>
      <c r="AZ540" t="s">
        <v>957</v>
      </c>
      <c r="BA540" t="s"/>
      <c r="BB540" t="n">
        <v>571989</v>
      </c>
      <c r="BC540" t="n">
        <v>13.384284</v>
      </c>
      <c r="BD540" t="n">
        <v>52.530975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92</v>
      </c>
    </row>
    <row r="541" spans="1:70">
      <c r="A541" t="s">
        <v>70</v>
      </c>
      <c r="B541" t="s">
        <v>71</v>
      </c>
      <c r="C541" t="s">
        <v>72</v>
      </c>
      <c r="D541" t="n">
        <v>1</v>
      </c>
      <c r="E541" t="s">
        <v>954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157.14</v>
      </c>
      <c r="L541" t="s">
        <v>76</v>
      </c>
      <c r="M541" t="s"/>
      <c r="N541" t="s">
        <v>958</v>
      </c>
      <c r="O541" t="s">
        <v>78</v>
      </c>
      <c r="P541" t="s">
        <v>954</v>
      </c>
      <c r="Q541" t="s"/>
      <c r="R541" t="s">
        <v>118</v>
      </c>
      <c r="S541" t="s">
        <v>959</v>
      </c>
      <c r="T541" t="s">
        <v>82</v>
      </c>
      <c r="U541" t="s"/>
      <c r="V541" t="s">
        <v>83</v>
      </c>
      <c r="W541" t="s">
        <v>84</v>
      </c>
      <c r="X541" t="s"/>
      <c r="Y541" t="s">
        <v>85</v>
      </c>
      <c r="Z541">
        <f>HYPERLINK("https://hotelmonitor-cachepage.eclerx.com/savepage/tk_15435850573860745_sr_2117.html","info")</f>
        <v/>
      </c>
      <c r="AA541" t="n">
        <v>-1321472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88</v>
      </c>
      <c r="AO541" t="s"/>
      <c r="AP541" t="n">
        <v>285</v>
      </c>
      <c r="AQ541" t="s">
        <v>89</v>
      </c>
      <c r="AR541" t="s"/>
      <c r="AS541" t="s"/>
      <c r="AT541" t="s">
        <v>90</v>
      </c>
      <c r="AU541" t="s"/>
      <c r="AV541" t="s"/>
      <c r="AW541" t="s"/>
      <c r="AX541" t="s"/>
      <c r="AY541" t="n">
        <v>1321472</v>
      </c>
      <c r="AZ541" t="s">
        <v>957</v>
      </c>
      <c r="BA541" t="s"/>
      <c r="BB541" t="n">
        <v>571989</v>
      </c>
      <c r="BC541" t="n">
        <v>13.384284</v>
      </c>
      <c r="BD541" t="n">
        <v>52.530975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92</v>
      </c>
    </row>
    <row r="542" spans="1:70">
      <c r="A542" t="s">
        <v>70</v>
      </c>
      <c r="B542" t="s">
        <v>71</v>
      </c>
      <c r="C542" t="s">
        <v>72</v>
      </c>
      <c r="D542" t="n">
        <v>1</v>
      </c>
      <c r="E542" t="s">
        <v>954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157.14</v>
      </c>
      <c r="L542" t="s">
        <v>76</v>
      </c>
      <c r="M542" t="s"/>
      <c r="N542" t="s">
        <v>960</v>
      </c>
      <c r="O542" t="s">
        <v>78</v>
      </c>
      <c r="P542" t="s">
        <v>954</v>
      </c>
      <c r="Q542" t="s"/>
      <c r="R542" t="s">
        <v>118</v>
      </c>
      <c r="S542" t="s">
        <v>959</v>
      </c>
      <c r="T542" t="s">
        <v>82</v>
      </c>
      <c r="U542" t="s"/>
      <c r="V542" t="s">
        <v>83</v>
      </c>
      <c r="W542" t="s">
        <v>84</v>
      </c>
      <c r="X542" t="s"/>
      <c r="Y542" t="s">
        <v>85</v>
      </c>
      <c r="Z542">
        <f>HYPERLINK("https://hotelmonitor-cachepage.eclerx.com/savepage/tk_15435850573860745_sr_2117.html","info")</f>
        <v/>
      </c>
      <c r="AA542" t="n">
        <v>-1321472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88</v>
      </c>
      <c r="AO542" t="s"/>
      <c r="AP542" t="n">
        <v>285</v>
      </c>
      <c r="AQ542" t="s">
        <v>89</v>
      </c>
      <c r="AR542" t="s"/>
      <c r="AS542" t="s"/>
      <c r="AT542" t="s">
        <v>90</v>
      </c>
      <c r="AU542" t="s"/>
      <c r="AV542" t="s"/>
      <c r="AW542" t="s"/>
      <c r="AX542" t="s"/>
      <c r="AY542" t="n">
        <v>1321472</v>
      </c>
      <c r="AZ542" t="s">
        <v>957</v>
      </c>
      <c r="BA542" t="s"/>
      <c r="BB542" t="n">
        <v>571989</v>
      </c>
      <c r="BC542" t="n">
        <v>13.384284</v>
      </c>
      <c r="BD542" t="n">
        <v>52.530975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92</v>
      </c>
    </row>
    <row r="543" spans="1:70">
      <c r="A543" t="s">
        <v>70</v>
      </c>
      <c r="B543" t="s">
        <v>71</v>
      </c>
      <c r="C543" t="s">
        <v>72</v>
      </c>
      <c r="D543" t="n">
        <v>1</v>
      </c>
      <c r="E543" t="s">
        <v>954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157.14</v>
      </c>
      <c r="L543" t="s">
        <v>76</v>
      </c>
      <c r="M543" t="s"/>
      <c r="N543" t="s">
        <v>961</v>
      </c>
      <c r="O543" t="s">
        <v>78</v>
      </c>
      <c r="P543" t="s">
        <v>954</v>
      </c>
      <c r="Q543" t="s"/>
      <c r="R543" t="s">
        <v>118</v>
      </c>
      <c r="S543" t="s">
        <v>959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HYPERLINK("https://hotelmonitor-cachepage.eclerx.com/savepage/tk_15435850573860745_sr_2117.html","info")</f>
        <v/>
      </c>
      <c r="AA543" t="n">
        <v>-1321472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88</v>
      </c>
      <c r="AO543" t="s"/>
      <c r="AP543" t="n">
        <v>285</v>
      </c>
      <c r="AQ543" t="s">
        <v>89</v>
      </c>
      <c r="AR543" t="s"/>
      <c r="AS543" t="s"/>
      <c r="AT543" t="s">
        <v>90</v>
      </c>
      <c r="AU543" t="s"/>
      <c r="AV543" t="s"/>
      <c r="AW543" t="s"/>
      <c r="AX543" t="s"/>
      <c r="AY543" t="n">
        <v>1321472</v>
      </c>
      <c r="AZ543" t="s">
        <v>957</v>
      </c>
      <c r="BA543" t="s"/>
      <c r="BB543" t="n">
        <v>571989</v>
      </c>
      <c r="BC543" t="n">
        <v>13.384284</v>
      </c>
      <c r="BD543" t="n">
        <v>52.530975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92</v>
      </c>
    </row>
    <row r="544" spans="1:70">
      <c r="A544" t="s">
        <v>70</v>
      </c>
      <c r="B544" t="s">
        <v>71</v>
      </c>
      <c r="C544" t="s">
        <v>72</v>
      </c>
      <c r="D544" t="n">
        <v>1</v>
      </c>
      <c r="E544" t="s">
        <v>962</v>
      </c>
      <c r="F544" t="n">
        <v>132865</v>
      </c>
      <c r="G544" t="s">
        <v>74</v>
      </c>
      <c r="H544" t="s">
        <v>75</v>
      </c>
      <c r="I544" t="s"/>
      <c r="J544" t="s">
        <v>74</v>
      </c>
      <c r="K544" t="n">
        <v>143.5</v>
      </c>
      <c r="L544" t="s">
        <v>76</v>
      </c>
      <c r="M544" t="s"/>
      <c r="N544" t="s">
        <v>96</v>
      </c>
      <c r="O544" t="s">
        <v>78</v>
      </c>
      <c r="P544" t="s">
        <v>963</v>
      </c>
      <c r="Q544" t="s"/>
      <c r="R544" t="s">
        <v>80</v>
      </c>
      <c r="S544" t="s">
        <v>964</v>
      </c>
      <c r="T544" t="s">
        <v>82</v>
      </c>
      <c r="U544" t="s"/>
      <c r="V544" t="s">
        <v>83</v>
      </c>
      <c r="W544" t="s">
        <v>84</v>
      </c>
      <c r="X544" t="s"/>
      <c r="Y544" t="s">
        <v>85</v>
      </c>
      <c r="Z544">
        <f>HYPERLINK("https://hotelmonitor-cachepage.eclerx.com/savepage/tk_1543584977159885_sr_2117.html","info")</f>
        <v/>
      </c>
      <c r="AA544" t="n">
        <v>54481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88</v>
      </c>
      <c r="AO544" t="s"/>
      <c r="AP544" t="n">
        <v>239</v>
      </c>
      <c r="AQ544" t="s">
        <v>89</v>
      </c>
      <c r="AR544" t="s"/>
      <c r="AS544" t="s"/>
      <c r="AT544" t="s">
        <v>90</v>
      </c>
      <c r="AU544" t="s"/>
      <c r="AV544" t="s"/>
      <c r="AW544" t="s"/>
      <c r="AX544" t="s"/>
      <c r="AY544" t="n">
        <v>3037647</v>
      </c>
      <c r="AZ544" t="s">
        <v>965</v>
      </c>
      <c r="BA544" t="s"/>
      <c r="BB544" t="n">
        <v>74788</v>
      </c>
      <c r="BC544" t="n">
        <v>13.41636</v>
      </c>
      <c r="BD544" t="n">
        <v>52.506887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92</v>
      </c>
    </row>
    <row r="545" spans="1:70">
      <c r="A545" t="s">
        <v>70</v>
      </c>
      <c r="B545" t="s">
        <v>71</v>
      </c>
      <c r="C545" t="s">
        <v>72</v>
      </c>
      <c r="D545" t="n">
        <v>1</v>
      </c>
      <c r="E545" t="s">
        <v>962</v>
      </c>
      <c r="F545" t="n">
        <v>132865</v>
      </c>
      <c r="G545" t="s">
        <v>74</v>
      </c>
      <c r="H545" t="s">
        <v>75</v>
      </c>
      <c r="I545" t="s"/>
      <c r="J545" t="s">
        <v>74</v>
      </c>
      <c r="K545" t="n">
        <v>149</v>
      </c>
      <c r="L545" t="s">
        <v>76</v>
      </c>
      <c r="M545" t="s"/>
      <c r="N545" t="s">
        <v>141</v>
      </c>
      <c r="O545" t="s">
        <v>78</v>
      </c>
      <c r="P545" t="s">
        <v>963</v>
      </c>
      <c r="Q545" t="s"/>
      <c r="R545" t="s">
        <v>80</v>
      </c>
      <c r="S545" t="s">
        <v>156</v>
      </c>
      <c r="T545" t="s">
        <v>82</v>
      </c>
      <c r="U545" t="s"/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HYPERLINK("https://hotelmonitor-cachepage.eclerx.com/savepage/tk_1543584977159885_sr_2117.html","info")</f>
        <v/>
      </c>
      <c r="AA545" t="n">
        <v>54481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88</v>
      </c>
      <c r="AO545" t="s"/>
      <c r="AP545" t="n">
        <v>239</v>
      </c>
      <c r="AQ545" t="s">
        <v>89</v>
      </c>
      <c r="AR545" t="s"/>
      <c r="AS545" t="s"/>
      <c r="AT545" t="s">
        <v>90</v>
      </c>
      <c r="AU545" t="s"/>
      <c r="AV545" t="s"/>
      <c r="AW545" t="s"/>
      <c r="AX545" t="s"/>
      <c r="AY545" t="n">
        <v>3037647</v>
      </c>
      <c r="AZ545" t="s">
        <v>965</v>
      </c>
      <c r="BA545" t="s"/>
      <c r="BB545" t="n">
        <v>74788</v>
      </c>
      <c r="BC545" t="n">
        <v>13.41636</v>
      </c>
      <c r="BD545" t="n">
        <v>52.506887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92</v>
      </c>
    </row>
    <row r="546" spans="1:70">
      <c r="A546" t="s">
        <v>70</v>
      </c>
      <c r="B546" t="s">
        <v>71</v>
      </c>
      <c r="C546" t="s">
        <v>72</v>
      </c>
      <c r="D546" t="n">
        <v>1</v>
      </c>
      <c r="E546" t="s">
        <v>966</v>
      </c>
      <c r="F546" t="n">
        <v>-1</v>
      </c>
      <c r="G546" t="s">
        <v>74</v>
      </c>
      <c r="H546" t="s">
        <v>75</v>
      </c>
      <c r="I546" t="s"/>
      <c r="J546" t="s">
        <v>74</v>
      </c>
      <c r="K546" t="n">
        <v>165</v>
      </c>
      <c r="L546" t="s">
        <v>76</v>
      </c>
      <c r="M546" t="s"/>
      <c r="N546" t="s">
        <v>113</v>
      </c>
      <c r="O546" t="s">
        <v>78</v>
      </c>
      <c r="P546" t="s">
        <v>966</v>
      </c>
      <c r="Q546" t="s"/>
      <c r="R546" t="s">
        <v>80</v>
      </c>
      <c r="S546" t="s">
        <v>483</v>
      </c>
      <c r="T546" t="s">
        <v>82</v>
      </c>
      <c r="U546" t="s"/>
      <c r="V546" t="s">
        <v>83</v>
      </c>
      <c r="W546" t="s">
        <v>99</v>
      </c>
      <c r="X546" t="s"/>
      <c r="Y546" t="s">
        <v>85</v>
      </c>
      <c r="Z546">
        <f>HYPERLINK("https://hotelmonitor-cachepage.eclerx.com/savepage/tk_1543584684603664_sr_2117.html","info")</f>
        <v/>
      </c>
      <c r="AA546" t="n">
        <v>-2071646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88</v>
      </c>
      <c r="AO546" t="s"/>
      <c r="AP546" t="n">
        <v>74</v>
      </c>
      <c r="AQ546" t="s">
        <v>89</v>
      </c>
      <c r="AR546" t="s"/>
      <c r="AS546" t="s"/>
      <c r="AT546" t="s">
        <v>90</v>
      </c>
      <c r="AU546" t="s"/>
      <c r="AV546" t="s"/>
      <c r="AW546" t="s"/>
      <c r="AX546" t="s"/>
      <c r="AY546" t="n">
        <v>2071646</v>
      </c>
      <c r="AZ546" t="s">
        <v>967</v>
      </c>
      <c r="BA546" t="s"/>
      <c r="BB546" t="n">
        <v>409439</v>
      </c>
      <c r="BC546" t="n">
        <v>13.379916</v>
      </c>
      <c r="BD546" t="n">
        <v>52.528863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92</v>
      </c>
    </row>
    <row r="547" spans="1:70">
      <c r="A547" t="s">
        <v>70</v>
      </c>
      <c r="B547" t="s">
        <v>71</v>
      </c>
      <c r="C547" t="s">
        <v>72</v>
      </c>
      <c r="D547" t="n">
        <v>1</v>
      </c>
      <c r="E547" t="s">
        <v>968</v>
      </c>
      <c r="F547" t="n">
        <v>-1</v>
      </c>
      <c r="G547" t="s">
        <v>74</v>
      </c>
      <c r="H547" t="s">
        <v>75</v>
      </c>
      <c r="I547" t="s"/>
      <c r="J547" t="s">
        <v>74</v>
      </c>
      <c r="K547" t="n">
        <v>109</v>
      </c>
      <c r="L547" t="s">
        <v>76</v>
      </c>
      <c r="M547" t="s"/>
      <c r="N547" t="s">
        <v>141</v>
      </c>
      <c r="O547" t="s">
        <v>78</v>
      </c>
      <c r="P547" t="s">
        <v>968</v>
      </c>
      <c r="Q547" t="s"/>
      <c r="R547" t="s">
        <v>80</v>
      </c>
      <c r="S547" t="s">
        <v>81</v>
      </c>
      <c r="T547" t="s">
        <v>82</v>
      </c>
      <c r="U547" t="s"/>
      <c r="V547" t="s">
        <v>83</v>
      </c>
      <c r="W547" t="s">
        <v>84</v>
      </c>
      <c r="X547" t="s"/>
      <c r="Y547" t="s">
        <v>85</v>
      </c>
      <c r="Z547">
        <f>HYPERLINK("https://hotelmonitor-cachepage.eclerx.com/savepage/tk_15435850370595922_sr_2117.html","info")</f>
        <v/>
      </c>
      <c r="AA547" t="n">
        <v>-6796494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88</v>
      </c>
      <c r="AO547" t="s"/>
      <c r="AP547" t="n">
        <v>273</v>
      </c>
      <c r="AQ547" t="s">
        <v>89</v>
      </c>
      <c r="AR547" t="s"/>
      <c r="AS547" t="s"/>
      <c r="AT547" t="s">
        <v>90</v>
      </c>
      <c r="AU547" t="s"/>
      <c r="AV547" t="s"/>
      <c r="AW547" t="s"/>
      <c r="AX547" t="s"/>
      <c r="AY547" t="n">
        <v>6796494</v>
      </c>
      <c r="AZ547" t="s">
        <v>969</v>
      </c>
      <c r="BA547" t="s"/>
      <c r="BB547" t="n">
        <v>86282</v>
      </c>
      <c r="BC547" t="n">
        <v>13.6949</v>
      </c>
      <c r="BD547" t="n">
        <v>52.37166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92</v>
      </c>
    </row>
    <row r="548" spans="1:70">
      <c r="A548" t="s">
        <v>70</v>
      </c>
      <c r="B548" t="s">
        <v>71</v>
      </c>
      <c r="C548" t="s">
        <v>72</v>
      </c>
      <c r="D548" t="n">
        <v>1</v>
      </c>
      <c r="E548" t="s">
        <v>968</v>
      </c>
      <c r="F548" t="n">
        <v>-1</v>
      </c>
      <c r="G548" t="s">
        <v>74</v>
      </c>
      <c r="H548" t="s">
        <v>75</v>
      </c>
      <c r="I548" t="s"/>
      <c r="J548" t="s">
        <v>74</v>
      </c>
      <c r="K548" t="n">
        <v>139.5</v>
      </c>
      <c r="L548" t="s">
        <v>76</v>
      </c>
      <c r="M548" t="s"/>
      <c r="N548" t="s">
        <v>970</v>
      </c>
      <c r="O548" t="s">
        <v>78</v>
      </c>
      <c r="P548" t="s">
        <v>968</v>
      </c>
      <c r="Q548" t="s"/>
      <c r="R548" t="s">
        <v>80</v>
      </c>
      <c r="S548" t="s">
        <v>879</v>
      </c>
      <c r="T548" t="s">
        <v>82</v>
      </c>
      <c r="U548" t="s"/>
      <c r="V548" t="s">
        <v>83</v>
      </c>
      <c r="W548" t="s">
        <v>99</v>
      </c>
      <c r="X548" t="s"/>
      <c r="Y548" t="s">
        <v>85</v>
      </c>
      <c r="Z548">
        <f>HYPERLINK("https://hotelmonitor-cachepage.eclerx.com/savepage/tk_15435850370595922_sr_2117.html","info")</f>
        <v/>
      </c>
      <c r="AA548" t="n">
        <v>-6796494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88</v>
      </c>
      <c r="AO548" t="s"/>
      <c r="AP548" t="n">
        <v>273</v>
      </c>
      <c r="AQ548" t="s">
        <v>89</v>
      </c>
      <c r="AR548" t="s"/>
      <c r="AS548" t="s"/>
      <c r="AT548" t="s">
        <v>90</v>
      </c>
      <c r="AU548" t="s"/>
      <c r="AV548" t="s"/>
      <c r="AW548" t="s"/>
      <c r="AX548" t="s"/>
      <c r="AY548" t="n">
        <v>6796494</v>
      </c>
      <c r="AZ548" t="s">
        <v>969</v>
      </c>
      <c r="BA548" t="s"/>
      <c r="BB548" t="n">
        <v>86282</v>
      </c>
      <c r="BC548" t="n">
        <v>13.6949</v>
      </c>
      <c r="BD548" t="n">
        <v>52.37166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92</v>
      </c>
    </row>
    <row r="549" spans="1:70">
      <c r="A549" t="s">
        <v>70</v>
      </c>
      <c r="B549" t="s">
        <v>71</v>
      </c>
      <c r="C549" t="s">
        <v>72</v>
      </c>
      <c r="D549" t="n">
        <v>1</v>
      </c>
      <c r="E549" t="s">
        <v>968</v>
      </c>
      <c r="F549" t="n">
        <v>-1</v>
      </c>
      <c r="G549" t="s">
        <v>74</v>
      </c>
      <c r="H549" t="s">
        <v>75</v>
      </c>
      <c r="I549" t="s"/>
      <c r="J549" t="s">
        <v>74</v>
      </c>
      <c r="K549" t="n">
        <v>141</v>
      </c>
      <c r="L549" t="s">
        <v>76</v>
      </c>
      <c r="M549" t="s"/>
      <c r="N549" t="s">
        <v>919</v>
      </c>
      <c r="O549" t="s">
        <v>78</v>
      </c>
      <c r="P549" t="s">
        <v>968</v>
      </c>
      <c r="Q549" t="s"/>
      <c r="R549" t="s">
        <v>80</v>
      </c>
      <c r="S549" t="s">
        <v>304</v>
      </c>
      <c r="T549" t="s">
        <v>82</v>
      </c>
      <c r="U549" t="s"/>
      <c r="V549" t="s">
        <v>83</v>
      </c>
      <c r="W549" t="s">
        <v>84</v>
      </c>
      <c r="X549" t="s"/>
      <c r="Y549" t="s">
        <v>85</v>
      </c>
      <c r="Z549">
        <f>HYPERLINK("https://hotelmonitor-cachepage.eclerx.com/savepage/tk_15435850370595922_sr_2117.html","info")</f>
        <v/>
      </c>
      <c r="AA549" t="n">
        <v>-6796494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88</v>
      </c>
      <c r="AO549" t="s"/>
      <c r="AP549" t="n">
        <v>273</v>
      </c>
      <c r="AQ549" t="s">
        <v>89</v>
      </c>
      <c r="AR549" t="s"/>
      <c r="AS549" t="s"/>
      <c r="AT549" t="s">
        <v>90</v>
      </c>
      <c r="AU549" t="s"/>
      <c r="AV549" t="s"/>
      <c r="AW549" t="s"/>
      <c r="AX549" t="s"/>
      <c r="AY549" t="n">
        <v>6796494</v>
      </c>
      <c r="AZ549" t="s">
        <v>969</v>
      </c>
      <c r="BA549" t="s"/>
      <c r="BB549" t="n">
        <v>86282</v>
      </c>
      <c r="BC549" t="n">
        <v>13.6949</v>
      </c>
      <c r="BD549" t="n">
        <v>52.37166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92</v>
      </c>
    </row>
    <row r="550" spans="1:70">
      <c r="A550" t="s">
        <v>70</v>
      </c>
      <c r="B550" t="s">
        <v>71</v>
      </c>
      <c r="C550" t="s">
        <v>72</v>
      </c>
      <c r="D550" t="n">
        <v>1</v>
      </c>
      <c r="E550" t="s">
        <v>968</v>
      </c>
      <c r="F550" t="n">
        <v>-1</v>
      </c>
      <c r="G550" t="s">
        <v>74</v>
      </c>
      <c r="H550" t="s">
        <v>75</v>
      </c>
      <c r="I550" t="s"/>
      <c r="J550" t="s">
        <v>74</v>
      </c>
      <c r="K550" t="n">
        <v>171</v>
      </c>
      <c r="L550" t="s">
        <v>76</v>
      </c>
      <c r="M550" t="s"/>
      <c r="N550" t="s">
        <v>919</v>
      </c>
      <c r="O550" t="s">
        <v>78</v>
      </c>
      <c r="P550" t="s">
        <v>968</v>
      </c>
      <c r="Q550" t="s"/>
      <c r="R550" t="s">
        <v>80</v>
      </c>
      <c r="S550" t="s">
        <v>971</v>
      </c>
      <c r="T550" t="s">
        <v>82</v>
      </c>
      <c r="U550" t="s"/>
      <c r="V550" t="s">
        <v>83</v>
      </c>
      <c r="W550" t="s">
        <v>99</v>
      </c>
      <c r="X550" t="s"/>
      <c r="Y550" t="s">
        <v>85</v>
      </c>
      <c r="Z550">
        <f>HYPERLINK("https://hotelmonitor-cachepage.eclerx.com/savepage/tk_15435850370595922_sr_2117.html","info")</f>
        <v/>
      </c>
      <c r="AA550" t="n">
        <v>-6796494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88</v>
      </c>
      <c r="AO550" t="s"/>
      <c r="AP550" t="n">
        <v>273</v>
      </c>
      <c r="AQ550" t="s">
        <v>89</v>
      </c>
      <c r="AR550" t="s"/>
      <c r="AS550" t="s"/>
      <c r="AT550" t="s">
        <v>90</v>
      </c>
      <c r="AU550" t="s"/>
      <c r="AV550" t="s"/>
      <c r="AW550" t="s"/>
      <c r="AX550" t="s"/>
      <c r="AY550" t="n">
        <v>6796494</v>
      </c>
      <c r="AZ550" t="s">
        <v>969</v>
      </c>
      <c r="BA550" t="s"/>
      <c r="BB550" t="n">
        <v>86282</v>
      </c>
      <c r="BC550" t="n">
        <v>13.6949</v>
      </c>
      <c r="BD550" t="n">
        <v>52.37166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92</v>
      </c>
    </row>
    <row r="551" spans="1:70">
      <c r="A551" t="s">
        <v>70</v>
      </c>
      <c r="B551" t="s">
        <v>71</v>
      </c>
      <c r="C551" t="s">
        <v>72</v>
      </c>
      <c r="D551" t="n">
        <v>1</v>
      </c>
      <c r="E551" t="s">
        <v>972</v>
      </c>
      <c r="F551" t="n">
        <v>293222</v>
      </c>
      <c r="G551" t="s">
        <v>74</v>
      </c>
      <c r="H551" t="s">
        <v>75</v>
      </c>
      <c r="I551" t="s"/>
      <c r="J551" t="s">
        <v>74</v>
      </c>
      <c r="K551" t="n">
        <v>89</v>
      </c>
      <c r="L551" t="s">
        <v>76</v>
      </c>
      <c r="M551" t="s"/>
      <c r="N551" t="s">
        <v>403</v>
      </c>
      <c r="O551" t="s">
        <v>78</v>
      </c>
      <c r="P551" t="s">
        <v>973</v>
      </c>
      <c r="Q551" t="s"/>
      <c r="R551" t="s">
        <v>114</v>
      </c>
      <c r="S551" t="s">
        <v>399</v>
      </c>
      <c r="T551" t="s">
        <v>82</v>
      </c>
      <c r="U551" t="s"/>
      <c r="V551" t="s">
        <v>83</v>
      </c>
      <c r="W551" t="s">
        <v>84</v>
      </c>
      <c r="X551" t="s"/>
      <c r="Y551" t="s">
        <v>85</v>
      </c>
      <c r="Z551">
        <f>HYPERLINK("https://hotelmonitor-cachepage.eclerx.com/savepage/tk_15435845696880217_sr_2117.html","info")</f>
        <v/>
      </c>
      <c r="AA551" t="n">
        <v>94253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88</v>
      </c>
      <c r="AO551" t="s"/>
      <c r="AP551" t="n">
        <v>11</v>
      </c>
      <c r="AQ551" t="s">
        <v>89</v>
      </c>
      <c r="AR551" t="s"/>
      <c r="AS551" t="s"/>
      <c r="AT551" t="s">
        <v>90</v>
      </c>
      <c r="AU551" t="s"/>
      <c r="AV551" t="s"/>
      <c r="AW551" t="s"/>
      <c r="AX551" t="s"/>
      <c r="AY551" t="n">
        <v>231088</v>
      </c>
      <c r="AZ551" t="s">
        <v>974</v>
      </c>
      <c r="BA551" t="s"/>
      <c r="BB551" t="n">
        <v>35117</v>
      </c>
      <c r="BC551" t="n">
        <v>13.357916</v>
      </c>
      <c r="BD551" t="n">
        <v>52.574433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92</v>
      </c>
    </row>
    <row r="552" spans="1:70">
      <c r="A552" t="s">
        <v>70</v>
      </c>
      <c r="B552" t="s">
        <v>71</v>
      </c>
      <c r="C552" t="s">
        <v>72</v>
      </c>
      <c r="D552" t="n">
        <v>1</v>
      </c>
      <c r="E552" t="s">
        <v>972</v>
      </c>
      <c r="F552" t="n">
        <v>293222</v>
      </c>
      <c r="G552" t="s">
        <v>74</v>
      </c>
      <c r="H552" t="s">
        <v>75</v>
      </c>
      <c r="I552" t="s"/>
      <c r="J552" t="s">
        <v>74</v>
      </c>
      <c r="K552" t="n">
        <v>111</v>
      </c>
      <c r="L552" t="s">
        <v>76</v>
      </c>
      <c r="M552" t="s"/>
      <c r="N552" t="s">
        <v>403</v>
      </c>
      <c r="O552" t="s">
        <v>78</v>
      </c>
      <c r="P552" t="s">
        <v>973</v>
      </c>
      <c r="Q552" t="s"/>
      <c r="R552" t="s">
        <v>114</v>
      </c>
      <c r="S552" t="s">
        <v>803</v>
      </c>
      <c r="T552" t="s">
        <v>82</v>
      </c>
      <c r="U552" t="s"/>
      <c r="V552" t="s">
        <v>83</v>
      </c>
      <c r="W552" t="s">
        <v>99</v>
      </c>
      <c r="X552" t="s"/>
      <c r="Y552" t="s">
        <v>85</v>
      </c>
      <c r="Z552">
        <f>HYPERLINK("https://hotelmonitor-cachepage.eclerx.com/savepage/tk_15435845696880217_sr_2117.html","info")</f>
        <v/>
      </c>
      <c r="AA552" t="n">
        <v>94253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88</v>
      </c>
      <c r="AO552" t="s"/>
      <c r="AP552" t="n">
        <v>11</v>
      </c>
      <c r="AQ552" t="s">
        <v>89</v>
      </c>
      <c r="AR552" t="s"/>
      <c r="AS552" t="s"/>
      <c r="AT552" t="s">
        <v>90</v>
      </c>
      <c r="AU552" t="s"/>
      <c r="AV552" t="s"/>
      <c r="AW552" t="s"/>
      <c r="AX552" t="s"/>
      <c r="AY552" t="n">
        <v>231088</v>
      </c>
      <c r="AZ552" t="s">
        <v>974</v>
      </c>
      <c r="BA552" t="s"/>
      <c r="BB552" t="n">
        <v>35117</v>
      </c>
      <c r="BC552" t="n">
        <v>13.357916</v>
      </c>
      <c r="BD552" t="n">
        <v>52.574433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92</v>
      </c>
    </row>
    <row r="553" spans="1:70">
      <c r="A553" t="s">
        <v>70</v>
      </c>
      <c r="B553" t="s">
        <v>71</v>
      </c>
      <c r="C553" t="s">
        <v>72</v>
      </c>
      <c r="D553" t="n">
        <v>1</v>
      </c>
      <c r="E553" t="s">
        <v>975</v>
      </c>
      <c r="F553" t="n">
        <v>974683</v>
      </c>
      <c r="G553" t="s">
        <v>74</v>
      </c>
      <c r="H553" t="s">
        <v>75</v>
      </c>
      <c r="I553" t="s"/>
      <c r="J553" t="s">
        <v>74</v>
      </c>
      <c r="K553" t="n">
        <v>118.4</v>
      </c>
      <c r="L553" t="s">
        <v>76</v>
      </c>
      <c r="M553" t="s"/>
      <c r="N553" t="s">
        <v>96</v>
      </c>
      <c r="O553" t="s">
        <v>78</v>
      </c>
      <c r="P553" t="s">
        <v>976</v>
      </c>
      <c r="Q553" t="s"/>
      <c r="R553" t="s">
        <v>153</v>
      </c>
      <c r="S553" t="s">
        <v>977</v>
      </c>
      <c r="T553" t="s">
        <v>82</v>
      </c>
      <c r="U553" t="s"/>
      <c r="V553" t="s">
        <v>83</v>
      </c>
      <c r="W553" t="s">
        <v>99</v>
      </c>
      <c r="X553" t="s"/>
      <c r="Y553" t="s">
        <v>85</v>
      </c>
      <c r="Z553">
        <f>HYPERLINK("https://hotelmonitor-cachepage.eclerx.com/savepage/tk_15435846623234513_sr_2117.html","info")</f>
        <v/>
      </c>
      <c r="AA553" t="n">
        <v>170391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88</v>
      </c>
      <c r="AO553" t="s"/>
      <c r="AP553" t="n">
        <v>62</v>
      </c>
      <c r="AQ553" t="s">
        <v>89</v>
      </c>
      <c r="AR553" t="s"/>
      <c r="AS553" t="s"/>
      <c r="AT553" t="s">
        <v>90</v>
      </c>
      <c r="AU553" t="s"/>
      <c r="AV553" t="s"/>
      <c r="AW553" t="s"/>
      <c r="AX553" t="s"/>
      <c r="AY553" t="n">
        <v>4056097</v>
      </c>
      <c r="AZ553" t="s">
        <v>978</v>
      </c>
      <c r="BA553" t="s"/>
      <c r="BB553" t="n">
        <v>144699</v>
      </c>
      <c r="BC553" t="n">
        <v>13.33313</v>
      </c>
      <c r="BD553" t="n">
        <v>52.49382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92</v>
      </c>
    </row>
    <row r="554" spans="1:70">
      <c r="A554" t="s">
        <v>70</v>
      </c>
      <c r="B554" t="s">
        <v>71</v>
      </c>
      <c r="C554" t="s">
        <v>72</v>
      </c>
      <c r="D554" t="n">
        <v>1</v>
      </c>
      <c r="E554" t="s">
        <v>975</v>
      </c>
      <c r="F554" t="n">
        <v>974683</v>
      </c>
      <c r="G554" t="s">
        <v>74</v>
      </c>
      <c r="H554" t="s">
        <v>75</v>
      </c>
      <c r="I554" t="s"/>
      <c r="J554" t="s">
        <v>74</v>
      </c>
      <c r="K554" t="n">
        <v>148</v>
      </c>
      <c r="L554" t="s">
        <v>76</v>
      </c>
      <c r="M554" t="s"/>
      <c r="N554" t="s">
        <v>141</v>
      </c>
      <c r="O554" t="s">
        <v>78</v>
      </c>
      <c r="P554" t="s">
        <v>976</v>
      </c>
      <c r="Q554" t="s"/>
      <c r="R554" t="s">
        <v>153</v>
      </c>
      <c r="S554" t="s">
        <v>979</v>
      </c>
      <c r="T554" t="s">
        <v>82</v>
      </c>
      <c r="U554" t="s"/>
      <c r="V554" t="s">
        <v>83</v>
      </c>
      <c r="W554" t="s">
        <v>99</v>
      </c>
      <c r="X554" t="s"/>
      <c r="Y554" t="s">
        <v>85</v>
      </c>
      <c r="Z554">
        <f>HYPERLINK("https://hotelmonitor-cachepage.eclerx.com/savepage/tk_15435846623234513_sr_2117.html","info")</f>
        <v/>
      </c>
      <c r="AA554" t="n">
        <v>170391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88</v>
      </c>
      <c r="AO554" t="s"/>
      <c r="AP554" t="n">
        <v>62</v>
      </c>
      <c r="AQ554" t="s">
        <v>89</v>
      </c>
      <c r="AR554" t="s"/>
      <c r="AS554" t="s"/>
      <c r="AT554" t="s">
        <v>90</v>
      </c>
      <c r="AU554" t="s"/>
      <c r="AV554" t="s"/>
      <c r="AW554" t="s"/>
      <c r="AX554" t="s"/>
      <c r="AY554" t="n">
        <v>4056097</v>
      </c>
      <c r="AZ554" t="s">
        <v>978</v>
      </c>
      <c r="BA554" t="s"/>
      <c r="BB554" t="n">
        <v>144699</v>
      </c>
      <c r="BC554" t="n">
        <v>13.33313</v>
      </c>
      <c r="BD554" t="n">
        <v>52.49382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92</v>
      </c>
    </row>
    <row r="555" spans="1:70">
      <c r="A555" t="s">
        <v>70</v>
      </c>
      <c r="B555" t="s">
        <v>71</v>
      </c>
      <c r="C555" t="s">
        <v>72</v>
      </c>
      <c r="D555" t="n">
        <v>1</v>
      </c>
      <c r="E555" t="s">
        <v>975</v>
      </c>
      <c r="F555" t="n">
        <v>974683</v>
      </c>
      <c r="G555" t="s">
        <v>74</v>
      </c>
      <c r="H555" t="s">
        <v>75</v>
      </c>
      <c r="I555" t="s"/>
      <c r="J555" t="s">
        <v>74</v>
      </c>
      <c r="K555" t="n">
        <v>168</v>
      </c>
      <c r="L555" t="s">
        <v>76</v>
      </c>
      <c r="M555" t="s"/>
      <c r="N555" t="s">
        <v>144</v>
      </c>
      <c r="O555" t="s">
        <v>78</v>
      </c>
      <c r="P555" t="s">
        <v>976</v>
      </c>
      <c r="Q555" t="s"/>
      <c r="R555" t="s">
        <v>153</v>
      </c>
      <c r="S555" t="s">
        <v>432</v>
      </c>
      <c r="T555" t="s">
        <v>82</v>
      </c>
      <c r="U555" t="s"/>
      <c r="V555" t="s">
        <v>83</v>
      </c>
      <c r="W555" t="s">
        <v>99</v>
      </c>
      <c r="X555" t="s"/>
      <c r="Y555" t="s">
        <v>85</v>
      </c>
      <c r="Z555">
        <f>HYPERLINK("https://hotelmonitor-cachepage.eclerx.com/savepage/tk_15435846623234513_sr_2117.html","info")</f>
        <v/>
      </c>
      <c r="AA555" t="n">
        <v>170391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88</v>
      </c>
      <c r="AO555" t="s"/>
      <c r="AP555" t="n">
        <v>62</v>
      </c>
      <c r="AQ555" t="s">
        <v>89</v>
      </c>
      <c r="AR555" t="s"/>
      <c r="AS555" t="s"/>
      <c r="AT555" t="s">
        <v>90</v>
      </c>
      <c r="AU555" t="s"/>
      <c r="AV555" t="s"/>
      <c r="AW555" t="s"/>
      <c r="AX555" t="s"/>
      <c r="AY555" t="n">
        <v>4056097</v>
      </c>
      <c r="AZ555" t="s">
        <v>978</v>
      </c>
      <c r="BA555" t="s"/>
      <c r="BB555" t="n">
        <v>144699</v>
      </c>
      <c r="BC555" t="n">
        <v>13.33313</v>
      </c>
      <c r="BD555" t="n">
        <v>52.49382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92</v>
      </c>
    </row>
    <row r="556" spans="1:70">
      <c r="A556" t="s">
        <v>70</v>
      </c>
      <c r="B556" t="s">
        <v>71</v>
      </c>
      <c r="C556" t="s">
        <v>72</v>
      </c>
      <c r="D556" t="n">
        <v>1</v>
      </c>
      <c r="E556" t="s">
        <v>980</v>
      </c>
      <c r="F556" t="n">
        <v>1716276</v>
      </c>
      <c r="G556" t="s">
        <v>74</v>
      </c>
      <c r="H556" t="s">
        <v>75</v>
      </c>
      <c r="I556" t="s"/>
      <c r="J556" t="s">
        <v>74</v>
      </c>
      <c r="K556" t="n">
        <v>104</v>
      </c>
      <c r="L556" t="s">
        <v>76</v>
      </c>
      <c r="M556" t="s"/>
      <c r="N556" t="s">
        <v>981</v>
      </c>
      <c r="O556" t="s">
        <v>78</v>
      </c>
      <c r="P556" t="s">
        <v>982</v>
      </c>
      <c r="Q556" t="s"/>
      <c r="R556" t="s">
        <v>80</v>
      </c>
      <c r="S556" t="s">
        <v>522</v>
      </c>
      <c r="T556" t="s">
        <v>82</v>
      </c>
      <c r="U556" t="s"/>
      <c r="V556" t="s">
        <v>83</v>
      </c>
      <c r="W556" t="s">
        <v>84</v>
      </c>
      <c r="X556" t="s"/>
      <c r="Y556" t="s">
        <v>85</v>
      </c>
      <c r="Z556">
        <f>HYPERLINK("https://hotelmonitor-cachepage.eclerx.com/savepage/tk_1543584793899146_sr_2117.html","info")</f>
        <v/>
      </c>
      <c r="AA556" t="n">
        <v>228068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88</v>
      </c>
      <c r="AO556" t="s"/>
      <c r="AP556" t="n">
        <v>135</v>
      </c>
      <c r="AQ556" t="s">
        <v>89</v>
      </c>
      <c r="AR556" t="s"/>
      <c r="AS556" t="s"/>
      <c r="AT556" t="s">
        <v>90</v>
      </c>
      <c r="AU556" t="s"/>
      <c r="AV556" t="s"/>
      <c r="AW556" t="s"/>
      <c r="AX556" t="s"/>
      <c r="AY556" t="n">
        <v>2071691</v>
      </c>
      <c r="AZ556" t="s">
        <v>983</v>
      </c>
      <c r="BA556" t="s"/>
      <c r="BB556" t="n">
        <v>29974</v>
      </c>
      <c r="BC556" t="n">
        <v>13.347975</v>
      </c>
      <c r="BD556" t="n">
        <v>52.499228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92</v>
      </c>
    </row>
    <row r="557" spans="1:70">
      <c r="A557" t="s">
        <v>70</v>
      </c>
      <c r="B557" t="s">
        <v>71</v>
      </c>
      <c r="C557" t="s">
        <v>72</v>
      </c>
      <c r="D557" t="n">
        <v>1</v>
      </c>
      <c r="E557" t="s">
        <v>980</v>
      </c>
      <c r="F557" t="n">
        <v>1716276</v>
      </c>
      <c r="G557" t="s">
        <v>74</v>
      </c>
      <c r="H557" t="s">
        <v>75</v>
      </c>
      <c r="I557" t="s"/>
      <c r="J557" t="s">
        <v>74</v>
      </c>
      <c r="K557" t="n">
        <v>119</v>
      </c>
      <c r="L557" t="s">
        <v>76</v>
      </c>
      <c r="M557" t="s"/>
      <c r="N557" t="s">
        <v>984</v>
      </c>
      <c r="O557" t="s">
        <v>78</v>
      </c>
      <c r="P557" t="s">
        <v>982</v>
      </c>
      <c r="Q557" t="s"/>
      <c r="R557" t="s">
        <v>80</v>
      </c>
      <c r="S557" t="s">
        <v>126</v>
      </c>
      <c r="T557" t="s">
        <v>82</v>
      </c>
      <c r="U557" t="s"/>
      <c r="V557" t="s">
        <v>83</v>
      </c>
      <c r="W557" t="s">
        <v>84</v>
      </c>
      <c r="X557" t="s"/>
      <c r="Y557" t="s">
        <v>85</v>
      </c>
      <c r="Z557">
        <f>HYPERLINK("https://hotelmonitor-cachepage.eclerx.com/savepage/tk_1543584793899146_sr_2117.html","info")</f>
        <v/>
      </c>
      <c r="AA557" t="n">
        <v>228068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88</v>
      </c>
      <c r="AO557" t="s"/>
      <c r="AP557" t="n">
        <v>135</v>
      </c>
      <c r="AQ557" t="s">
        <v>89</v>
      </c>
      <c r="AR557" t="s"/>
      <c r="AS557" t="s"/>
      <c r="AT557" t="s">
        <v>90</v>
      </c>
      <c r="AU557" t="s"/>
      <c r="AV557" t="s"/>
      <c r="AW557" t="s"/>
      <c r="AX557" t="s"/>
      <c r="AY557" t="n">
        <v>2071691</v>
      </c>
      <c r="AZ557" t="s">
        <v>983</v>
      </c>
      <c r="BA557" t="s"/>
      <c r="BB557" t="n">
        <v>29974</v>
      </c>
      <c r="BC557" t="n">
        <v>13.347975</v>
      </c>
      <c r="BD557" t="n">
        <v>52.499228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92</v>
      </c>
    </row>
    <row r="558" spans="1:70">
      <c r="A558" t="s">
        <v>70</v>
      </c>
      <c r="B558" t="s">
        <v>71</v>
      </c>
      <c r="C558" t="s">
        <v>72</v>
      </c>
      <c r="D558" t="n">
        <v>1</v>
      </c>
      <c r="E558" t="s">
        <v>980</v>
      </c>
      <c r="F558" t="n">
        <v>1716276</v>
      </c>
      <c r="G558" t="s">
        <v>74</v>
      </c>
      <c r="H558" t="s">
        <v>75</v>
      </c>
      <c r="I558" t="s"/>
      <c r="J558" t="s">
        <v>74</v>
      </c>
      <c r="K558" t="n">
        <v>124</v>
      </c>
      <c r="L558" t="s">
        <v>76</v>
      </c>
      <c r="M558" t="s"/>
      <c r="N558" t="s">
        <v>985</v>
      </c>
      <c r="O558" t="s">
        <v>78</v>
      </c>
      <c r="P558" t="s">
        <v>982</v>
      </c>
      <c r="Q558" t="s"/>
      <c r="R558" t="s">
        <v>80</v>
      </c>
      <c r="S558" t="s">
        <v>94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HYPERLINK("https://hotelmonitor-cachepage.eclerx.com/savepage/tk_1543584793899146_sr_2117.html","info")</f>
        <v/>
      </c>
      <c r="AA558" t="n">
        <v>228068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88</v>
      </c>
      <c r="AO558" t="s"/>
      <c r="AP558" t="n">
        <v>135</v>
      </c>
      <c r="AQ558" t="s">
        <v>89</v>
      </c>
      <c r="AR558" t="s"/>
      <c r="AS558" t="s"/>
      <c r="AT558" t="s">
        <v>90</v>
      </c>
      <c r="AU558" t="s"/>
      <c r="AV558" t="s"/>
      <c r="AW558" t="s"/>
      <c r="AX558" t="s"/>
      <c r="AY558" t="n">
        <v>2071691</v>
      </c>
      <c r="AZ558" t="s">
        <v>983</v>
      </c>
      <c r="BA558" t="s"/>
      <c r="BB558" t="n">
        <v>29974</v>
      </c>
      <c r="BC558" t="n">
        <v>13.347975</v>
      </c>
      <c r="BD558" t="n">
        <v>52.499228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92</v>
      </c>
    </row>
    <row r="559" spans="1:70">
      <c r="A559" t="s">
        <v>70</v>
      </c>
      <c r="B559" t="s">
        <v>71</v>
      </c>
      <c r="C559" t="s">
        <v>72</v>
      </c>
      <c r="D559" t="n">
        <v>1</v>
      </c>
      <c r="E559" t="s">
        <v>980</v>
      </c>
      <c r="F559" t="n">
        <v>1716276</v>
      </c>
      <c r="G559" t="s">
        <v>74</v>
      </c>
      <c r="H559" t="s">
        <v>75</v>
      </c>
      <c r="I559" t="s"/>
      <c r="J559" t="s">
        <v>74</v>
      </c>
      <c r="K559" t="n">
        <v>132</v>
      </c>
      <c r="L559" t="s">
        <v>76</v>
      </c>
      <c r="M559" t="s"/>
      <c r="N559" t="s">
        <v>981</v>
      </c>
      <c r="O559" t="s">
        <v>78</v>
      </c>
      <c r="P559" t="s">
        <v>982</v>
      </c>
      <c r="Q559" t="s"/>
      <c r="R559" t="s">
        <v>80</v>
      </c>
      <c r="S559" t="s">
        <v>428</v>
      </c>
      <c r="T559" t="s">
        <v>82</v>
      </c>
      <c r="U559" t="s"/>
      <c r="V559" t="s">
        <v>83</v>
      </c>
      <c r="W559" t="s">
        <v>99</v>
      </c>
      <c r="X559" t="s"/>
      <c r="Y559" t="s">
        <v>85</v>
      </c>
      <c r="Z559">
        <f>HYPERLINK("https://hotelmonitor-cachepage.eclerx.com/savepage/tk_1543584793899146_sr_2117.html","info")</f>
        <v/>
      </c>
      <c r="AA559" t="n">
        <v>228068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88</v>
      </c>
      <c r="AO559" t="s"/>
      <c r="AP559" t="n">
        <v>135</v>
      </c>
      <c r="AQ559" t="s">
        <v>89</v>
      </c>
      <c r="AR559" t="s"/>
      <c r="AS559" t="s"/>
      <c r="AT559" t="s">
        <v>90</v>
      </c>
      <c r="AU559" t="s"/>
      <c r="AV559" t="s"/>
      <c r="AW559" t="s"/>
      <c r="AX559" t="s"/>
      <c r="AY559" t="n">
        <v>2071691</v>
      </c>
      <c r="AZ559" t="s">
        <v>983</v>
      </c>
      <c r="BA559" t="s"/>
      <c r="BB559" t="n">
        <v>29974</v>
      </c>
      <c r="BC559" t="n">
        <v>13.347975</v>
      </c>
      <c r="BD559" t="n">
        <v>52.499228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92</v>
      </c>
    </row>
    <row r="560" spans="1:70">
      <c r="A560" t="s">
        <v>70</v>
      </c>
      <c r="B560" t="s">
        <v>71</v>
      </c>
      <c r="C560" t="s">
        <v>72</v>
      </c>
      <c r="D560" t="n">
        <v>1</v>
      </c>
      <c r="E560" t="s">
        <v>980</v>
      </c>
      <c r="F560" t="n">
        <v>1716276</v>
      </c>
      <c r="G560" t="s">
        <v>74</v>
      </c>
      <c r="H560" t="s">
        <v>75</v>
      </c>
      <c r="I560" t="s"/>
      <c r="J560" t="s">
        <v>74</v>
      </c>
      <c r="K560" t="n">
        <v>147</v>
      </c>
      <c r="L560" t="s">
        <v>76</v>
      </c>
      <c r="M560" t="s"/>
      <c r="N560" t="s">
        <v>984</v>
      </c>
      <c r="O560" t="s">
        <v>78</v>
      </c>
      <c r="P560" t="s">
        <v>982</v>
      </c>
      <c r="Q560" t="s"/>
      <c r="R560" t="s">
        <v>80</v>
      </c>
      <c r="S560" t="s">
        <v>364</v>
      </c>
      <c r="T560" t="s">
        <v>82</v>
      </c>
      <c r="U560" t="s"/>
      <c r="V560" t="s">
        <v>83</v>
      </c>
      <c r="W560" t="s">
        <v>99</v>
      </c>
      <c r="X560" t="s"/>
      <c r="Y560" t="s">
        <v>85</v>
      </c>
      <c r="Z560">
        <f>HYPERLINK("https://hotelmonitor-cachepage.eclerx.com/savepage/tk_1543584793899146_sr_2117.html","info")</f>
        <v/>
      </c>
      <c r="AA560" t="n">
        <v>228068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88</v>
      </c>
      <c r="AO560" t="s"/>
      <c r="AP560" t="n">
        <v>135</v>
      </c>
      <c r="AQ560" t="s">
        <v>89</v>
      </c>
      <c r="AR560" t="s"/>
      <c r="AS560" t="s"/>
      <c r="AT560" t="s">
        <v>90</v>
      </c>
      <c r="AU560" t="s"/>
      <c r="AV560" t="s"/>
      <c r="AW560" t="s"/>
      <c r="AX560" t="s"/>
      <c r="AY560" t="n">
        <v>2071691</v>
      </c>
      <c r="AZ560" t="s">
        <v>983</v>
      </c>
      <c r="BA560" t="s"/>
      <c r="BB560" t="n">
        <v>29974</v>
      </c>
      <c r="BC560" t="n">
        <v>13.347975</v>
      </c>
      <c r="BD560" t="n">
        <v>52.499228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92</v>
      </c>
    </row>
    <row r="561" spans="1:70">
      <c r="A561" t="s">
        <v>70</v>
      </c>
      <c r="B561" t="s">
        <v>71</v>
      </c>
      <c r="C561" t="s">
        <v>72</v>
      </c>
      <c r="D561" t="n">
        <v>1</v>
      </c>
      <c r="E561" t="s">
        <v>980</v>
      </c>
      <c r="F561" t="n">
        <v>1716276</v>
      </c>
      <c r="G561" t="s">
        <v>74</v>
      </c>
      <c r="H561" t="s">
        <v>75</v>
      </c>
      <c r="I561" t="s"/>
      <c r="J561" t="s">
        <v>74</v>
      </c>
      <c r="K561" t="n">
        <v>152</v>
      </c>
      <c r="L561" t="s">
        <v>76</v>
      </c>
      <c r="M561" t="s"/>
      <c r="N561" t="s">
        <v>985</v>
      </c>
      <c r="O561" t="s">
        <v>78</v>
      </c>
      <c r="P561" t="s">
        <v>982</v>
      </c>
      <c r="Q561" t="s"/>
      <c r="R561" t="s">
        <v>80</v>
      </c>
      <c r="S561" t="s">
        <v>431</v>
      </c>
      <c r="T561" t="s">
        <v>82</v>
      </c>
      <c r="U561" t="s"/>
      <c r="V561" t="s">
        <v>83</v>
      </c>
      <c r="W561" t="s">
        <v>99</v>
      </c>
      <c r="X561" t="s"/>
      <c r="Y561" t="s">
        <v>85</v>
      </c>
      <c r="Z561">
        <f>HYPERLINK("https://hotelmonitor-cachepage.eclerx.com/savepage/tk_1543584793899146_sr_2117.html","info")</f>
        <v/>
      </c>
      <c r="AA561" t="n">
        <v>228068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88</v>
      </c>
      <c r="AO561" t="s"/>
      <c r="AP561" t="n">
        <v>135</v>
      </c>
      <c r="AQ561" t="s">
        <v>89</v>
      </c>
      <c r="AR561" t="s"/>
      <c r="AS561" t="s"/>
      <c r="AT561" t="s">
        <v>90</v>
      </c>
      <c r="AU561" t="s"/>
      <c r="AV561" t="s"/>
      <c r="AW561" t="s"/>
      <c r="AX561" t="s"/>
      <c r="AY561" t="n">
        <v>2071691</v>
      </c>
      <c r="AZ561" t="s">
        <v>983</v>
      </c>
      <c r="BA561" t="s"/>
      <c r="BB561" t="n">
        <v>29974</v>
      </c>
      <c r="BC561" t="n">
        <v>13.347975</v>
      </c>
      <c r="BD561" t="n">
        <v>52.499228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92</v>
      </c>
    </row>
    <row r="562" spans="1:70">
      <c r="A562" t="s">
        <v>70</v>
      </c>
      <c r="B562" t="s">
        <v>71</v>
      </c>
      <c r="C562" t="s">
        <v>72</v>
      </c>
      <c r="D562" t="n">
        <v>1</v>
      </c>
      <c r="E562" t="s">
        <v>986</v>
      </c>
      <c r="F562" t="n">
        <v>379378</v>
      </c>
      <c r="G562" t="s">
        <v>74</v>
      </c>
      <c r="H562" t="s">
        <v>75</v>
      </c>
      <c r="I562" t="s"/>
      <c r="J562" t="s">
        <v>74</v>
      </c>
      <c r="K562" t="n">
        <v>179</v>
      </c>
      <c r="L562" t="s">
        <v>76</v>
      </c>
      <c r="M562" t="s"/>
      <c r="N562" t="s">
        <v>987</v>
      </c>
      <c r="O562" t="s">
        <v>78</v>
      </c>
      <c r="P562" t="s">
        <v>988</v>
      </c>
      <c r="Q562" t="s"/>
      <c r="R562" t="s">
        <v>153</v>
      </c>
      <c r="S562" t="s">
        <v>420</v>
      </c>
      <c r="T562" t="s">
        <v>82</v>
      </c>
      <c r="U562" t="s"/>
      <c r="V562" t="s">
        <v>83</v>
      </c>
      <c r="W562" t="s">
        <v>84</v>
      </c>
      <c r="X562" t="s"/>
      <c r="Y562" t="s">
        <v>85</v>
      </c>
      <c r="Z562">
        <f>HYPERLINK("https://hotelmonitor-cachepage.eclerx.com/savepage/tk_15435847260430307_sr_2117.html","info")</f>
        <v/>
      </c>
      <c r="AA562" t="n">
        <v>88806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88</v>
      </c>
      <c r="AO562" t="s"/>
      <c r="AP562" t="n">
        <v>98</v>
      </c>
      <c r="AQ562" t="s">
        <v>89</v>
      </c>
      <c r="AR562" t="s"/>
      <c r="AS562" t="s"/>
      <c r="AT562" t="s">
        <v>90</v>
      </c>
      <c r="AU562" t="s"/>
      <c r="AV562" t="s"/>
      <c r="AW562" t="s"/>
      <c r="AX562" t="s"/>
      <c r="AY562" t="n">
        <v>955294</v>
      </c>
      <c r="AZ562" t="s">
        <v>989</v>
      </c>
      <c r="BA562" t="s"/>
      <c r="BB562" t="n">
        <v>7</v>
      </c>
      <c r="BC562" t="n">
        <v>13.344326</v>
      </c>
      <c r="BD562" t="n">
        <v>52.506315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92</v>
      </c>
    </row>
    <row r="563" spans="1:70">
      <c r="A563" t="s">
        <v>70</v>
      </c>
      <c r="B563" t="s">
        <v>71</v>
      </c>
      <c r="C563" t="s">
        <v>72</v>
      </c>
      <c r="D563" t="n">
        <v>1</v>
      </c>
      <c r="E563" t="s">
        <v>986</v>
      </c>
      <c r="F563" t="n">
        <v>379378</v>
      </c>
      <c r="G563" t="s">
        <v>74</v>
      </c>
      <c r="H563" t="s">
        <v>75</v>
      </c>
      <c r="I563" t="s"/>
      <c r="J563" t="s">
        <v>74</v>
      </c>
      <c r="K563" t="n">
        <v>199</v>
      </c>
      <c r="L563" t="s">
        <v>76</v>
      </c>
      <c r="M563" t="s"/>
      <c r="N563" t="s">
        <v>990</v>
      </c>
      <c r="O563" t="s">
        <v>78</v>
      </c>
      <c r="P563" t="s">
        <v>988</v>
      </c>
      <c r="Q563" t="s"/>
      <c r="R563" t="s">
        <v>153</v>
      </c>
      <c r="S563" t="s">
        <v>689</v>
      </c>
      <c r="T563" t="s">
        <v>82</v>
      </c>
      <c r="U563" t="s"/>
      <c r="V563" t="s">
        <v>83</v>
      </c>
      <c r="W563" t="s">
        <v>84</v>
      </c>
      <c r="X563" t="s"/>
      <c r="Y563" t="s">
        <v>85</v>
      </c>
      <c r="Z563">
        <f>HYPERLINK("https://hotelmonitor-cachepage.eclerx.com/savepage/tk_15435847260430307_sr_2117.html","info")</f>
        <v/>
      </c>
      <c r="AA563" t="n">
        <v>88806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88</v>
      </c>
      <c r="AO563" t="s"/>
      <c r="AP563" t="n">
        <v>98</v>
      </c>
      <c r="AQ563" t="s">
        <v>89</v>
      </c>
      <c r="AR563" t="s"/>
      <c r="AS563" t="s"/>
      <c r="AT563" t="s">
        <v>90</v>
      </c>
      <c r="AU563" t="s"/>
      <c r="AV563" t="s"/>
      <c r="AW563" t="s"/>
      <c r="AX563" t="s"/>
      <c r="AY563" t="n">
        <v>955294</v>
      </c>
      <c r="AZ563" t="s">
        <v>989</v>
      </c>
      <c r="BA563" t="s"/>
      <c r="BB563" t="n">
        <v>7</v>
      </c>
      <c r="BC563" t="n">
        <v>13.344326</v>
      </c>
      <c r="BD563" t="n">
        <v>52.506315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92</v>
      </c>
    </row>
    <row r="564" spans="1:70">
      <c r="A564" t="s">
        <v>70</v>
      </c>
      <c r="B564" t="s">
        <v>71</v>
      </c>
      <c r="C564" t="s">
        <v>72</v>
      </c>
      <c r="D564" t="n">
        <v>1</v>
      </c>
      <c r="E564" t="s">
        <v>986</v>
      </c>
      <c r="F564" t="n">
        <v>379378</v>
      </c>
      <c r="G564" t="s">
        <v>74</v>
      </c>
      <c r="H564" t="s">
        <v>75</v>
      </c>
      <c r="I564" t="s"/>
      <c r="J564" t="s">
        <v>74</v>
      </c>
      <c r="K564" t="n">
        <v>209</v>
      </c>
      <c r="L564" t="s">
        <v>76</v>
      </c>
      <c r="M564" t="s"/>
      <c r="N564" t="s">
        <v>987</v>
      </c>
      <c r="O564" t="s">
        <v>78</v>
      </c>
      <c r="P564" t="s">
        <v>988</v>
      </c>
      <c r="Q564" t="s"/>
      <c r="R564" t="s">
        <v>153</v>
      </c>
      <c r="S564" t="s">
        <v>589</v>
      </c>
      <c r="T564" t="s">
        <v>82</v>
      </c>
      <c r="U564" t="s"/>
      <c r="V564" t="s">
        <v>83</v>
      </c>
      <c r="W564" t="s">
        <v>99</v>
      </c>
      <c r="X564" t="s"/>
      <c r="Y564" t="s">
        <v>85</v>
      </c>
      <c r="Z564">
        <f>HYPERLINK("https://hotelmonitor-cachepage.eclerx.com/savepage/tk_15435847260430307_sr_2117.html","info")</f>
        <v/>
      </c>
      <c r="AA564" t="n">
        <v>88806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88</v>
      </c>
      <c r="AO564" t="s"/>
      <c r="AP564" t="n">
        <v>98</v>
      </c>
      <c r="AQ564" t="s">
        <v>89</v>
      </c>
      <c r="AR564" t="s"/>
      <c r="AS564" t="s"/>
      <c r="AT564" t="s">
        <v>90</v>
      </c>
      <c r="AU564" t="s"/>
      <c r="AV564" t="s"/>
      <c r="AW564" t="s"/>
      <c r="AX564" t="s"/>
      <c r="AY564" t="n">
        <v>955294</v>
      </c>
      <c r="AZ564" t="s">
        <v>989</v>
      </c>
      <c r="BA564" t="s"/>
      <c r="BB564" t="n">
        <v>7</v>
      </c>
      <c r="BC564" t="n">
        <v>13.344326</v>
      </c>
      <c r="BD564" t="n">
        <v>52.506315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92</v>
      </c>
    </row>
    <row r="565" spans="1:70">
      <c r="A565" t="s">
        <v>70</v>
      </c>
      <c r="B565" t="s">
        <v>71</v>
      </c>
      <c r="C565" t="s">
        <v>72</v>
      </c>
      <c r="D565" t="n">
        <v>1</v>
      </c>
      <c r="E565" t="s">
        <v>986</v>
      </c>
      <c r="F565" t="n">
        <v>379378</v>
      </c>
      <c r="G565" t="s">
        <v>74</v>
      </c>
      <c r="H565" t="s">
        <v>75</v>
      </c>
      <c r="I565" t="s"/>
      <c r="J565" t="s">
        <v>74</v>
      </c>
      <c r="K565" t="n">
        <v>229</v>
      </c>
      <c r="L565" t="s">
        <v>76</v>
      </c>
      <c r="M565" t="s"/>
      <c r="N565" t="s">
        <v>990</v>
      </c>
      <c r="O565" t="s">
        <v>78</v>
      </c>
      <c r="P565" t="s">
        <v>988</v>
      </c>
      <c r="Q565" t="s"/>
      <c r="R565" t="s">
        <v>153</v>
      </c>
      <c r="S565" t="s">
        <v>934</v>
      </c>
      <c r="T565" t="s">
        <v>82</v>
      </c>
      <c r="U565" t="s"/>
      <c r="V565" t="s">
        <v>83</v>
      </c>
      <c r="W565" t="s">
        <v>99</v>
      </c>
      <c r="X565" t="s"/>
      <c r="Y565" t="s">
        <v>85</v>
      </c>
      <c r="Z565">
        <f>HYPERLINK("https://hotelmonitor-cachepage.eclerx.com/savepage/tk_15435847260430307_sr_2117.html","info")</f>
        <v/>
      </c>
      <c r="AA565" t="n">
        <v>88806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88</v>
      </c>
      <c r="AO565" t="s"/>
      <c r="AP565" t="n">
        <v>98</v>
      </c>
      <c r="AQ565" t="s">
        <v>89</v>
      </c>
      <c r="AR565" t="s"/>
      <c r="AS565" t="s"/>
      <c r="AT565" t="s">
        <v>90</v>
      </c>
      <c r="AU565" t="s"/>
      <c r="AV565" t="s"/>
      <c r="AW565" t="s"/>
      <c r="AX565" t="s"/>
      <c r="AY565" t="n">
        <v>955294</v>
      </c>
      <c r="AZ565" t="s">
        <v>989</v>
      </c>
      <c r="BA565" t="s"/>
      <c r="BB565" t="n">
        <v>7</v>
      </c>
      <c r="BC565" t="n">
        <v>13.344326</v>
      </c>
      <c r="BD565" t="n">
        <v>52.506315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92</v>
      </c>
    </row>
    <row r="566" spans="1:70">
      <c r="A566" t="s">
        <v>70</v>
      </c>
      <c r="B566" t="s">
        <v>71</v>
      </c>
      <c r="C566" t="s">
        <v>72</v>
      </c>
      <c r="D566" t="n">
        <v>1</v>
      </c>
      <c r="E566" t="s">
        <v>986</v>
      </c>
      <c r="F566" t="n">
        <v>379378</v>
      </c>
      <c r="G566" t="s">
        <v>74</v>
      </c>
      <c r="H566" t="s">
        <v>75</v>
      </c>
      <c r="I566" t="s"/>
      <c r="J566" t="s">
        <v>74</v>
      </c>
      <c r="K566" t="n">
        <v>359</v>
      </c>
      <c r="L566" t="s">
        <v>76</v>
      </c>
      <c r="M566" t="s"/>
      <c r="N566" t="s">
        <v>991</v>
      </c>
      <c r="O566" t="s">
        <v>78</v>
      </c>
      <c r="P566" t="s">
        <v>988</v>
      </c>
      <c r="Q566" t="s"/>
      <c r="R566" t="s">
        <v>153</v>
      </c>
      <c r="S566" t="s">
        <v>992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HYPERLINK("https://hotelmonitor-cachepage.eclerx.com/savepage/tk_15435847260430307_sr_2117.html","info")</f>
        <v/>
      </c>
      <c r="AA566" t="n">
        <v>88806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/>
      <c r="AM566" t="s"/>
      <c r="AN566" t="s">
        <v>88</v>
      </c>
      <c r="AO566" t="s"/>
      <c r="AP566" t="n">
        <v>98</v>
      </c>
      <c r="AQ566" t="s">
        <v>89</v>
      </c>
      <c r="AR566" t="s"/>
      <c r="AS566" t="s"/>
      <c r="AT566" t="s">
        <v>90</v>
      </c>
      <c r="AU566" t="s"/>
      <c r="AV566" t="s"/>
      <c r="AW566" t="s"/>
      <c r="AX566" t="s"/>
      <c r="AY566" t="n">
        <v>955294</v>
      </c>
      <c r="AZ566" t="s">
        <v>989</v>
      </c>
      <c r="BA566" t="s"/>
      <c r="BB566" t="n">
        <v>7</v>
      </c>
      <c r="BC566" t="n">
        <v>13.344326</v>
      </c>
      <c r="BD566" t="n">
        <v>52.506315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92</v>
      </c>
    </row>
    <row r="567" spans="1:70">
      <c r="A567" t="s">
        <v>70</v>
      </c>
      <c r="B567" t="s">
        <v>71</v>
      </c>
      <c r="C567" t="s">
        <v>72</v>
      </c>
      <c r="D567" t="n">
        <v>1</v>
      </c>
      <c r="E567" t="s">
        <v>986</v>
      </c>
      <c r="F567" t="n">
        <v>379378</v>
      </c>
      <c r="G567" t="s">
        <v>74</v>
      </c>
      <c r="H567" t="s">
        <v>75</v>
      </c>
      <c r="I567" t="s"/>
      <c r="J567" t="s">
        <v>74</v>
      </c>
      <c r="K567" t="n">
        <v>389</v>
      </c>
      <c r="L567" t="s">
        <v>76</v>
      </c>
      <c r="M567" t="s"/>
      <c r="N567" t="s">
        <v>991</v>
      </c>
      <c r="O567" t="s">
        <v>78</v>
      </c>
      <c r="P567" t="s">
        <v>988</v>
      </c>
      <c r="Q567" t="s"/>
      <c r="R567" t="s">
        <v>153</v>
      </c>
      <c r="S567" t="s">
        <v>993</v>
      </c>
      <c r="T567" t="s">
        <v>82</v>
      </c>
      <c r="U567" t="s"/>
      <c r="V567" t="s">
        <v>83</v>
      </c>
      <c r="W567" t="s">
        <v>99</v>
      </c>
      <c r="X567" t="s"/>
      <c r="Y567" t="s">
        <v>85</v>
      </c>
      <c r="Z567">
        <f>HYPERLINK("https://hotelmonitor-cachepage.eclerx.com/savepage/tk_15435847260430307_sr_2117.html","info")</f>
        <v/>
      </c>
      <c r="AA567" t="n">
        <v>88806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/>
      <c r="AM567" t="s"/>
      <c r="AN567" t="s">
        <v>88</v>
      </c>
      <c r="AO567" t="s"/>
      <c r="AP567" t="n">
        <v>98</v>
      </c>
      <c r="AQ567" t="s">
        <v>89</v>
      </c>
      <c r="AR567" t="s"/>
      <c r="AS567" t="s"/>
      <c r="AT567" t="s">
        <v>90</v>
      </c>
      <c r="AU567" t="s"/>
      <c r="AV567" t="s"/>
      <c r="AW567" t="s"/>
      <c r="AX567" t="s"/>
      <c r="AY567" t="n">
        <v>955294</v>
      </c>
      <c r="AZ567" t="s">
        <v>989</v>
      </c>
      <c r="BA567" t="s"/>
      <c r="BB567" t="n">
        <v>7</v>
      </c>
      <c r="BC567" t="n">
        <v>13.344326</v>
      </c>
      <c r="BD567" t="n">
        <v>52.506315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92</v>
      </c>
    </row>
    <row r="568" spans="1:70">
      <c r="A568" t="s">
        <v>70</v>
      </c>
      <c r="B568" t="s">
        <v>71</v>
      </c>
      <c r="C568" t="s">
        <v>72</v>
      </c>
      <c r="D568" t="n">
        <v>1</v>
      </c>
      <c r="E568" t="s">
        <v>994</v>
      </c>
      <c r="F568" t="n">
        <v>-1</v>
      </c>
      <c r="G568" t="s">
        <v>74</v>
      </c>
      <c r="H568" t="s">
        <v>75</v>
      </c>
      <c r="I568" t="s"/>
      <c r="J568" t="s">
        <v>74</v>
      </c>
      <c r="K568" t="n">
        <v>104.5</v>
      </c>
      <c r="L568" t="s">
        <v>76</v>
      </c>
      <c r="M568" t="s"/>
      <c r="N568" t="s">
        <v>141</v>
      </c>
      <c r="O568" t="s">
        <v>78</v>
      </c>
      <c r="P568" t="s">
        <v>994</v>
      </c>
      <c r="Q568" t="s"/>
      <c r="R568" t="s">
        <v>118</v>
      </c>
      <c r="S568" t="s">
        <v>995</v>
      </c>
      <c r="T568" t="s">
        <v>82</v>
      </c>
      <c r="U568" t="s"/>
      <c r="V568" t="s">
        <v>83</v>
      </c>
      <c r="W568" t="s">
        <v>84</v>
      </c>
      <c r="X568" t="s"/>
      <c r="Y568" t="s">
        <v>85</v>
      </c>
      <c r="Z568">
        <f>HYPERLINK("https://hotelmonitor-cachepage.eclerx.com/savepage/tk_15435850653471305_sr_2117.html","info")</f>
        <v/>
      </c>
      <c r="AA568" t="n">
        <v>-6796527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/>
      <c r="AM568" t="s"/>
      <c r="AN568" t="s">
        <v>88</v>
      </c>
      <c r="AO568" t="s"/>
      <c r="AP568" t="n">
        <v>289</v>
      </c>
      <c r="AQ568" t="s">
        <v>89</v>
      </c>
      <c r="AR568" t="s"/>
      <c r="AS568" t="s"/>
      <c r="AT568" t="s">
        <v>90</v>
      </c>
      <c r="AU568" t="s"/>
      <c r="AV568" t="s"/>
      <c r="AW568" t="s"/>
      <c r="AX568" t="s"/>
      <c r="AY568" t="n">
        <v>6796527</v>
      </c>
      <c r="AZ568" t="s">
        <v>996</v>
      </c>
      <c r="BA568" t="s"/>
      <c r="BB568" t="n">
        <v>60665</v>
      </c>
      <c r="BC568" t="n">
        <v>13.585872</v>
      </c>
      <c r="BD568" t="n">
        <v>52.403019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92</v>
      </c>
    </row>
    <row r="569" spans="1:70">
      <c r="A569" t="s">
        <v>70</v>
      </c>
      <c r="B569" t="s">
        <v>71</v>
      </c>
      <c r="C569" t="s">
        <v>72</v>
      </c>
      <c r="D569" t="n">
        <v>1</v>
      </c>
      <c r="E569" t="s">
        <v>994</v>
      </c>
      <c r="F569" t="n">
        <v>-1</v>
      </c>
      <c r="G569" t="s">
        <v>74</v>
      </c>
      <c r="H569" t="s">
        <v>75</v>
      </c>
      <c r="I569" t="s"/>
      <c r="J569" t="s">
        <v>74</v>
      </c>
      <c r="K569" t="n">
        <v>113.3</v>
      </c>
      <c r="L569" t="s">
        <v>76</v>
      </c>
      <c r="M569" t="s"/>
      <c r="N569" t="s">
        <v>125</v>
      </c>
      <c r="O569" t="s">
        <v>78</v>
      </c>
      <c r="P569" t="s">
        <v>994</v>
      </c>
      <c r="Q569" t="s"/>
      <c r="R569" t="s">
        <v>118</v>
      </c>
      <c r="S569" t="s">
        <v>997</v>
      </c>
      <c r="T569" t="s">
        <v>82</v>
      </c>
      <c r="U569" t="s"/>
      <c r="V569" t="s">
        <v>83</v>
      </c>
      <c r="W569" t="s">
        <v>84</v>
      </c>
      <c r="X569" t="s"/>
      <c r="Y569" t="s">
        <v>85</v>
      </c>
      <c r="Z569">
        <f>HYPERLINK("https://hotelmonitor-cachepage.eclerx.com/savepage/tk_15435850653471305_sr_2117.html","info")</f>
        <v/>
      </c>
      <c r="AA569" t="n">
        <v>-6796527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/>
      <c r="AM569" t="s"/>
      <c r="AN569" t="s">
        <v>88</v>
      </c>
      <c r="AO569" t="s"/>
      <c r="AP569" t="n">
        <v>289</v>
      </c>
      <c r="AQ569" t="s">
        <v>89</v>
      </c>
      <c r="AR569" t="s"/>
      <c r="AS569" t="s"/>
      <c r="AT569" t="s">
        <v>90</v>
      </c>
      <c r="AU569" t="s"/>
      <c r="AV569" t="s"/>
      <c r="AW569" t="s"/>
      <c r="AX569" t="s"/>
      <c r="AY569" t="n">
        <v>6796527</v>
      </c>
      <c r="AZ569" t="s">
        <v>996</v>
      </c>
      <c r="BA569" t="s"/>
      <c r="BB569" t="n">
        <v>60665</v>
      </c>
      <c r="BC569" t="n">
        <v>13.585872</v>
      </c>
      <c r="BD569" t="n">
        <v>52.403019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92</v>
      </c>
    </row>
    <row r="570" spans="1:70">
      <c r="A570" t="s">
        <v>70</v>
      </c>
      <c r="B570" t="s">
        <v>71</v>
      </c>
      <c r="C570" t="s">
        <v>72</v>
      </c>
      <c r="D570" t="n">
        <v>1</v>
      </c>
      <c r="E570" t="s">
        <v>994</v>
      </c>
      <c r="F570" t="n">
        <v>-1</v>
      </c>
      <c r="G570" t="s">
        <v>74</v>
      </c>
      <c r="H570" t="s">
        <v>75</v>
      </c>
      <c r="I570" t="s"/>
      <c r="J570" t="s">
        <v>74</v>
      </c>
      <c r="K570" t="n">
        <v>137.1</v>
      </c>
      <c r="L570" t="s">
        <v>76</v>
      </c>
      <c r="M570" t="s"/>
      <c r="N570" t="s">
        <v>127</v>
      </c>
      <c r="O570" t="s">
        <v>78</v>
      </c>
      <c r="P570" t="s">
        <v>994</v>
      </c>
      <c r="Q570" t="s"/>
      <c r="R570" t="s">
        <v>118</v>
      </c>
      <c r="S570" t="s">
        <v>998</v>
      </c>
      <c r="T570" t="s">
        <v>82</v>
      </c>
      <c r="U570" t="s"/>
      <c r="V570" t="s">
        <v>83</v>
      </c>
      <c r="W570" t="s">
        <v>99</v>
      </c>
      <c r="X570" t="s"/>
      <c r="Y570" t="s">
        <v>85</v>
      </c>
      <c r="Z570">
        <f>HYPERLINK("https://hotelmonitor-cachepage.eclerx.com/savepage/tk_15435850653471305_sr_2117.html","info")</f>
        <v/>
      </c>
      <c r="AA570" t="n">
        <v>-6796527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/>
      <c r="AM570" t="s"/>
      <c r="AN570" t="s">
        <v>88</v>
      </c>
      <c r="AO570" t="s"/>
      <c r="AP570" t="n">
        <v>289</v>
      </c>
      <c r="AQ570" t="s">
        <v>89</v>
      </c>
      <c r="AR570" t="s"/>
      <c r="AS570" t="s"/>
      <c r="AT570" t="s">
        <v>90</v>
      </c>
      <c r="AU570" t="s"/>
      <c r="AV570" t="s"/>
      <c r="AW570" t="s"/>
      <c r="AX570" t="s"/>
      <c r="AY570" t="n">
        <v>6796527</v>
      </c>
      <c r="AZ570" t="s">
        <v>996</v>
      </c>
      <c r="BA570" t="s"/>
      <c r="BB570" t="n">
        <v>60665</v>
      </c>
      <c r="BC570" t="n">
        <v>13.585872</v>
      </c>
      <c r="BD570" t="n">
        <v>52.403019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92</v>
      </c>
    </row>
    <row r="571" spans="1:70">
      <c r="A571" t="s">
        <v>70</v>
      </c>
      <c r="B571" t="s">
        <v>71</v>
      </c>
      <c r="C571" t="s">
        <v>72</v>
      </c>
      <c r="D571" t="n">
        <v>1</v>
      </c>
      <c r="E571" t="s">
        <v>994</v>
      </c>
      <c r="F571" t="n">
        <v>-1</v>
      </c>
      <c r="G571" t="s">
        <v>74</v>
      </c>
      <c r="H571" t="s">
        <v>75</v>
      </c>
      <c r="I571" t="s"/>
      <c r="J571" t="s">
        <v>74</v>
      </c>
      <c r="K571" t="n">
        <v>157.34</v>
      </c>
      <c r="L571" t="s">
        <v>76</v>
      </c>
      <c r="M571" t="s"/>
      <c r="N571" t="s">
        <v>999</v>
      </c>
      <c r="O571" t="s">
        <v>78</v>
      </c>
      <c r="P571" t="s">
        <v>994</v>
      </c>
      <c r="Q571" t="s"/>
      <c r="R571" t="s">
        <v>118</v>
      </c>
      <c r="S571" t="s">
        <v>1000</v>
      </c>
      <c r="T571" t="s">
        <v>82</v>
      </c>
      <c r="U571" t="s"/>
      <c r="V571" t="s">
        <v>83</v>
      </c>
      <c r="W571" t="s">
        <v>84</v>
      </c>
      <c r="X571" t="s"/>
      <c r="Y571" t="s">
        <v>85</v>
      </c>
      <c r="Z571">
        <f>HYPERLINK("https://hotelmonitor-cachepage.eclerx.com/savepage/tk_15435850653471305_sr_2117.html","info")</f>
        <v/>
      </c>
      <c r="AA571" t="n">
        <v>-6796527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/>
      <c r="AM571" t="s"/>
      <c r="AN571" t="s">
        <v>88</v>
      </c>
      <c r="AO571" t="s"/>
      <c r="AP571" t="n">
        <v>289</v>
      </c>
      <c r="AQ571" t="s">
        <v>89</v>
      </c>
      <c r="AR571" t="s"/>
      <c r="AS571" t="s"/>
      <c r="AT571" t="s">
        <v>90</v>
      </c>
      <c r="AU571" t="s"/>
      <c r="AV571" t="s"/>
      <c r="AW571" t="s"/>
      <c r="AX571" t="s"/>
      <c r="AY571" t="n">
        <v>6796527</v>
      </c>
      <c r="AZ571" t="s">
        <v>996</v>
      </c>
      <c r="BA571" t="s"/>
      <c r="BB571" t="n">
        <v>60665</v>
      </c>
      <c r="BC571" t="n">
        <v>13.585872</v>
      </c>
      <c r="BD571" t="n">
        <v>52.403019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92</v>
      </c>
    </row>
    <row r="572" spans="1:70">
      <c r="A572" t="s">
        <v>70</v>
      </c>
      <c r="B572" t="s">
        <v>71</v>
      </c>
      <c r="C572" t="s">
        <v>72</v>
      </c>
      <c r="D572" t="n">
        <v>1</v>
      </c>
      <c r="E572" t="s">
        <v>994</v>
      </c>
      <c r="F572" t="n">
        <v>-1</v>
      </c>
      <c r="G572" t="s">
        <v>74</v>
      </c>
      <c r="H572" t="s">
        <v>75</v>
      </c>
      <c r="I572" t="s"/>
      <c r="J572" t="s">
        <v>74</v>
      </c>
      <c r="K572" t="n">
        <v>190.34</v>
      </c>
      <c r="L572" t="s">
        <v>76</v>
      </c>
      <c r="M572" t="s"/>
      <c r="N572" t="s">
        <v>999</v>
      </c>
      <c r="O572" t="s">
        <v>78</v>
      </c>
      <c r="P572" t="s">
        <v>994</v>
      </c>
      <c r="Q572" t="s"/>
      <c r="R572" t="s">
        <v>118</v>
      </c>
      <c r="S572" t="s">
        <v>1001</v>
      </c>
      <c r="T572" t="s">
        <v>82</v>
      </c>
      <c r="U572" t="s"/>
      <c r="V572" t="s">
        <v>83</v>
      </c>
      <c r="W572" t="s">
        <v>99</v>
      </c>
      <c r="X572" t="s"/>
      <c r="Y572" t="s">
        <v>85</v>
      </c>
      <c r="Z572">
        <f>HYPERLINK("https://hotelmonitor-cachepage.eclerx.com/savepage/tk_15435850653471305_sr_2117.html","info")</f>
        <v/>
      </c>
      <c r="AA572" t="n">
        <v>-6796527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/>
      <c r="AM572" t="s"/>
      <c r="AN572" t="s">
        <v>88</v>
      </c>
      <c r="AO572" t="s"/>
      <c r="AP572" t="n">
        <v>289</v>
      </c>
      <c r="AQ572" t="s">
        <v>89</v>
      </c>
      <c r="AR572" t="s"/>
      <c r="AS572" t="s"/>
      <c r="AT572" t="s">
        <v>90</v>
      </c>
      <c r="AU572" t="s"/>
      <c r="AV572" t="s"/>
      <c r="AW572" t="s"/>
      <c r="AX572" t="s"/>
      <c r="AY572" t="n">
        <v>6796527</v>
      </c>
      <c r="AZ572" t="s">
        <v>996</v>
      </c>
      <c r="BA572" t="s"/>
      <c r="BB572" t="n">
        <v>60665</v>
      </c>
      <c r="BC572" t="n">
        <v>13.585872</v>
      </c>
      <c r="BD572" t="n">
        <v>52.403019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92</v>
      </c>
    </row>
    <row r="573" spans="1:70">
      <c r="A573" t="s">
        <v>70</v>
      </c>
      <c r="B573" t="s">
        <v>71</v>
      </c>
      <c r="C573" t="s">
        <v>72</v>
      </c>
      <c r="D573" t="n">
        <v>1</v>
      </c>
      <c r="E573" t="s">
        <v>1002</v>
      </c>
      <c r="F573" t="n">
        <v>-1</v>
      </c>
      <c r="G573" t="s">
        <v>74</v>
      </c>
      <c r="H573" t="s">
        <v>75</v>
      </c>
      <c r="I573" t="s"/>
      <c r="J573" t="s">
        <v>74</v>
      </c>
      <c r="K573" t="n">
        <v>79</v>
      </c>
      <c r="L573" t="s">
        <v>76</v>
      </c>
      <c r="M573" t="s"/>
      <c r="N573" t="s">
        <v>141</v>
      </c>
      <c r="O573" t="s">
        <v>78</v>
      </c>
      <c r="P573" t="s">
        <v>1002</v>
      </c>
      <c r="Q573" t="s"/>
      <c r="R573" t="s">
        <v>114</v>
      </c>
      <c r="S573" t="s">
        <v>207</v>
      </c>
      <c r="T573" t="s">
        <v>82</v>
      </c>
      <c r="U573" t="s"/>
      <c r="V573" t="s">
        <v>83</v>
      </c>
      <c r="W573" t="s">
        <v>99</v>
      </c>
      <c r="X573" t="s"/>
      <c r="Y573" t="s">
        <v>85</v>
      </c>
      <c r="Z573">
        <f>HYPERLINK("https://hotelmonitor-cachepage.eclerx.com/savepage/tk_15435850913352256_sr_2117.html","info")</f>
        <v/>
      </c>
      <c r="AA573" t="n">
        <v>-2071797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/>
      <c r="AM573" t="s"/>
      <c r="AN573" t="s">
        <v>88</v>
      </c>
      <c r="AO573" t="s"/>
      <c r="AP573" t="n">
        <v>304</v>
      </c>
      <c r="AQ573" t="s">
        <v>89</v>
      </c>
      <c r="AR573" t="s"/>
      <c r="AS573" t="s"/>
      <c r="AT573" t="s">
        <v>90</v>
      </c>
      <c r="AU573" t="s"/>
      <c r="AV573" t="s"/>
      <c r="AW573" t="s"/>
      <c r="AX573" t="s"/>
      <c r="AY573" t="n">
        <v>2071797</v>
      </c>
      <c r="AZ573" t="s">
        <v>1003</v>
      </c>
      <c r="BA573" t="s"/>
      <c r="BB573" t="n">
        <v>580953</v>
      </c>
      <c r="BC573" t="n">
        <v>13.660469</v>
      </c>
      <c r="BD573" t="n">
        <v>52.413135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92</v>
      </c>
    </row>
    <row r="574" spans="1:70">
      <c r="A574" t="s">
        <v>70</v>
      </c>
      <c r="B574" t="s">
        <v>71</v>
      </c>
      <c r="C574" t="s">
        <v>72</v>
      </c>
      <c r="D574" t="n">
        <v>1</v>
      </c>
      <c r="E574" t="s">
        <v>1004</v>
      </c>
      <c r="F574" t="n">
        <v>-1</v>
      </c>
      <c r="G574" t="s">
        <v>74</v>
      </c>
      <c r="H574" t="s">
        <v>75</v>
      </c>
      <c r="I574" t="s"/>
      <c r="J574" t="s">
        <v>74</v>
      </c>
      <c r="K574" t="n">
        <v>99.5</v>
      </c>
      <c r="L574" t="s">
        <v>76</v>
      </c>
      <c r="M574" t="s"/>
      <c r="N574" t="s">
        <v>113</v>
      </c>
      <c r="O574" t="s">
        <v>78</v>
      </c>
      <c r="P574" t="s">
        <v>1004</v>
      </c>
      <c r="Q574" t="s"/>
      <c r="R574" t="s">
        <v>118</v>
      </c>
      <c r="S574" t="s">
        <v>1005</v>
      </c>
      <c r="T574" t="s">
        <v>82</v>
      </c>
      <c r="U574" t="s"/>
      <c r="V574" t="s">
        <v>83</v>
      </c>
      <c r="W574" t="s">
        <v>99</v>
      </c>
      <c r="X574" t="s"/>
      <c r="Y574" t="s">
        <v>85</v>
      </c>
      <c r="Z574">
        <f>HYPERLINK("https://hotelmonitor-cachepage.eclerx.com/savepage/tk_15435846551542253_sr_2117.html","info")</f>
        <v/>
      </c>
      <c r="AA574" t="n">
        <v>-231484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/>
      <c r="AM574" t="s"/>
      <c r="AN574" t="s">
        <v>88</v>
      </c>
      <c r="AO574" t="s"/>
      <c r="AP574" t="n">
        <v>58</v>
      </c>
      <c r="AQ574" t="s">
        <v>89</v>
      </c>
      <c r="AR574" t="s"/>
      <c r="AS574" t="s"/>
      <c r="AT574" t="s">
        <v>90</v>
      </c>
      <c r="AU574" t="s"/>
      <c r="AV574" t="s"/>
      <c r="AW574" t="s"/>
      <c r="AX574" t="s"/>
      <c r="AY574" t="n">
        <v>231484</v>
      </c>
      <c r="AZ574" t="s">
        <v>1006</v>
      </c>
      <c r="BA574" t="s"/>
      <c r="BB574" t="n">
        <v>29822</v>
      </c>
      <c r="BC574" t="n">
        <v>13.39239</v>
      </c>
      <c r="BD574" t="n">
        <v>52.42109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92</v>
      </c>
    </row>
    <row r="575" spans="1:70">
      <c r="A575" t="s">
        <v>70</v>
      </c>
      <c r="B575" t="s">
        <v>71</v>
      </c>
      <c r="C575" t="s">
        <v>72</v>
      </c>
      <c r="D575" t="n">
        <v>1</v>
      </c>
      <c r="E575" t="s">
        <v>1007</v>
      </c>
      <c r="F575" t="n">
        <v>-1</v>
      </c>
      <c r="G575" t="s">
        <v>74</v>
      </c>
      <c r="H575" t="s">
        <v>75</v>
      </c>
      <c r="I575" t="s"/>
      <c r="J575" t="s">
        <v>74</v>
      </c>
      <c r="K575" t="n">
        <v>118.65</v>
      </c>
      <c r="L575" t="s">
        <v>76</v>
      </c>
      <c r="M575" t="s"/>
      <c r="N575" t="s">
        <v>141</v>
      </c>
      <c r="O575" t="s">
        <v>78</v>
      </c>
      <c r="P575" t="s">
        <v>1007</v>
      </c>
      <c r="Q575" t="s"/>
      <c r="R575" t="s">
        <v>80</v>
      </c>
      <c r="S575" t="s">
        <v>1008</v>
      </c>
      <c r="T575" t="s">
        <v>82</v>
      </c>
      <c r="U575" t="s"/>
      <c r="V575" t="s">
        <v>83</v>
      </c>
      <c r="W575" t="s">
        <v>99</v>
      </c>
      <c r="X575" t="s"/>
      <c r="Y575" t="s">
        <v>85</v>
      </c>
      <c r="Z575">
        <f>HYPERLINK("https://hotelmonitor-cachepage.eclerx.com/savepage/tk_15435849009356892_sr_2117.html","info")</f>
        <v/>
      </c>
      <c r="AA575" t="n">
        <v>-4580534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/>
      <c r="AM575" t="s"/>
      <c r="AN575" t="s">
        <v>88</v>
      </c>
      <c r="AO575" t="s"/>
      <c r="AP575" t="n">
        <v>197</v>
      </c>
      <c r="AQ575" t="s">
        <v>89</v>
      </c>
      <c r="AR575" t="s"/>
      <c r="AS575" t="s"/>
      <c r="AT575" t="s">
        <v>90</v>
      </c>
      <c r="AU575" t="s"/>
      <c r="AV575" t="s"/>
      <c r="AW575" t="s"/>
      <c r="AX575" t="s"/>
      <c r="AY575" t="n">
        <v>4580534</v>
      </c>
      <c r="AZ575" t="s">
        <v>1009</v>
      </c>
      <c r="BA575" t="s"/>
      <c r="BB575" t="n">
        <v>898835</v>
      </c>
      <c r="BC575" t="n">
        <v>13.364245</v>
      </c>
      <c r="BD575" t="n">
        <v>52.526932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92</v>
      </c>
    </row>
    <row r="576" spans="1:70">
      <c r="A576" t="s">
        <v>70</v>
      </c>
      <c r="B576" t="s">
        <v>71</v>
      </c>
      <c r="C576" t="s">
        <v>72</v>
      </c>
      <c r="D576" t="n">
        <v>1</v>
      </c>
      <c r="E576" t="s">
        <v>1010</v>
      </c>
      <c r="F576" t="n">
        <v>-1</v>
      </c>
      <c r="G576" t="s">
        <v>74</v>
      </c>
      <c r="H576" t="s">
        <v>75</v>
      </c>
      <c r="I576" t="s"/>
      <c r="J576" t="s">
        <v>74</v>
      </c>
      <c r="K576" t="n">
        <v>112.32</v>
      </c>
      <c r="L576" t="s">
        <v>76</v>
      </c>
      <c r="M576" t="s"/>
      <c r="N576" t="s">
        <v>141</v>
      </c>
      <c r="O576" t="s">
        <v>78</v>
      </c>
      <c r="P576" t="s">
        <v>1010</v>
      </c>
      <c r="Q576" t="s"/>
      <c r="R576" t="s">
        <v>118</v>
      </c>
      <c r="S576" t="s">
        <v>1011</v>
      </c>
      <c r="T576" t="s">
        <v>82</v>
      </c>
      <c r="U576" t="s"/>
      <c r="V576" t="s">
        <v>83</v>
      </c>
      <c r="W576" t="s">
        <v>99</v>
      </c>
      <c r="X576" t="s"/>
      <c r="Y576" t="s">
        <v>85</v>
      </c>
      <c r="Z576">
        <f>HYPERLINK("https://hotelmonitor-cachepage.eclerx.com/savepage/tk_15435847413868637_sr_2117.html","info")</f>
        <v/>
      </c>
      <c r="AA576" t="n">
        <v>-5901530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/>
      <c r="AM576" t="s"/>
      <c r="AN576" t="s">
        <v>88</v>
      </c>
      <c r="AO576" t="s"/>
      <c r="AP576" t="n">
        <v>107</v>
      </c>
      <c r="AQ576" t="s">
        <v>89</v>
      </c>
      <c r="AR576" t="s"/>
      <c r="AS576" t="s"/>
      <c r="AT576" t="s">
        <v>90</v>
      </c>
      <c r="AU576" t="s"/>
      <c r="AV576" t="s"/>
      <c r="AW576" t="s"/>
      <c r="AX576" t="s"/>
      <c r="AY576" t="n">
        <v>5901530</v>
      </c>
      <c r="AZ576" t="s">
        <v>1012</v>
      </c>
      <c r="BA576" t="s"/>
      <c r="BB576" t="n">
        <v>588330</v>
      </c>
      <c r="BC576" t="n">
        <v>13.380337</v>
      </c>
      <c r="BD576" t="n">
        <v>52.529713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92</v>
      </c>
    </row>
    <row r="577" spans="1:70">
      <c r="A577" t="s">
        <v>70</v>
      </c>
      <c r="B577" t="s">
        <v>71</v>
      </c>
      <c r="C577" t="s">
        <v>72</v>
      </c>
      <c r="D577" t="n">
        <v>1</v>
      </c>
      <c r="E577" t="s">
        <v>1010</v>
      </c>
      <c r="F577" t="n">
        <v>-1</v>
      </c>
      <c r="G577" t="s">
        <v>74</v>
      </c>
      <c r="H577" t="s">
        <v>75</v>
      </c>
      <c r="I577" t="s"/>
      <c r="J577" t="s">
        <v>74</v>
      </c>
      <c r="K577" t="n">
        <v>128.52</v>
      </c>
      <c r="L577" t="s">
        <v>76</v>
      </c>
      <c r="M577" t="s"/>
      <c r="N577" t="s">
        <v>125</v>
      </c>
      <c r="O577" t="s">
        <v>78</v>
      </c>
      <c r="P577" t="s">
        <v>1010</v>
      </c>
      <c r="Q577" t="s"/>
      <c r="R577" t="s">
        <v>118</v>
      </c>
      <c r="S577" t="s">
        <v>1013</v>
      </c>
      <c r="T577" t="s">
        <v>82</v>
      </c>
      <c r="U577" t="s"/>
      <c r="V577" t="s">
        <v>83</v>
      </c>
      <c r="W577" t="s">
        <v>99</v>
      </c>
      <c r="X577" t="s"/>
      <c r="Y577" t="s">
        <v>85</v>
      </c>
      <c r="Z577">
        <f>HYPERLINK("https://hotelmonitor-cachepage.eclerx.com/savepage/tk_15435847413868637_sr_2117.html","info")</f>
        <v/>
      </c>
      <c r="AA577" t="n">
        <v>-5901530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/>
      <c r="AM577" t="s"/>
      <c r="AN577" t="s">
        <v>88</v>
      </c>
      <c r="AO577" t="s"/>
      <c r="AP577" t="n">
        <v>107</v>
      </c>
      <c r="AQ577" t="s">
        <v>89</v>
      </c>
      <c r="AR577" t="s"/>
      <c r="AS577" t="s"/>
      <c r="AT577" t="s">
        <v>90</v>
      </c>
      <c r="AU577" t="s"/>
      <c r="AV577" t="s"/>
      <c r="AW577" t="s"/>
      <c r="AX577" t="s"/>
      <c r="AY577" t="n">
        <v>5901530</v>
      </c>
      <c r="AZ577" t="s">
        <v>1012</v>
      </c>
      <c r="BA577" t="s"/>
      <c r="BB577" t="n">
        <v>588330</v>
      </c>
      <c r="BC577" t="n">
        <v>13.380337</v>
      </c>
      <c r="BD577" t="n">
        <v>52.529713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92</v>
      </c>
    </row>
    <row r="578" spans="1:70">
      <c r="A578" t="s">
        <v>70</v>
      </c>
      <c r="B578" t="s">
        <v>71</v>
      </c>
      <c r="C578" t="s">
        <v>72</v>
      </c>
      <c r="D578" t="n">
        <v>1</v>
      </c>
      <c r="E578" t="s">
        <v>1014</v>
      </c>
      <c r="F578" t="n">
        <v>-1</v>
      </c>
      <c r="G578" t="s">
        <v>74</v>
      </c>
      <c r="H578" t="s">
        <v>75</v>
      </c>
      <c r="I578" t="s"/>
      <c r="J578" t="s">
        <v>74</v>
      </c>
      <c r="K578" t="n">
        <v>94</v>
      </c>
      <c r="L578" t="s">
        <v>76</v>
      </c>
      <c r="M578" t="s"/>
      <c r="N578" t="s">
        <v>1015</v>
      </c>
      <c r="O578" t="s">
        <v>78</v>
      </c>
      <c r="P578" t="s">
        <v>1014</v>
      </c>
      <c r="Q578" t="s"/>
      <c r="R578" t="s">
        <v>118</v>
      </c>
      <c r="S578" t="s">
        <v>346</v>
      </c>
      <c r="T578" t="s">
        <v>82</v>
      </c>
      <c r="U578" t="s"/>
      <c r="V578" t="s">
        <v>83</v>
      </c>
      <c r="W578" t="s">
        <v>84</v>
      </c>
      <c r="X578" t="s"/>
      <c r="Y578" t="s">
        <v>85</v>
      </c>
      <c r="Z578">
        <f>HYPERLINK("https://hotelmonitor-cachepage.eclerx.com/savepage/tk_1543584681463434_sr_2117.html","info")</f>
        <v/>
      </c>
      <c r="AA578" t="n">
        <v>-6796933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>
        <v>88</v>
      </c>
      <c r="AO578" t="s"/>
      <c r="AP578" t="n">
        <v>72</v>
      </c>
      <c r="AQ578" t="s">
        <v>89</v>
      </c>
      <c r="AR578" t="s"/>
      <c r="AS578" t="s"/>
      <c r="AT578" t="s">
        <v>90</v>
      </c>
      <c r="AU578" t="s"/>
      <c r="AV578" t="s"/>
      <c r="AW578" t="s"/>
      <c r="AX578" t="s"/>
      <c r="AY578" t="n">
        <v>6796933</v>
      </c>
      <c r="AZ578" t="s"/>
      <c r="BA578" t="s"/>
      <c r="BB578" t="n">
        <v>407747</v>
      </c>
      <c r="BC578" t="n">
        <v>13.569209</v>
      </c>
      <c r="BD578" t="n">
        <v>52.444108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92</v>
      </c>
    </row>
    <row r="579" spans="1:70">
      <c r="A579" t="s">
        <v>70</v>
      </c>
      <c r="B579" t="s">
        <v>71</v>
      </c>
      <c r="C579" t="s">
        <v>72</v>
      </c>
      <c r="D579" t="n">
        <v>1</v>
      </c>
      <c r="E579" t="s">
        <v>1014</v>
      </c>
      <c r="F579" t="n">
        <v>-1</v>
      </c>
      <c r="G579" t="s">
        <v>74</v>
      </c>
      <c r="H579" t="s">
        <v>75</v>
      </c>
      <c r="I579" t="s"/>
      <c r="J579" t="s">
        <v>74</v>
      </c>
      <c r="K579" t="n">
        <v>118.7</v>
      </c>
      <c r="L579" t="s">
        <v>76</v>
      </c>
      <c r="M579" t="s"/>
      <c r="N579" t="s">
        <v>1016</v>
      </c>
      <c r="O579" t="s">
        <v>78</v>
      </c>
      <c r="P579" t="s">
        <v>1014</v>
      </c>
      <c r="Q579" t="s"/>
      <c r="R579" t="s">
        <v>118</v>
      </c>
      <c r="S579" t="s">
        <v>1017</v>
      </c>
      <c r="T579" t="s">
        <v>82</v>
      </c>
      <c r="U579" t="s"/>
      <c r="V579" t="s">
        <v>83</v>
      </c>
      <c r="W579" t="s">
        <v>84</v>
      </c>
      <c r="X579" t="s"/>
      <c r="Y579" t="s">
        <v>85</v>
      </c>
      <c r="Z579">
        <f>HYPERLINK("https://hotelmonitor-cachepage.eclerx.com/savepage/tk_1543584681463434_sr_2117.html","info")</f>
        <v/>
      </c>
      <c r="AA579" t="n">
        <v>-6796933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>
        <v>88</v>
      </c>
      <c r="AO579" t="s"/>
      <c r="AP579" t="n">
        <v>72</v>
      </c>
      <c r="AQ579" t="s">
        <v>89</v>
      </c>
      <c r="AR579" t="s"/>
      <c r="AS579" t="s"/>
      <c r="AT579" t="s">
        <v>90</v>
      </c>
      <c r="AU579" t="s"/>
      <c r="AV579" t="s"/>
      <c r="AW579" t="s"/>
      <c r="AX579" t="s"/>
      <c r="AY579" t="n">
        <v>6796933</v>
      </c>
      <c r="AZ579" t="s"/>
      <c r="BA579" t="s"/>
      <c r="BB579" t="n">
        <v>407747</v>
      </c>
      <c r="BC579" t="n">
        <v>13.569209</v>
      </c>
      <c r="BD579" t="n">
        <v>52.444108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92</v>
      </c>
    </row>
    <row r="580" spans="1:70">
      <c r="A580" t="s">
        <v>70</v>
      </c>
      <c r="B580" t="s">
        <v>71</v>
      </c>
      <c r="C580" t="s">
        <v>72</v>
      </c>
      <c r="D580" t="n">
        <v>1</v>
      </c>
      <c r="E580" t="s">
        <v>1018</v>
      </c>
      <c r="F580" t="n">
        <v>-1</v>
      </c>
      <c r="G580" t="s">
        <v>74</v>
      </c>
      <c r="H580" t="s">
        <v>75</v>
      </c>
      <c r="I580" t="s"/>
      <c r="J580" t="s">
        <v>74</v>
      </c>
      <c r="K580" t="n">
        <v>76</v>
      </c>
      <c r="L580" t="s">
        <v>76</v>
      </c>
      <c r="M580" t="s"/>
      <c r="N580" t="s">
        <v>752</v>
      </c>
      <c r="O580" t="s">
        <v>78</v>
      </c>
      <c r="P580" t="s">
        <v>1018</v>
      </c>
      <c r="Q580" t="s"/>
      <c r="R580" t="s">
        <v>114</v>
      </c>
      <c r="S580" t="s">
        <v>1019</v>
      </c>
      <c r="T580" t="s">
        <v>82</v>
      </c>
      <c r="U580" t="s"/>
      <c r="V580" t="s">
        <v>83</v>
      </c>
      <c r="W580" t="s">
        <v>99</v>
      </c>
      <c r="X580" t="s"/>
      <c r="Y580" t="s">
        <v>85</v>
      </c>
      <c r="Z580">
        <f>HYPERLINK("https://hotelmonitor-cachepage.eclerx.com/savepage/tk_15435848153653915_sr_2117.html","info")</f>
        <v/>
      </c>
      <c r="AA580" t="n">
        <v>-6796499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>
        <v>88</v>
      </c>
      <c r="AO580" t="s"/>
      <c r="AP580" t="n">
        <v>147</v>
      </c>
      <c r="AQ580" t="s">
        <v>89</v>
      </c>
      <c r="AR580" t="s"/>
      <c r="AS580" t="s"/>
      <c r="AT580" t="s">
        <v>90</v>
      </c>
      <c r="AU580" t="s"/>
      <c r="AV580" t="s"/>
      <c r="AW580" t="s"/>
      <c r="AX580" t="s"/>
      <c r="AY580" t="n">
        <v>6796499</v>
      </c>
      <c r="AZ580" t="s">
        <v>1020</v>
      </c>
      <c r="BA580" t="s"/>
      <c r="BB580" t="n">
        <v>460744</v>
      </c>
      <c r="BC580" t="n">
        <v>13.321425</v>
      </c>
      <c r="BD580" t="n">
        <v>52.506139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92</v>
      </c>
    </row>
    <row r="581" spans="1:70">
      <c r="A581" t="s">
        <v>70</v>
      </c>
      <c r="B581" t="s">
        <v>71</v>
      </c>
      <c r="C581" t="s">
        <v>72</v>
      </c>
      <c r="D581" t="n">
        <v>1</v>
      </c>
      <c r="E581" t="s">
        <v>1021</v>
      </c>
      <c r="F581" t="n">
        <v>76893</v>
      </c>
      <c r="G581" t="s">
        <v>74</v>
      </c>
      <c r="H581" t="s">
        <v>75</v>
      </c>
      <c r="I581" t="s"/>
      <c r="J581" t="s">
        <v>74</v>
      </c>
      <c r="K581" t="n">
        <v>125.13</v>
      </c>
      <c r="L581" t="s">
        <v>76</v>
      </c>
      <c r="M581" t="s"/>
      <c r="N581" t="s">
        <v>96</v>
      </c>
      <c r="O581" t="s">
        <v>78</v>
      </c>
      <c r="P581" t="s">
        <v>1022</v>
      </c>
      <c r="Q581" t="s"/>
      <c r="R581" t="s">
        <v>118</v>
      </c>
      <c r="S581" t="s">
        <v>634</v>
      </c>
      <c r="T581" t="s">
        <v>82</v>
      </c>
      <c r="U581" t="s"/>
      <c r="V581" t="s">
        <v>83</v>
      </c>
      <c r="W581" t="s">
        <v>84</v>
      </c>
      <c r="X581" t="s"/>
      <c r="Y581" t="s">
        <v>85</v>
      </c>
      <c r="Z581">
        <f>HYPERLINK("https://hotelmonitor-cachepage.eclerx.com/savepage/tk_1543584597591895_sr_2117.html","info")</f>
        <v/>
      </c>
      <c r="AA581" t="n">
        <v>19961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>
        <v>88</v>
      </c>
      <c r="AO581" t="s"/>
      <c r="AP581" t="n">
        <v>27</v>
      </c>
      <c r="AQ581" t="s">
        <v>89</v>
      </c>
      <c r="AR581" t="s"/>
      <c r="AS581" t="s"/>
      <c r="AT581" t="s">
        <v>90</v>
      </c>
      <c r="AU581" t="s"/>
      <c r="AV581" t="s"/>
      <c r="AW581" t="s"/>
      <c r="AX581" t="s"/>
      <c r="AY581" t="n">
        <v>1807680</v>
      </c>
      <c r="AZ581" t="s"/>
      <c r="BA581" t="s"/>
      <c r="BB581" t="n">
        <v>18</v>
      </c>
      <c r="BC581" t="n">
        <v>13.337781</v>
      </c>
      <c r="BD581" t="n">
        <v>52.499954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92</v>
      </c>
    </row>
    <row r="582" spans="1:70">
      <c r="A582" t="s">
        <v>70</v>
      </c>
      <c r="B582" t="s">
        <v>71</v>
      </c>
      <c r="C582" t="s">
        <v>72</v>
      </c>
      <c r="D582" t="n">
        <v>1</v>
      </c>
      <c r="E582" t="s">
        <v>1021</v>
      </c>
      <c r="F582" t="n">
        <v>76893</v>
      </c>
      <c r="G582" t="s">
        <v>74</v>
      </c>
      <c r="H582" t="s">
        <v>75</v>
      </c>
      <c r="I582" t="s"/>
      <c r="J582" t="s">
        <v>74</v>
      </c>
      <c r="K582" t="n">
        <v>129</v>
      </c>
      <c r="L582" t="s">
        <v>76</v>
      </c>
      <c r="M582" t="s"/>
      <c r="N582" t="s">
        <v>141</v>
      </c>
      <c r="O582" t="s">
        <v>78</v>
      </c>
      <c r="P582" t="s">
        <v>1022</v>
      </c>
      <c r="Q582" t="s"/>
      <c r="R582" t="s">
        <v>118</v>
      </c>
      <c r="S582" t="s">
        <v>212</v>
      </c>
      <c r="T582" t="s">
        <v>82</v>
      </c>
      <c r="U582" t="s"/>
      <c r="V582" t="s">
        <v>83</v>
      </c>
      <c r="W582" t="s">
        <v>84</v>
      </c>
      <c r="X582" t="s"/>
      <c r="Y582" t="s">
        <v>85</v>
      </c>
      <c r="Z582">
        <f>HYPERLINK("https://hotelmonitor-cachepage.eclerx.com/savepage/tk_1543584597591895_sr_2117.html","info")</f>
        <v/>
      </c>
      <c r="AA582" t="n">
        <v>19961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>
        <v>88</v>
      </c>
      <c r="AO582" t="s"/>
      <c r="AP582" t="n">
        <v>27</v>
      </c>
      <c r="AQ582" t="s">
        <v>89</v>
      </c>
      <c r="AR582" t="s"/>
      <c r="AS582" t="s"/>
      <c r="AT582" t="s">
        <v>90</v>
      </c>
      <c r="AU582" t="s"/>
      <c r="AV582" t="s"/>
      <c r="AW582" t="s"/>
      <c r="AX582" t="s"/>
      <c r="AY582" t="n">
        <v>1807680</v>
      </c>
      <c r="AZ582" t="s"/>
      <c r="BA582" t="s"/>
      <c r="BB582" t="n">
        <v>18</v>
      </c>
      <c r="BC582" t="n">
        <v>13.337781</v>
      </c>
      <c r="BD582" t="n">
        <v>52.499954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92</v>
      </c>
    </row>
    <row r="583" spans="1:70">
      <c r="A583" t="s">
        <v>70</v>
      </c>
      <c r="B583" t="s">
        <v>71</v>
      </c>
      <c r="C583" t="s">
        <v>72</v>
      </c>
      <c r="D583" t="n">
        <v>1</v>
      </c>
      <c r="E583" t="s">
        <v>1021</v>
      </c>
      <c r="F583" t="n">
        <v>76893</v>
      </c>
      <c r="G583" t="s">
        <v>74</v>
      </c>
      <c r="H583" t="s">
        <v>75</v>
      </c>
      <c r="I583" t="s"/>
      <c r="J583" t="s">
        <v>74</v>
      </c>
      <c r="K583" t="n">
        <v>149</v>
      </c>
      <c r="L583" t="s">
        <v>76</v>
      </c>
      <c r="M583" t="s"/>
      <c r="N583" t="s">
        <v>144</v>
      </c>
      <c r="O583" t="s">
        <v>78</v>
      </c>
      <c r="P583" t="s">
        <v>1022</v>
      </c>
      <c r="Q583" t="s"/>
      <c r="R583" t="s">
        <v>118</v>
      </c>
      <c r="S583" t="s">
        <v>156</v>
      </c>
      <c r="T583" t="s">
        <v>82</v>
      </c>
      <c r="U583" t="s"/>
      <c r="V583" t="s">
        <v>83</v>
      </c>
      <c r="W583" t="s">
        <v>84</v>
      </c>
      <c r="X583" t="s"/>
      <c r="Y583" t="s">
        <v>85</v>
      </c>
      <c r="Z583">
        <f>HYPERLINK("https://hotelmonitor-cachepage.eclerx.com/savepage/tk_1543584597591895_sr_2117.html","info")</f>
        <v/>
      </c>
      <c r="AA583" t="n">
        <v>19961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>
        <v>88</v>
      </c>
      <c r="AO583" t="s"/>
      <c r="AP583" t="n">
        <v>27</v>
      </c>
      <c r="AQ583" t="s">
        <v>89</v>
      </c>
      <c r="AR583" t="s"/>
      <c r="AS583" t="s"/>
      <c r="AT583" t="s">
        <v>90</v>
      </c>
      <c r="AU583" t="s"/>
      <c r="AV583" t="s"/>
      <c r="AW583" t="s"/>
      <c r="AX583" t="s"/>
      <c r="AY583" t="n">
        <v>1807680</v>
      </c>
      <c r="AZ583" t="s"/>
      <c r="BA583" t="s"/>
      <c r="BB583" t="n">
        <v>18</v>
      </c>
      <c r="BC583" t="n">
        <v>13.337781</v>
      </c>
      <c r="BD583" t="n">
        <v>52.499954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92</v>
      </c>
    </row>
    <row r="584" spans="1:70">
      <c r="A584" t="s">
        <v>70</v>
      </c>
      <c r="B584" t="s">
        <v>71</v>
      </c>
      <c r="C584" t="s">
        <v>72</v>
      </c>
      <c r="D584" t="n">
        <v>1</v>
      </c>
      <c r="E584" t="s">
        <v>1023</v>
      </c>
      <c r="F584" t="n">
        <v>-1</v>
      </c>
      <c r="G584" t="s">
        <v>74</v>
      </c>
      <c r="H584" t="s">
        <v>75</v>
      </c>
      <c r="I584" t="s"/>
      <c r="J584" t="s">
        <v>74</v>
      </c>
      <c r="K584" t="n">
        <v>91.48</v>
      </c>
      <c r="L584" t="s">
        <v>76</v>
      </c>
      <c r="M584" t="s"/>
      <c r="N584" t="s">
        <v>1024</v>
      </c>
      <c r="O584" t="s">
        <v>78</v>
      </c>
      <c r="P584" t="s">
        <v>1023</v>
      </c>
      <c r="Q584" t="s"/>
      <c r="R584" t="s">
        <v>80</v>
      </c>
      <c r="S584" t="s">
        <v>1025</v>
      </c>
      <c r="T584" t="s">
        <v>82</v>
      </c>
      <c r="U584" t="s"/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HYPERLINK("https://hotelmonitor-cachepage.eclerx.com/savepage/tk_15435848331026528_sr_2117.html","info")</f>
        <v/>
      </c>
      <c r="AA584" t="n">
        <v>-6797299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>
        <v>88</v>
      </c>
      <c r="AO584" t="s"/>
      <c r="AP584" t="n">
        <v>157</v>
      </c>
      <c r="AQ584" t="s">
        <v>89</v>
      </c>
      <c r="AR584" t="s"/>
      <c r="AS584" t="s"/>
      <c r="AT584" t="s">
        <v>90</v>
      </c>
      <c r="AU584" t="s"/>
      <c r="AV584" t="s"/>
      <c r="AW584" t="s"/>
      <c r="AX584" t="s"/>
      <c r="AY584" t="n">
        <v>6797299</v>
      </c>
      <c r="AZ584" t="s">
        <v>1026</v>
      </c>
      <c r="BA584" t="s"/>
      <c r="BB584" t="n">
        <v>423931</v>
      </c>
      <c r="BC584" t="s"/>
      <c r="BD584" t="s"/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92</v>
      </c>
    </row>
    <row r="585" spans="1:70">
      <c r="A585" t="s">
        <v>70</v>
      </c>
      <c r="B585" t="s">
        <v>71</v>
      </c>
      <c r="C585" t="s">
        <v>72</v>
      </c>
      <c r="D585" t="n">
        <v>1</v>
      </c>
      <c r="E585" t="s">
        <v>1023</v>
      </c>
      <c r="F585" t="n">
        <v>-1</v>
      </c>
      <c r="G585" t="s">
        <v>74</v>
      </c>
      <c r="H585" t="s">
        <v>75</v>
      </c>
      <c r="I585" t="s"/>
      <c r="J585" t="s">
        <v>74</v>
      </c>
      <c r="K585" t="n">
        <v>96.09999999999999</v>
      </c>
      <c r="L585" t="s">
        <v>76</v>
      </c>
      <c r="M585" t="s"/>
      <c r="N585" t="s">
        <v>1027</v>
      </c>
      <c r="O585" t="s">
        <v>78</v>
      </c>
      <c r="P585" t="s">
        <v>1023</v>
      </c>
      <c r="Q585" t="s"/>
      <c r="R585" t="s">
        <v>80</v>
      </c>
      <c r="S585" t="s">
        <v>1028</v>
      </c>
      <c r="T585" t="s">
        <v>82</v>
      </c>
      <c r="U585" t="s"/>
      <c r="V585" t="s">
        <v>83</v>
      </c>
      <c r="W585" t="s">
        <v>84</v>
      </c>
      <c r="X585" t="s"/>
      <c r="Y585" t="s">
        <v>85</v>
      </c>
      <c r="Z585">
        <f>HYPERLINK("https://hotelmonitor-cachepage.eclerx.com/savepage/tk_15435848331026528_sr_2117.html","info")</f>
        <v/>
      </c>
      <c r="AA585" t="n">
        <v>-6797299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>
        <v>88</v>
      </c>
      <c r="AO585" t="s"/>
      <c r="AP585" t="n">
        <v>157</v>
      </c>
      <c r="AQ585" t="s">
        <v>89</v>
      </c>
      <c r="AR585" t="s"/>
      <c r="AS585" t="s"/>
      <c r="AT585" t="s">
        <v>90</v>
      </c>
      <c r="AU585" t="s"/>
      <c r="AV585" t="s"/>
      <c r="AW585" t="s"/>
      <c r="AX585" t="s"/>
      <c r="AY585" t="n">
        <v>6797299</v>
      </c>
      <c r="AZ585" t="s">
        <v>1026</v>
      </c>
      <c r="BA585" t="s"/>
      <c r="BB585" t="n">
        <v>423931</v>
      </c>
      <c r="BC585" t="s"/>
      <c r="BD585" t="s"/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92</v>
      </c>
    </row>
    <row r="586" spans="1:70">
      <c r="A586" t="s">
        <v>70</v>
      </c>
      <c r="B586" t="s">
        <v>71</v>
      </c>
      <c r="C586" t="s">
        <v>72</v>
      </c>
      <c r="D586" t="n">
        <v>1</v>
      </c>
      <c r="E586" t="s">
        <v>1023</v>
      </c>
      <c r="F586" t="n">
        <v>-1</v>
      </c>
      <c r="G586" t="s">
        <v>74</v>
      </c>
      <c r="H586" t="s">
        <v>75</v>
      </c>
      <c r="I586" t="s"/>
      <c r="J586" t="s">
        <v>74</v>
      </c>
      <c r="K586" t="n">
        <v>100.72</v>
      </c>
      <c r="L586" t="s">
        <v>76</v>
      </c>
      <c r="M586" t="s"/>
      <c r="N586" t="s">
        <v>919</v>
      </c>
      <c r="O586" t="s">
        <v>78</v>
      </c>
      <c r="P586" t="s">
        <v>1023</v>
      </c>
      <c r="Q586" t="s"/>
      <c r="R586" t="s">
        <v>80</v>
      </c>
      <c r="S586" t="s">
        <v>1029</v>
      </c>
      <c r="T586" t="s">
        <v>82</v>
      </c>
      <c r="U586" t="s"/>
      <c r="V586" t="s">
        <v>83</v>
      </c>
      <c r="W586" t="s">
        <v>84</v>
      </c>
      <c r="X586" t="s"/>
      <c r="Y586" t="s">
        <v>85</v>
      </c>
      <c r="Z586">
        <f>HYPERLINK("https://hotelmonitor-cachepage.eclerx.com/savepage/tk_15435848331026528_sr_2117.html","info")</f>
        <v/>
      </c>
      <c r="AA586" t="n">
        <v>-6797299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>
        <v>88</v>
      </c>
      <c r="AO586" t="s"/>
      <c r="AP586" t="n">
        <v>157</v>
      </c>
      <c r="AQ586" t="s">
        <v>89</v>
      </c>
      <c r="AR586" t="s"/>
      <c r="AS586" t="s"/>
      <c r="AT586" t="s">
        <v>90</v>
      </c>
      <c r="AU586" t="s"/>
      <c r="AV586" t="s"/>
      <c r="AW586" t="s"/>
      <c r="AX586" t="s"/>
      <c r="AY586" t="n">
        <v>6797299</v>
      </c>
      <c r="AZ586" t="s">
        <v>1026</v>
      </c>
      <c r="BA586" t="s"/>
      <c r="BB586" t="n">
        <v>423931</v>
      </c>
      <c r="BC586" t="s"/>
      <c r="BD586" t="s"/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92</v>
      </c>
    </row>
    <row r="587" spans="1:70">
      <c r="A587" t="s">
        <v>70</v>
      </c>
      <c r="B587" t="s">
        <v>71</v>
      </c>
      <c r="C587" t="s">
        <v>72</v>
      </c>
      <c r="D587" t="n">
        <v>1</v>
      </c>
      <c r="E587" t="s">
        <v>1023</v>
      </c>
      <c r="F587" t="n">
        <v>-1</v>
      </c>
      <c r="G587" t="s">
        <v>74</v>
      </c>
      <c r="H587" t="s">
        <v>75</v>
      </c>
      <c r="I587" t="s"/>
      <c r="J587" t="s">
        <v>74</v>
      </c>
      <c r="K587" t="n">
        <v>109.2</v>
      </c>
      <c r="L587" t="s">
        <v>76</v>
      </c>
      <c r="M587" t="s"/>
      <c r="N587" t="s">
        <v>1027</v>
      </c>
      <c r="O587" t="s">
        <v>78</v>
      </c>
      <c r="P587" t="s">
        <v>1023</v>
      </c>
      <c r="Q587" t="s"/>
      <c r="R587" t="s">
        <v>80</v>
      </c>
      <c r="S587" t="s">
        <v>1030</v>
      </c>
      <c r="T587" t="s">
        <v>82</v>
      </c>
      <c r="U587" t="s"/>
      <c r="V587" t="s">
        <v>83</v>
      </c>
      <c r="W587" t="s">
        <v>84</v>
      </c>
      <c r="X587" t="s"/>
      <c r="Y587" t="s">
        <v>85</v>
      </c>
      <c r="Z587">
        <f>HYPERLINK("https://hotelmonitor-cachepage.eclerx.com/savepage/tk_15435848331026528_sr_2117.html","info")</f>
        <v/>
      </c>
      <c r="AA587" t="n">
        <v>-6797299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>
        <v>88</v>
      </c>
      <c r="AO587" t="s"/>
      <c r="AP587" t="n">
        <v>157</v>
      </c>
      <c r="AQ587" t="s">
        <v>89</v>
      </c>
      <c r="AR587" t="s"/>
      <c r="AS587" t="s"/>
      <c r="AT587" t="s">
        <v>90</v>
      </c>
      <c r="AU587" t="s"/>
      <c r="AV587" t="s"/>
      <c r="AW587" t="s"/>
      <c r="AX587" t="s"/>
      <c r="AY587" t="n">
        <v>6797299</v>
      </c>
      <c r="AZ587" t="s">
        <v>1026</v>
      </c>
      <c r="BA587" t="s"/>
      <c r="BB587" t="n">
        <v>423931</v>
      </c>
      <c r="BC587" t="s"/>
      <c r="BD587" t="s"/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92</v>
      </c>
    </row>
    <row r="588" spans="1:70">
      <c r="A588" t="s">
        <v>70</v>
      </c>
      <c r="B588" t="s">
        <v>71</v>
      </c>
      <c r="C588" t="s">
        <v>72</v>
      </c>
      <c r="D588" t="n">
        <v>1</v>
      </c>
      <c r="E588" t="s">
        <v>1023</v>
      </c>
      <c r="F588" t="n">
        <v>-1</v>
      </c>
      <c r="G588" t="s">
        <v>74</v>
      </c>
      <c r="H588" t="s">
        <v>75</v>
      </c>
      <c r="I588" t="s"/>
      <c r="J588" t="s">
        <v>74</v>
      </c>
      <c r="K588" t="n">
        <v>114.45</v>
      </c>
      <c r="L588" t="s">
        <v>76</v>
      </c>
      <c r="M588" t="s"/>
      <c r="N588" t="s">
        <v>919</v>
      </c>
      <c r="O588" t="s">
        <v>78</v>
      </c>
      <c r="P588" t="s">
        <v>1023</v>
      </c>
      <c r="Q588" t="s"/>
      <c r="R588" t="s">
        <v>80</v>
      </c>
      <c r="S588" t="s">
        <v>573</v>
      </c>
      <c r="T588" t="s">
        <v>82</v>
      </c>
      <c r="U588" t="s"/>
      <c r="V588" t="s">
        <v>83</v>
      </c>
      <c r="W588" t="s">
        <v>84</v>
      </c>
      <c r="X588" t="s"/>
      <c r="Y588" t="s">
        <v>85</v>
      </c>
      <c r="Z588">
        <f>HYPERLINK("https://hotelmonitor-cachepage.eclerx.com/savepage/tk_15435848331026528_sr_2117.html","info")</f>
        <v/>
      </c>
      <c r="AA588" t="n">
        <v>-6797299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>
        <v>88</v>
      </c>
      <c r="AO588" t="s"/>
      <c r="AP588" t="n">
        <v>157</v>
      </c>
      <c r="AQ588" t="s">
        <v>89</v>
      </c>
      <c r="AR588" t="s"/>
      <c r="AS588" t="s"/>
      <c r="AT588" t="s">
        <v>90</v>
      </c>
      <c r="AU588" t="s"/>
      <c r="AV588" t="s"/>
      <c r="AW588" t="s"/>
      <c r="AX588" t="s"/>
      <c r="AY588" t="n">
        <v>6797299</v>
      </c>
      <c r="AZ588" t="s">
        <v>1026</v>
      </c>
      <c r="BA588" t="s"/>
      <c r="BB588" t="n">
        <v>423931</v>
      </c>
      <c r="BC588" t="s"/>
      <c r="BD588" t="s"/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92</v>
      </c>
    </row>
    <row r="589" spans="1:70">
      <c r="A589" t="s">
        <v>70</v>
      </c>
      <c r="B589" t="s">
        <v>71</v>
      </c>
      <c r="C589" t="s">
        <v>72</v>
      </c>
      <c r="D589" t="n">
        <v>1</v>
      </c>
      <c r="E589" t="s">
        <v>1023</v>
      </c>
      <c r="F589" t="n">
        <v>-1</v>
      </c>
      <c r="G589" t="s">
        <v>74</v>
      </c>
      <c r="H589" t="s">
        <v>75</v>
      </c>
      <c r="I589" t="s"/>
      <c r="J589" t="s">
        <v>74</v>
      </c>
      <c r="K589" t="n">
        <v>117.44</v>
      </c>
      <c r="L589" t="s">
        <v>76</v>
      </c>
      <c r="M589" t="s"/>
      <c r="N589" t="s">
        <v>919</v>
      </c>
      <c r="O589" t="s">
        <v>78</v>
      </c>
      <c r="P589" t="s">
        <v>1023</v>
      </c>
      <c r="Q589" t="s"/>
      <c r="R589" t="s">
        <v>80</v>
      </c>
      <c r="S589" t="s">
        <v>1031</v>
      </c>
      <c r="T589" t="s">
        <v>82</v>
      </c>
      <c r="U589" t="s"/>
      <c r="V589" t="s">
        <v>83</v>
      </c>
      <c r="W589" t="s">
        <v>99</v>
      </c>
      <c r="X589" t="s"/>
      <c r="Y589" t="s">
        <v>85</v>
      </c>
      <c r="Z589">
        <f>HYPERLINK("https://hotelmonitor-cachepage.eclerx.com/savepage/tk_15435848331026528_sr_2117.html","info")</f>
        <v/>
      </c>
      <c r="AA589" t="n">
        <v>-6797299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>
        <v>88</v>
      </c>
      <c r="AO589" t="s"/>
      <c r="AP589" t="n">
        <v>157</v>
      </c>
      <c r="AQ589" t="s">
        <v>89</v>
      </c>
      <c r="AR589" t="s"/>
      <c r="AS589" t="s"/>
      <c r="AT589" t="s">
        <v>90</v>
      </c>
      <c r="AU589" t="s"/>
      <c r="AV589" t="s"/>
      <c r="AW589" t="s"/>
      <c r="AX589" t="s"/>
      <c r="AY589" t="n">
        <v>6797299</v>
      </c>
      <c r="AZ589" t="s">
        <v>1026</v>
      </c>
      <c r="BA589" t="s"/>
      <c r="BB589" t="n">
        <v>423931</v>
      </c>
      <c r="BC589" t="s"/>
      <c r="BD589" t="s"/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92</v>
      </c>
    </row>
    <row r="590" spans="1:70">
      <c r="A590" t="s">
        <v>70</v>
      </c>
      <c r="B590" t="s">
        <v>71</v>
      </c>
      <c r="C590" t="s">
        <v>72</v>
      </c>
      <c r="D590" t="n">
        <v>1</v>
      </c>
      <c r="E590" t="s">
        <v>1023</v>
      </c>
      <c r="F590" t="n">
        <v>-1</v>
      </c>
      <c r="G590" t="s">
        <v>74</v>
      </c>
      <c r="H590" t="s">
        <v>75</v>
      </c>
      <c r="I590" t="s"/>
      <c r="J590" t="s">
        <v>74</v>
      </c>
      <c r="K590" t="n">
        <v>129.54</v>
      </c>
      <c r="L590" t="s">
        <v>76</v>
      </c>
      <c r="M590" t="s"/>
      <c r="N590" t="s">
        <v>1027</v>
      </c>
      <c r="O590" t="s">
        <v>78</v>
      </c>
      <c r="P590" t="s">
        <v>1023</v>
      </c>
      <c r="Q590" t="s"/>
      <c r="R590" t="s">
        <v>80</v>
      </c>
      <c r="S590" t="s">
        <v>1032</v>
      </c>
      <c r="T590" t="s">
        <v>82</v>
      </c>
      <c r="U590" t="s"/>
      <c r="V590" t="s">
        <v>83</v>
      </c>
      <c r="W590" t="s">
        <v>99</v>
      </c>
      <c r="X590" t="s"/>
      <c r="Y590" t="s">
        <v>85</v>
      </c>
      <c r="Z590">
        <f>HYPERLINK("https://hotelmonitor-cachepage.eclerx.com/savepage/tk_15435848331026528_sr_2117.html","info")</f>
        <v/>
      </c>
      <c r="AA590" t="n">
        <v>-6797299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>
        <v>88</v>
      </c>
      <c r="AO590" t="s"/>
      <c r="AP590" t="n">
        <v>157</v>
      </c>
      <c r="AQ590" t="s">
        <v>89</v>
      </c>
      <c r="AR590" t="s"/>
      <c r="AS590" t="s"/>
      <c r="AT590" t="s">
        <v>90</v>
      </c>
      <c r="AU590" t="s"/>
      <c r="AV590" t="s"/>
      <c r="AW590" t="s"/>
      <c r="AX590" t="s"/>
      <c r="AY590" t="n">
        <v>6797299</v>
      </c>
      <c r="AZ590" t="s">
        <v>1026</v>
      </c>
      <c r="BA590" t="s"/>
      <c r="BB590" t="n">
        <v>423931</v>
      </c>
      <c r="BC590" t="s"/>
      <c r="BD590" t="s"/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92</v>
      </c>
    </row>
    <row r="591" spans="1:70">
      <c r="A591" t="s">
        <v>70</v>
      </c>
      <c r="B591" t="s">
        <v>71</v>
      </c>
      <c r="C591" t="s">
        <v>72</v>
      </c>
      <c r="D591" t="n">
        <v>1</v>
      </c>
      <c r="E591" t="s">
        <v>1023</v>
      </c>
      <c r="F591" t="n">
        <v>-1</v>
      </c>
      <c r="G591" t="s">
        <v>74</v>
      </c>
      <c r="H591" t="s">
        <v>75</v>
      </c>
      <c r="I591" t="s"/>
      <c r="J591" t="s">
        <v>74</v>
      </c>
      <c r="K591" t="n">
        <v>133.45</v>
      </c>
      <c r="L591" t="s">
        <v>76</v>
      </c>
      <c r="M591" t="s"/>
      <c r="N591" t="s">
        <v>919</v>
      </c>
      <c r="O591" t="s">
        <v>78</v>
      </c>
      <c r="P591" t="s">
        <v>1023</v>
      </c>
      <c r="Q591" t="s"/>
      <c r="R591" t="s">
        <v>80</v>
      </c>
      <c r="S591" t="s">
        <v>1033</v>
      </c>
      <c r="T591" t="s">
        <v>82</v>
      </c>
      <c r="U591" t="s"/>
      <c r="V591" t="s">
        <v>83</v>
      </c>
      <c r="W591" t="s">
        <v>99</v>
      </c>
      <c r="X591" t="s"/>
      <c r="Y591" t="s">
        <v>85</v>
      </c>
      <c r="Z591">
        <f>HYPERLINK("https://hotelmonitor-cachepage.eclerx.com/savepage/tk_15435848331026528_sr_2117.html","info")</f>
        <v/>
      </c>
      <c r="AA591" t="n">
        <v>-6797299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>
        <v>88</v>
      </c>
      <c r="AO591" t="s"/>
      <c r="AP591" t="n">
        <v>157</v>
      </c>
      <c r="AQ591" t="s">
        <v>89</v>
      </c>
      <c r="AR591" t="s"/>
      <c r="AS591" t="s"/>
      <c r="AT591" t="s">
        <v>90</v>
      </c>
      <c r="AU591" t="s"/>
      <c r="AV591" t="s"/>
      <c r="AW591" t="s"/>
      <c r="AX591" t="s"/>
      <c r="AY591" t="n">
        <v>6797299</v>
      </c>
      <c r="AZ591" t="s">
        <v>1026</v>
      </c>
      <c r="BA591" t="s"/>
      <c r="BB591" t="n">
        <v>423931</v>
      </c>
      <c r="BC591" t="s"/>
      <c r="BD591" t="s"/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92</v>
      </c>
    </row>
    <row r="592" spans="1:70">
      <c r="A592" t="s">
        <v>70</v>
      </c>
      <c r="B592" t="s">
        <v>71</v>
      </c>
      <c r="C592" t="s">
        <v>72</v>
      </c>
      <c r="D592" t="n">
        <v>1</v>
      </c>
      <c r="E592" t="s">
        <v>1023</v>
      </c>
      <c r="F592" t="n">
        <v>-1</v>
      </c>
      <c r="G592" t="s">
        <v>74</v>
      </c>
      <c r="H592" t="s">
        <v>75</v>
      </c>
      <c r="I592" t="s"/>
      <c r="J592" t="s">
        <v>74</v>
      </c>
      <c r="K592" t="n">
        <v>147.2</v>
      </c>
      <c r="L592" t="s">
        <v>76</v>
      </c>
      <c r="M592" t="s"/>
      <c r="N592" t="s">
        <v>1027</v>
      </c>
      <c r="O592" t="s">
        <v>78</v>
      </c>
      <c r="P592" t="s">
        <v>1023</v>
      </c>
      <c r="Q592" t="s"/>
      <c r="R592" t="s">
        <v>80</v>
      </c>
      <c r="S592" t="s">
        <v>1034</v>
      </c>
      <c r="T592" t="s">
        <v>82</v>
      </c>
      <c r="U592" t="s"/>
      <c r="V592" t="s">
        <v>83</v>
      </c>
      <c r="W592" t="s">
        <v>99</v>
      </c>
      <c r="X592" t="s"/>
      <c r="Y592" t="s">
        <v>85</v>
      </c>
      <c r="Z592">
        <f>HYPERLINK("https://hotelmonitor-cachepage.eclerx.com/savepage/tk_15435848331026528_sr_2117.html","info")</f>
        <v/>
      </c>
      <c r="AA592" t="n">
        <v>-6797299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>
        <v>88</v>
      </c>
      <c r="AO592" t="s"/>
      <c r="AP592" t="n">
        <v>157</v>
      </c>
      <c r="AQ592" t="s">
        <v>89</v>
      </c>
      <c r="AR592" t="s"/>
      <c r="AS592" t="s"/>
      <c r="AT592" t="s">
        <v>90</v>
      </c>
      <c r="AU592" t="s"/>
      <c r="AV592" t="s"/>
      <c r="AW592" t="s"/>
      <c r="AX592" t="s"/>
      <c r="AY592" t="n">
        <v>6797299</v>
      </c>
      <c r="AZ592" t="s">
        <v>1026</v>
      </c>
      <c r="BA592" t="s"/>
      <c r="BB592" t="n">
        <v>423931</v>
      </c>
      <c r="BC592" t="s"/>
      <c r="BD592" t="s"/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92</v>
      </c>
    </row>
    <row r="593" spans="1:70">
      <c r="A593" t="s">
        <v>70</v>
      </c>
      <c r="B593" t="s">
        <v>71</v>
      </c>
      <c r="C593" t="s">
        <v>72</v>
      </c>
      <c r="D593" t="n">
        <v>1</v>
      </c>
      <c r="E593" t="s">
        <v>1023</v>
      </c>
      <c r="F593" t="n">
        <v>-1</v>
      </c>
      <c r="G593" t="s">
        <v>74</v>
      </c>
      <c r="H593" t="s">
        <v>75</v>
      </c>
      <c r="I593" t="s"/>
      <c r="J593" t="s">
        <v>74</v>
      </c>
      <c r="K593" t="n">
        <v>149.69</v>
      </c>
      <c r="L593" t="s">
        <v>76</v>
      </c>
      <c r="M593" t="s"/>
      <c r="N593" t="s">
        <v>1035</v>
      </c>
      <c r="O593" t="s">
        <v>78</v>
      </c>
      <c r="P593" t="s">
        <v>1023</v>
      </c>
      <c r="Q593" t="s"/>
      <c r="R593" t="s">
        <v>80</v>
      </c>
      <c r="S593" t="s">
        <v>1036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HYPERLINK("https://hotelmonitor-cachepage.eclerx.com/savepage/tk_15435848331026528_sr_2117.html","info")</f>
        <v/>
      </c>
      <c r="AA593" t="n">
        <v>-6797299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>
        <v>88</v>
      </c>
      <c r="AO593" t="s"/>
      <c r="AP593" t="n">
        <v>157</v>
      </c>
      <c r="AQ593" t="s">
        <v>89</v>
      </c>
      <c r="AR593" t="s"/>
      <c r="AS593" t="s"/>
      <c r="AT593" t="s">
        <v>90</v>
      </c>
      <c r="AU593" t="s"/>
      <c r="AV593" t="s"/>
      <c r="AW593" t="s"/>
      <c r="AX593" t="s"/>
      <c r="AY593" t="n">
        <v>6797299</v>
      </c>
      <c r="AZ593" t="s">
        <v>1026</v>
      </c>
      <c r="BA593" t="s"/>
      <c r="BB593" t="n">
        <v>423931</v>
      </c>
      <c r="BC593" t="s"/>
      <c r="BD593" t="s"/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92</v>
      </c>
    </row>
    <row r="594" spans="1:70">
      <c r="A594" t="s">
        <v>70</v>
      </c>
      <c r="B594" t="s">
        <v>71</v>
      </c>
      <c r="C594" t="s">
        <v>72</v>
      </c>
      <c r="D594" t="n">
        <v>1</v>
      </c>
      <c r="E594" t="s">
        <v>1023</v>
      </c>
      <c r="F594" t="n">
        <v>-1</v>
      </c>
      <c r="G594" t="s">
        <v>74</v>
      </c>
      <c r="H594" t="s">
        <v>75</v>
      </c>
      <c r="I594" t="s"/>
      <c r="J594" t="s">
        <v>74</v>
      </c>
      <c r="K594" t="n">
        <v>170.1</v>
      </c>
      <c r="L594" t="s">
        <v>76</v>
      </c>
      <c r="M594" t="s"/>
      <c r="N594" t="s">
        <v>1035</v>
      </c>
      <c r="O594" t="s">
        <v>78</v>
      </c>
      <c r="P594" t="s">
        <v>1023</v>
      </c>
      <c r="Q594" t="s"/>
      <c r="R594" t="s">
        <v>80</v>
      </c>
      <c r="S594" t="s">
        <v>1037</v>
      </c>
      <c r="T594" t="s">
        <v>82</v>
      </c>
      <c r="U594" t="s"/>
      <c r="V594" t="s">
        <v>83</v>
      </c>
      <c r="W594" t="s">
        <v>84</v>
      </c>
      <c r="X594" t="s"/>
      <c r="Y594" t="s">
        <v>85</v>
      </c>
      <c r="Z594">
        <f>HYPERLINK("https://hotelmonitor-cachepage.eclerx.com/savepage/tk_15435848331026528_sr_2117.html","info")</f>
        <v/>
      </c>
      <c r="AA594" t="n">
        <v>-6797299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>
        <v>88</v>
      </c>
      <c r="AO594" t="s"/>
      <c r="AP594" t="n">
        <v>157</v>
      </c>
      <c r="AQ594" t="s">
        <v>89</v>
      </c>
      <c r="AR594" t="s"/>
      <c r="AS594" t="s"/>
      <c r="AT594" t="s">
        <v>90</v>
      </c>
      <c r="AU594" t="s"/>
      <c r="AV594" t="s"/>
      <c r="AW594" t="s"/>
      <c r="AX594" t="s"/>
      <c r="AY594" t="n">
        <v>6797299</v>
      </c>
      <c r="AZ594" t="s">
        <v>1026</v>
      </c>
      <c r="BA594" t="s"/>
      <c r="BB594" t="n">
        <v>423931</v>
      </c>
      <c r="BC594" t="s"/>
      <c r="BD594" t="s"/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92</v>
      </c>
    </row>
    <row r="595" spans="1:70">
      <c r="A595" t="s">
        <v>70</v>
      </c>
      <c r="B595" t="s">
        <v>71</v>
      </c>
      <c r="C595" t="s">
        <v>72</v>
      </c>
      <c r="D595" t="n">
        <v>1</v>
      </c>
      <c r="E595" t="s">
        <v>1023</v>
      </c>
      <c r="F595" t="n">
        <v>-1</v>
      </c>
      <c r="G595" t="s">
        <v>74</v>
      </c>
      <c r="H595" t="s">
        <v>75</v>
      </c>
      <c r="I595" t="s"/>
      <c r="J595" t="s">
        <v>74</v>
      </c>
      <c r="K595" t="n">
        <v>183.13</v>
      </c>
      <c r="L595" t="s">
        <v>76</v>
      </c>
      <c r="M595" t="s"/>
      <c r="N595" t="s">
        <v>1035</v>
      </c>
      <c r="O595" t="s">
        <v>78</v>
      </c>
      <c r="P595" t="s">
        <v>1023</v>
      </c>
      <c r="Q595" t="s"/>
      <c r="R595" t="s">
        <v>80</v>
      </c>
      <c r="S595" t="s">
        <v>1038</v>
      </c>
      <c r="T595" t="s">
        <v>82</v>
      </c>
      <c r="U595" t="s"/>
      <c r="V595" t="s">
        <v>83</v>
      </c>
      <c r="W595" t="s">
        <v>99</v>
      </c>
      <c r="X595" t="s"/>
      <c r="Y595" t="s">
        <v>85</v>
      </c>
      <c r="Z595">
        <f>HYPERLINK("https://hotelmonitor-cachepage.eclerx.com/savepage/tk_15435848331026528_sr_2117.html","info")</f>
        <v/>
      </c>
      <c r="AA595" t="n">
        <v>-6797299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>
        <v>88</v>
      </c>
      <c r="AO595" t="s"/>
      <c r="AP595" t="n">
        <v>157</v>
      </c>
      <c r="AQ595" t="s">
        <v>89</v>
      </c>
      <c r="AR595" t="s"/>
      <c r="AS595" t="s"/>
      <c r="AT595" t="s">
        <v>90</v>
      </c>
      <c r="AU595" t="s"/>
      <c r="AV595" t="s"/>
      <c r="AW595" t="s"/>
      <c r="AX595" t="s"/>
      <c r="AY595" t="n">
        <v>6797299</v>
      </c>
      <c r="AZ595" t="s">
        <v>1026</v>
      </c>
      <c r="BA595" t="s"/>
      <c r="BB595" t="n">
        <v>423931</v>
      </c>
      <c r="BC595" t="s"/>
      <c r="BD595" t="s"/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92</v>
      </c>
    </row>
    <row r="596" spans="1:70">
      <c r="A596" t="s">
        <v>70</v>
      </c>
      <c r="B596" t="s">
        <v>71</v>
      </c>
      <c r="C596" t="s">
        <v>72</v>
      </c>
      <c r="D596" t="n">
        <v>1</v>
      </c>
      <c r="E596" t="s">
        <v>1023</v>
      </c>
      <c r="F596" t="n">
        <v>-1</v>
      </c>
      <c r="G596" t="s">
        <v>74</v>
      </c>
      <c r="H596" t="s">
        <v>75</v>
      </c>
      <c r="I596" t="s"/>
      <c r="J596" t="s">
        <v>74</v>
      </c>
      <c r="K596" t="n">
        <v>208.1</v>
      </c>
      <c r="L596" t="s">
        <v>76</v>
      </c>
      <c r="M596" t="s"/>
      <c r="N596" t="s">
        <v>1035</v>
      </c>
      <c r="O596" t="s">
        <v>78</v>
      </c>
      <c r="P596" t="s">
        <v>1023</v>
      </c>
      <c r="Q596" t="s"/>
      <c r="R596" t="s">
        <v>80</v>
      </c>
      <c r="S596" t="s">
        <v>1039</v>
      </c>
      <c r="T596" t="s">
        <v>82</v>
      </c>
      <c r="U596" t="s"/>
      <c r="V596" t="s">
        <v>83</v>
      </c>
      <c r="W596" t="s">
        <v>99</v>
      </c>
      <c r="X596" t="s"/>
      <c r="Y596" t="s">
        <v>85</v>
      </c>
      <c r="Z596">
        <f>HYPERLINK("https://hotelmonitor-cachepage.eclerx.com/savepage/tk_15435848331026528_sr_2117.html","info")</f>
        <v/>
      </c>
      <c r="AA596" t="n">
        <v>-6797299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>
        <v>88</v>
      </c>
      <c r="AO596" t="s"/>
      <c r="AP596" t="n">
        <v>157</v>
      </c>
      <c r="AQ596" t="s">
        <v>89</v>
      </c>
      <c r="AR596" t="s"/>
      <c r="AS596" t="s"/>
      <c r="AT596" t="s">
        <v>90</v>
      </c>
      <c r="AU596" t="s"/>
      <c r="AV596" t="s"/>
      <c r="AW596" t="s"/>
      <c r="AX596" t="s"/>
      <c r="AY596" t="n">
        <v>6797299</v>
      </c>
      <c r="AZ596" t="s">
        <v>1026</v>
      </c>
      <c r="BA596" t="s"/>
      <c r="BB596" t="n">
        <v>423931</v>
      </c>
      <c r="BC596" t="s"/>
      <c r="BD596" t="s"/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92</v>
      </c>
    </row>
    <row r="597" spans="1:70">
      <c r="A597" t="s">
        <v>70</v>
      </c>
      <c r="B597" t="s">
        <v>71</v>
      </c>
      <c r="C597" t="s">
        <v>72</v>
      </c>
      <c r="D597" t="n">
        <v>1</v>
      </c>
      <c r="E597" t="s">
        <v>1040</v>
      </c>
      <c r="F597" t="n">
        <v>1429213</v>
      </c>
      <c r="G597" t="s">
        <v>74</v>
      </c>
      <c r="H597" t="s">
        <v>75</v>
      </c>
      <c r="I597" t="s"/>
      <c r="J597" t="s">
        <v>74</v>
      </c>
      <c r="K597" t="n">
        <v>152.25</v>
      </c>
      <c r="L597" t="s">
        <v>76</v>
      </c>
      <c r="M597" t="s"/>
      <c r="N597" t="s">
        <v>1041</v>
      </c>
      <c r="O597" t="s">
        <v>78</v>
      </c>
      <c r="P597" t="s">
        <v>1042</v>
      </c>
      <c r="Q597" t="s"/>
      <c r="R597" t="s">
        <v>118</v>
      </c>
      <c r="S597" t="s">
        <v>1043</v>
      </c>
      <c r="T597" t="s">
        <v>82</v>
      </c>
      <c r="U597" t="s"/>
      <c r="V597" t="s">
        <v>83</v>
      </c>
      <c r="W597" t="s">
        <v>84</v>
      </c>
      <c r="X597" t="s"/>
      <c r="Y597" t="s">
        <v>85</v>
      </c>
      <c r="Z597">
        <f>HYPERLINK("https://hotelmonitor-cachepage.eclerx.com/savepage/tk_15435849340273428_sr_2117.html","info")</f>
        <v/>
      </c>
      <c r="AA597" t="n">
        <v>216608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>
        <v>88</v>
      </c>
      <c r="AO597" t="s"/>
      <c r="AP597" t="n">
        <v>214</v>
      </c>
      <c r="AQ597" t="s">
        <v>89</v>
      </c>
      <c r="AR597" t="s"/>
      <c r="AS597" t="s"/>
      <c r="AT597" t="s">
        <v>90</v>
      </c>
      <c r="AU597" t="s"/>
      <c r="AV597" t="s"/>
      <c r="AW597" t="s"/>
      <c r="AX597" t="s"/>
      <c r="AY597" t="n">
        <v>1054995</v>
      </c>
      <c r="AZ597" t="s">
        <v>1044</v>
      </c>
      <c r="BA597" t="s"/>
      <c r="BB597" t="n">
        <v>552204</v>
      </c>
      <c r="BC597" t="n">
        <v>13.4171</v>
      </c>
      <c r="BD597" t="n">
        <v>52.52354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92</v>
      </c>
    </row>
    <row r="598" spans="1:70">
      <c r="A598" t="s">
        <v>70</v>
      </c>
      <c r="B598" t="s">
        <v>71</v>
      </c>
      <c r="C598" t="s">
        <v>72</v>
      </c>
      <c r="D598" t="n">
        <v>1</v>
      </c>
      <c r="E598" t="s">
        <v>1040</v>
      </c>
      <c r="F598" t="n">
        <v>1429213</v>
      </c>
      <c r="G598" t="s">
        <v>74</v>
      </c>
      <c r="H598" t="s">
        <v>75</v>
      </c>
      <c r="I598" t="s"/>
      <c r="J598" t="s">
        <v>74</v>
      </c>
      <c r="K598" t="n">
        <v>177.45</v>
      </c>
      <c r="L598" t="s">
        <v>76</v>
      </c>
      <c r="M598" t="s"/>
      <c r="N598" t="s">
        <v>1041</v>
      </c>
      <c r="O598" t="s">
        <v>78</v>
      </c>
      <c r="P598" t="s">
        <v>1042</v>
      </c>
      <c r="Q598" t="s"/>
      <c r="R598" t="s">
        <v>118</v>
      </c>
      <c r="S598" t="s">
        <v>1045</v>
      </c>
      <c r="T598" t="s">
        <v>82</v>
      </c>
      <c r="U598" t="s"/>
      <c r="V598" t="s">
        <v>83</v>
      </c>
      <c r="W598" t="s">
        <v>99</v>
      </c>
      <c r="X598" t="s"/>
      <c r="Y598" t="s">
        <v>85</v>
      </c>
      <c r="Z598">
        <f>HYPERLINK("https://hotelmonitor-cachepage.eclerx.com/savepage/tk_15435849340273428_sr_2117.html","info")</f>
        <v/>
      </c>
      <c r="AA598" t="n">
        <v>216608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>
        <v>88</v>
      </c>
      <c r="AO598" t="s"/>
      <c r="AP598" t="n">
        <v>214</v>
      </c>
      <c r="AQ598" t="s">
        <v>89</v>
      </c>
      <c r="AR598" t="s"/>
      <c r="AS598" t="s"/>
      <c r="AT598" t="s">
        <v>90</v>
      </c>
      <c r="AU598" t="s"/>
      <c r="AV598" t="s"/>
      <c r="AW598" t="s"/>
      <c r="AX598" t="s"/>
      <c r="AY598" t="n">
        <v>1054995</v>
      </c>
      <c r="AZ598" t="s">
        <v>1044</v>
      </c>
      <c r="BA598" t="s"/>
      <c r="BB598" t="n">
        <v>552204</v>
      </c>
      <c r="BC598" t="n">
        <v>13.4171</v>
      </c>
      <c r="BD598" t="n">
        <v>52.52354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92</v>
      </c>
    </row>
    <row r="599" spans="1:70">
      <c r="A599" t="s">
        <v>70</v>
      </c>
      <c r="B599" t="s">
        <v>71</v>
      </c>
      <c r="C599" t="s">
        <v>72</v>
      </c>
      <c r="D599" t="n">
        <v>1</v>
      </c>
      <c r="E599" t="s">
        <v>1046</v>
      </c>
      <c r="F599" t="n">
        <v>-1</v>
      </c>
      <c r="G599" t="s">
        <v>74</v>
      </c>
      <c r="H599" t="s">
        <v>75</v>
      </c>
      <c r="I599" t="s"/>
      <c r="J599" t="s">
        <v>74</v>
      </c>
      <c r="K599" t="n">
        <v>145.95</v>
      </c>
      <c r="L599" t="s">
        <v>76</v>
      </c>
      <c r="M599" t="s"/>
      <c r="N599" t="s">
        <v>1047</v>
      </c>
      <c r="O599" t="s">
        <v>78</v>
      </c>
      <c r="P599" t="s">
        <v>1046</v>
      </c>
      <c r="Q599" t="s"/>
      <c r="R599" t="s">
        <v>118</v>
      </c>
      <c r="S599" t="s">
        <v>281</v>
      </c>
      <c r="T599" t="s">
        <v>82</v>
      </c>
      <c r="U599" t="s"/>
      <c r="V599" t="s">
        <v>83</v>
      </c>
      <c r="W599" t="s">
        <v>84</v>
      </c>
      <c r="X599" t="s"/>
      <c r="Y599" t="s">
        <v>85</v>
      </c>
      <c r="Z599">
        <f>HYPERLINK("https://hotelmonitor-cachepage.eclerx.com/savepage/tk_154358508464705_sr_2117.html","info")</f>
        <v/>
      </c>
      <c r="AA599" t="n">
        <v>-6796543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>
        <v>88</v>
      </c>
      <c r="AO599" t="s"/>
      <c r="AP599" t="n">
        <v>300</v>
      </c>
      <c r="AQ599" t="s">
        <v>89</v>
      </c>
      <c r="AR599" t="s"/>
      <c r="AS599" t="s"/>
      <c r="AT599" t="s">
        <v>90</v>
      </c>
      <c r="AU599" t="s"/>
      <c r="AV599" t="s"/>
      <c r="AW599" t="s"/>
      <c r="AX599" t="s"/>
      <c r="AY599" t="n">
        <v>6796543</v>
      </c>
      <c r="AZ599" t="s">
        <v>1048</v>
      </c>
      <c r="BA599" t="s"/>
      <c r="BB599" t="n">
        <v>552339</v>
      </c>
      <c r="BC599" t="n">
        <v>13.417036</v>
      </c>
      <c r="BD599" t="n">
        <v>52.523904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92</v>
      </c>
    </row>
    <row r="600" spans="1:70">
      <c r="A600" t="s">
        <v>70</v>
      </c>
      <c r="B600" t="s">
        <v>71</v>
      </c>
      <c r="C600" t="s">
        <v>72</v>
      </c>
      <c r="D600" t="n">
        <v>1</v>
      </c>
      <c r="E600" t="s">
        <v>1046</v>
      </c>
      <c r="F600" t="n">
        <v>-1</v>
      </c>
      <c r="G600" t="s">
        <v>74</v>
      </c>
      <c r="H600" t="s">
        <v>75</v>
      </c>
      <c r="I600" t="s"/>
      <c r="J600" t="s">
        <v>74</v>
      </c>
      <c r="K600" t="n">
        <v>161.7</v>
      </c>
      <c r="L600" t="s">
        <v>76</v>
      </c>
      <c r="M600" t="s"/>
      <c r="N600" t="s">
        <v>1049</v>
      </c>
      <c r="O600" t="s">
        <v>78</v>
      </c>
      <c r="P600" t="s">
        <v>1046</v>
      </c>
      <c r="Q600" t="s"/>
      <c r="R600" t="s">
        <v>118</v>
      </c>
      <c r="S600" t="s">
        <v>1050</v>
      </c>
      <c r="T600" t="s">
        <v>82</v>
      </c>
      <c r="U600" t="s"/>
      <c r="V600" t="s">
        <v>83</v>
      </c>
      <c r="W600" t="s">
        <v>84</v>
      </c>
      <c r="X600" t="s"/>
      <c r="Y600" t="s">
        <v>85</v>
      </c>
      <c r="Z600">
        <f>HYPERLINK("https://hotelmonitor-cachepage.eclerx.com/savepage/tk_154358508464705_sr_2117.html","info")</f>
        <v/>
      </c>
      <c r="AA600" t="n">
        <v>-6796543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>
        <v>88</v>
      </c>
      <c r="AO600" t="s"/>
      <c r="AP600" t="n">
        <v>300</v>
      </c>
      <c r="AQ600" t="s">
        <v>89</v>
      </c>
      <c r="AR600" t="s"/>
      <c r="AS600" t="s"/>
      <c r="AT600" t="s">
        <v>90</v>
      </c>
      <c r="AU600" t="s"/>
      <c r="AV600" t="s"/>
      <c r="AW600" t="s"/>
      <c r="AX600" t="s"/>
      <c r="AY600" t="n">
        <v>6796543</v>
      </c>
      <c r="AZ600" t="s">
        <v>1048</v>
      </c>
      <c r="BA600" t="s"/>
      <c r="BB600" t="n">
        <v>552339</v>
      </c>
      <c r="BC600" t="n">
        <v>13.417036</v>
      </c>
      <c r="BD600" t="n">
        <v>52.523904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92</v>
      </c>
    </row>
    <row r="601" spans="1:70">
      <c r="A601" t="s">
        <v>70</v>
      </c>
      <c r="B601" t="s">
        <v>71</v>
      </c>
      <c r="C601" t="s">
        <v>72</v>
      </c>
      <c r="D601" t="n">
        <v>1</v>
      </c>
      <c r="E601" t="s">
        <v>1046</v>
      </c>
      <c r="F601" t="n">
        <v>-1</v>
      </c>
      <c r="G601" t="s">
        <v>74</v>
      </c>
      <c r="H601" t="s">
        <v>75</v>
      </c>
      <c r="I601" t="s"/>
      <c r="J601" t="s">
        <v>74</v>
      </c>
      <c r="K601" t="n">
        <v>161.7</v>
      </c>
      <c r="L601" t="s">
        <v>76</v>
      </c>
      <c r="M601" t="s"/>
      <c r="N601" t="s">
        <v>1051</v>
      </c>
      <c r="O601" t="s">
        <v>78</v>
      </c>
      <c r="P601" t="s">
        <v>1046</v>
      </c>
      <c r="Q601" t="s"/>
      <c r="R601" t="s">
        <v>118</v>
      </c>
      <c r="S601" t="s">
        <v>1050</v>
      </c>
      <c r="T601" t="s">
        <v>82</v>
      </c>
      <c r="U601" t="s"/>
      <c r="V601" t="s">
        <v>83</v>
      </c>
      <c r="W601" t="s">
        <v>84</v>
      </c>
      <c r="X601" t="s"/>
      <c r="Y601" t="s">
        <v>85</v>
      </c>
      <c r="Z601">
        <f>HYPERLINK("https://hotelmonitor-cachepage.eclerx.com/savepage/tk_154358508464705_sr_2117.html","info")</f>
        <v/>
      </c>
      <c r="AA601" t="n">
        <v>-6796543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>
        <v>88</v>
      </c>
      <c r="AO601" t="s"/>
      <c r="AP601" t="n">
        <v>300</v>
      </c>
      <c r="AQ601" t="s">
        <v>89</v>
      </c>
      <c r="AR601" t="s"/>
      <c r="AS601" t="s"/>
      <c r="AT601" t="s">
        <v>90</v>
      </c>
      <c r="AU601" t="s"/>
      <c r="AV601" t="s"/>
      <c r="AW601" t="s"/>
      <c r="AX601" t="s"/>
      <c r="AY601" t="n">
        <v>6796543</v>
      </c>
      <c r="AZ601" t="s">
        <v>1048</v>
      </c>
      <c r="BA601" t="s"/>
      <c r="BB601" t="n">
        <v>552339</v>
      </c>
      <c r="BC601" t="n">
        <v>13.417036</v>
      </c>
      <c r="BD601" t="n">
        <v>52.523904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92</v>
      </c>
    </row>
    <row r="602" spans="1:70">
      <c r="A602" t="s">
        <v>70</v>
      </c>
      <c r="B602" t="s">
        <v>71</v>
      </c>
      <c r="C602" t="s">
        <v>72</v>
      </c>
      <c r="D602" t="n">
        <v>1</v>
      </c>
      <c r="E602" t="s">
        <v>1046</v>
      </c>
      <c r="F602" t="n">
        <v>-1</v>
      </c>
      <c r="G602" t="s">
        <v>74</v>
      </c>
      <c r="H602" t="s">
        <v>75</v>
      </c>
      <c r="I602" t="s"/>
      <c r="J602" t="s">
        <v>74</v>
      </c>
      <c r="K602" t="n">
        <v>173.25</v>
      </c>
      <c r="L602" t="s">
        <v>76</v>
      </c>
      <c r="M602" t="s"/>
      <c r="N602" t="s">
        <v>1047</v>
      </c>
      <c r="O602" t="s">
        <v>78</v>
      </c>
      <c r="P602" t="s">
        <v>1046</v>
      </c>
      <c r="Q602" t="s"/>
      <c r="R602" t="s">
        <v>118</v>
      </c>
      <c r="S602" t="s">
        <v>1052</v>
      </c>
      <c r="T602" t="s">
        <v>82</v>
      </c>
      <c r="U602" t="s"/>
      <c r="V602" t="s">
        <v>83</v>
      </c>
      <c r="W602" t="s">
        <v>99</v>
      </c>
      <c r="X602" t="s"/>
      <c r="Y602" t="s">
        <v>85</v>
      </c>
      <c r="Z602">
        <f>HYPERLINK("https://hotelmonitor-cachepage.eclerx.com/savepage/tk_154358508464705_sr_2117.html","info")</f>
        <v/>
      </c>
      <c r="AA602" t="n">
        <v>-6796543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>
        <v>88</v>
      </c>
      <c r="AO602" t="s"/>
      <c r="AP602" t="n">
        <v>300</v>
      </c>
      <c r="AQ602" t="s">
        <v>89</v>
      </c>
      <c r="AR602" t="s"/>
      <c r="AS602" t="s"/>
      <c r="AT602" t="s">
        <v>90</v>
      </c>
      <c r="AU602" t="s"/>
      <c r="AV602" t="s"/>
      <c r="AW602" t="s"/>
      <c r="AX602" t="s"/>
      <c r="AY602" t="n">
        <v>6796543</v>
      </c>
      <c r="AZ602" t="s">
        <v>1048</v>
      </c>
      <c r="BA602" t="s"/>
      <c r="BB602" t="n">
        <v>552339</v>
      </c>
      <c r="BC602" t="n">
        <v>13.417036</v>
      </c>
      <c r="BD602" t="n">
        <v>52.523904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92</v>
      </c>
    </row>
    <row r="603" spans="1:70">
      <c r="A603" t="s">
        <v>70</v>
      </c>
      <c r="B603" t="s">
        <v>71</v>
      </c>
      <c r="C603" t="s">
        <v>72</v>
      </c>
      <c r="D603" t="n">
        <v>1</v>
      </c>
      <c r="E603" t="s">
        <v>1046</v>
      </c>
      <c r="F603" t="n">
        <v>-1</v>
      </c>
      <c r="G603" t="s">
        <v>74</v>
      </c>
      <c r="H603" t="s">
        <v>75</v>
      </c>
      <c r="I603" t="s"/>
      <c r="J603" t="s">
        <v>74</v>
      </c>
      <c r="K603" t="n">
        <v>189</v>
      </c>
      <c r="L603" t="s">
        <v>76</v>
      </c>
      <c r="M603" t="s"/>
      <c r="N603" t="s">
        <v>1049</v>
      </c>
      <c r="O603" t="s">
        <v>78</v>
      </c>
      <c r="P603" t="s">
        <v>1046</v>
      </c>
      <c r="Q603" t="s"/>
      <c r="R603" t="s">
        <v>118</v>
      </c>
      <c r="S603" t="s">
        <v>701</v>
      </c>
      <c r="T603" t="s">
        <v>82</v>
      </c>
      <c r="U603" t="s"/>
      <c r="V603" t="s">
        <v>83</v>
      </c>
      <c r="W603" t="s">
        <v>99</v>
      </c>
      <c r="X603" t="s"/>
      <c r="Y603" t="s">
        <v>85</v>
      </c>
      <c r="Z603">
        <f>HYPERLINK("https://hotelmonitor-cachepage.eclerx.com/savepage/tk_154358508464705_sr_2117.html","info")</f>
        <v/>
      </c>
      <c r="AA603" t="n">
        <v>-6796543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/>
      <c r="AM603" t="s"/>
      <c r="AN603" t="s">
        <v>88</v>
      </c>
      <c r="AO603" t="s"/>
      <c r="AP603" t="n">
        <v>300</v>
      </c>
      <c r="AQ603" t="s">
        <v>89</v>
      </c>
      <c r="AR603" t="s"/>
      <c r="AS603" t="s"/>
      <c r="AT603" t="s">
        <v>90</v>
      </c>
      <c r="AU603" t="s"/>
      <c r="AV603" t="s"/>
      <c r="AW603" t="s"/>
      <c r="AX603" t="s"/>
      <c r="AY603" t="n">
        <v>6796543</v>
      </c>
      <c r="AZ603" t="s">
        <v>1048</v>
      </c>
      <c r="BA603" t="s"/>
      <c r="BB603" t="n">
        <v>552339</v>
      </c>
      <c r="BC603" t="n">
        <v>13.417036</v>
      </c>
      <c r="BD603" t="n">
        <v>52.523904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92</v>
      </c>
    </row>
    <row r="604" spans="1:70">
      <c r="A604" t="s">
        <v>70</v>
      </c>
      <c r="B604" t="s">
        <v>71</v>
      </c>
      <c r="C604" t="s">
        <v>72</v>
      </c>
      <c r="D604" t="n">
        <v>1</v>
      </c>
      <c r="E604" t="s">
        <v>1046</v>
      </c>
      <c r="F604" t="n">
        <v>-1</v>
      </c>
      <c r="G604" t="s">
        <v>74</v>
      </c>
      <c r="H604" t="s">
        <v>75</v>
      </c>
      <c r="I604" t="s"/>
      <c r="J604" t="s">
        <v>74</v>
      </c>
      <c r="K604" t="n">
        <v>189</v>
      </c>
      <c r="L604" t="s">
        <v>76</v>
      </c>
      <c r="M604" t="s"/>
      <c r="N604" t="s">
        <v>1051</v>
      </c>
      <c r="O604" t="s">
        <v>78</v>
      </c>
      <c r="P604" t="s">
        <v>1046</v>
      </c>
      <c r="Q604" t="s"/>
      <c r="R604" t="s">
        <v>118</v>
      </c>
      <c r="S604" t="s">
        <v>701</v>
      </c>
      <c r="T604" t="s">
        <v>82</v>
      </c>
      <c r="U604" t="s"/>
      <c r="V604" t="s">
        <v>83</v>
      </c>
      <c r="W604" t="s">
        <v>99</v>
      </c>
      <c r="X604" t="s"/>
      <c r="Y604" t="s">
        <v>85</v>
      </c>
      <c r="Z604">
        <f>HYPERLINK("https://hotelmonitor-cachepage.eclerx.com/savepage/tk_154358508464705_sr_2117.html","info")</f>
        <v/>
      </c>
      <c r="AA604" t="n">
        <v>-6796543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/>
      <c r="AM604" t="s"/>
      <c r="AN604" t="s">
        <v>88</v>
      </c>
      <c r="AO604" t="s"/>
      <c r="AP604" t="n">
        <v>300</v>
      </c>
      <c r="AQ604" t="s">
        <v>89</v>
      </c>
      <c r="AR604" t="s"/>
      <c r="AS604" t="s"/>
      <c r="AT604" t="s">
        <v>90</v>
      </c>
      <c r="AU604" t="s"/>
      <c r="AV604" t="s"/>
      <c r="AW604" t="s"/>
      <c r="AX604" t="s"/>
      <c r="AY604" t="n">
        <v>6796543</v>
      </c>
      <c r="AZ604" t="s">
        <v>1048</v>
      </c>
      <c r="BA604" t="s"/>
      <c r="BB604" t="n">
        <v>552339</v>
      </c>
      <c r="BC604" t="n">
        <v>13.417036</v>
      </c>
      <c r="BD604" t="n">
        <v>52.523904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92</v>
      </c>
    </row>
    <row r="605" spans="1:70">
      <c r="A605" t="s">
        <v>70</v>
      </c>
      <c r="B605" t="s">
        <v>71</v>
      </c>
      <c r="C605" t="s">
        <v>72</v>
      </c>
      <c r="D605" t="n">
        <v>1</v>
      </c>
      <c r="E605" t="s">
        <v>1046</v>
      </c>
      <c r="F605" t="n">
        <v>-1</v>
      </c>
      <c r="G605" t="s">
        <v>74</v>
      </c>
      <c r="H605" t="s">
        <v>75</v>
      </c>
      <c r="I605" t="s"/>
      <c r="J605" t="s">
        <v>74</v>
      </c>
      <c r="K605" t="n">
        <v>193.2</v>
      </c>
      <c r="L605" t="s">
        <v>76</v>
      </c>
      <c r="M605" t="s"/>
      <c r="N605" t="s">
        <v>1053</v>
      </c>
      <c r="O605" t="s">
        <v>78</v>
      </c>
      <c r="P605" t="s">
        <v>1046</v>
      </c>
      <c r="Q605" t="s"/>
      <c r="R605" t="s">
        <v>118</v>
      </c>
      <c r="S605" t="s">
        <v>1054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HYPERLINK("https://hotelmonitor-cachepage.eclerx.com/savepage/tk_154358508464705_sr_2117.html","info")</f>
        <v/>
      </c>
      <c r="AA605" t="n">
        <v>-6796543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/>
      <c r="AM605" t="s"/>
      <c r="AN605" t="s">
        <v>88</v>
      </c>
      <c r="AO605" t="s"/>
      <c r="AP605" t="n">
        <v>300</v>
      </c>
      <c r="AQ605" t="s">
        <v>89</v>
      </c>
      <c r="AR605" t="s"/>
      <c r="AS605" t="s"/>
      <c r="AT605" t="s">
        <v>90</v>
      </c>
      <c r="AU605" t="s"/>
      <c r="AV605" t="s"/>
      <c r="AW605" t="s"/>
      <c r="AX605" t="s"/>
      <c r="AY605" t="n">
        <v>6796543</v>
      </c>
      <c r="AZ605" t="s">
        <v>1048</v>
      </c>
      <c r="BA605" t="s"/>
      <c r="BB605" t="n">
        <v>552339</v>
      </c>
      <c r="BC605" t="n">
        <v>13.417036</v>
      </c>
      <c r="BD605" t="n">
        <v>52.523904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92</v>
      </c>
    </row>
    <row r="606" spans="1:70">
      <c r="A606" t="s">
        <v>70</v>
      </c>
      <c r="B606" t="s">
        <v>71</v>
      </c>
      <c r="C606" t="s">
        <v>72</v>
      </c>
      <c r="D606" t="n">
        <v>1</v>
      </c>
      <c r="E606" t="s">
        <v>1046</v>
      </c>
      <c r="F606" t="n">
        <v>-1</v>
      </c>
      <c r="G606" t="s">
        <v>74</v>
      </c>
      <c r="H606" t="s">
        <v>75</v>
      </c>
      <c r="I606" t="s"/>
      <c r="J606" t="s">
        <v>74</v>
      </c>
      <c r="K606" t="n">
        <v>220.5</v>
      </c>
      <c r="L606" t="s">
        <v>76</v>
      </c>
      <c r="M606" t="s"/>
      <c r="N606" t="s">
        <v>1053</v>
      </c>
      <c r="O606" t="s">
        <v>78</v>
      </c>
      <c r="P606" t="s">
        <v>1046</v>
      </c>
      <c r="Q606" t="s"/>
      <c r="R606" t="s">
        <v>118</v>
      </c>
      <c r="S606" t="s">
        <v>1055</v>
      </c>
      <c r="T606" t="s">
        <v>82</v>
      </c>
      <c r="U606" t="s"/>
      <c r="V606" t="s">
        <v>83</v>
      </c>
      <c r="W606" t="s">
        <v>99</v>
      </c>
      <c r="X606" t="s"/>
      <c r="Y606" t="s">
        <v>85</v>
      </c>
      <c r="Z606">
        <f>HYPERLINK("https://hotelmonitor-cachepage.eclerx.com/savepage/tk_154358508464705_sr_2117.html","info")</f>
        <v/>
      </c>
      <c r="AA606" t="n">
        <v>-6796543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/>
      <c r="AM606" t="s"/>
      <c r="AN606" t="s">
        <v>88</v>
      </c>
      <c r="AO606" t="s"/>
      <c r="AP606" t="n">
        <v>300</v>
      </c>
      <c r="AQ606" t="s">
        <v>89</v>
      </c>
      <c r="AR606" t="s"/>
      <c r="AS606" t="s"/>
      <c r="AT606" t="s">
        <v>90</v>
      </c>
      <c r="AU606" t="s"/>
      <c r="AV606" t="s"/>
      <c r="AW606" t="s"/>
      <c r="AX606" t="s"/>
      <c r="AY606" t="n">
        <v>6796543</v>
      </c>
      <c r="AZ606" t="s">
        <v>1048</v>
      </c>
      <c r="BA606" t="s"/>
      <c r="BB606" t="n">
        <v>552339</v>
      </c>
      <c r="BC606" t="n">
        <v>13.417036</v>
      </c>
      <c r="BD606" t="n">
        <v>52.523904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92</v>
      </c>
    </row>
    <row r="607" spans="1:70">
      <c r="A607" t="s">
        <v>70</v>
      </c>
      <c r="B607" t="s">
        <v>71</v>
      </c>
      <c r="C607" t="s">
        <v>72</v>
      </c>
      <c r="D607" t="n">
        <v>1</v>
      </c>
      <c r="E607" t="s">
        <v>1056</v>
      </c>
      <c r="F607" t="n">
        <v>-1</v>
      </c>
      <c r="G607" t="s">
        <v>74</v>
      </c>
      <c r="H607" t="s">
        <v>75</v>
      </c>
      <c r="I607" t="s"/>
      <c r="J607" t="s">
        <v>74</v>
      </c>
      <c r="K607" t="n">
        <v>133.4</v>
      </c>
      <c r="L607" t="s">
        <v>76</v>
      </c>
      <c r="M607" t="s"/>
      <c r="N607" t="s">
        <v>96</v>
      </c>
      <c r="O607" t="s">
        <v>78</v>
      </c>
      <c r="P607" t="s">
        <v>1056</v>
      </c>
      <c r="Q607" t="s"/>
      <c r="R607" t="s">
        <v>118</v>
      </c>
      <c r="S607" t="s">
        <v>1057</v>
      </c>
      <c r="T607" t="s">
        <v>82</v>
      </c>
      <c r="U607" t="s"/>
      <c r="V607" t="s">
        <v>83</v>
      </c>
      <c r="W607" t="s">
        <v>84</v>
      </c>
      <c r="X607" t="s"/>
      <c r="Y607" t="s">
        <v>85</v>
      </c>
      <c r="Z607">
        <f>HYPERLINK("https://hotelmonitor-cachepage.eclerx.com/savepage/tk_15435846394212897_sr_2117.html","info")</f>
        <v/>
      </c>
      <c r="AA607" t="n">
        <v>-4056091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/>
      <c r="AM607" t="s"/>
      <c r="AN607" t="s">
        <v>88</v>
      </c>
      <c r="AO607" t="s"/>
      <c r="AP607" t="n">
        <v>49</v>
      </c>
      <c r="AQ607" t="s">
        <v>89</v>
      </c>
      <c r="AR607" t="s"/>
      <c r="AS607" t="s"/>
      <c r="AT607" t="s">
        <v>90</v>
      </c>
      <c r="AU607" t="s"/>
      <c r="AV607" t="s"/>
      <c r="AW607" t="s"/>
      <c r="AX607" t="s"/>
      <c r="AY607" t="n">
        <v>4056091</v>
      </c>
      <c r="AZ607" t="s">
        <v>1058</v>
      </c>
      <c r="BA607" t="s"/>
      <c r="BB607" t="n">
        <v>455920</v>
      </c>
      <c r="BC607" t="n">
        <v>13.4144</v>
      </c>
      <c r="BD607" t="n">
        <v>52.52546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92</v>
      </c>
    </row>
    <row r="608" spans="1:70">
      <c r="A608" t="s">
        <v>70</v>
      </c>
      <c r="B608" t="s">
        <v>71</v>
      </c>
      <c r="C608" t="s">
        <v>72</v>
      </c>
      <c r="D608" t="n">
        <v>1</v>
      </c>
      <c r="E608" t="s">
        <v>1056</v>
      </c>
      <c r="F608" t="n">
        <v>-1</v>
      </c>
      <c r="G608" t="s">
        <v>74</v>
      </c>
      <c r="H608" t="s">
        <v>75</v>
      </c>
      <c r="I608" t="s"/>
      <c r="J608" t="s">
        <v>74</v>
      </c>
      <c r="K608" t="n">
        <v>157</v>
      </c>
      <c r="L608" t="s">
        <v>76</v>
      </c>
      <c r="M608" t="s"/>
      <c r="N608" t="s">
        <v>141</v>
      </c>
      <c r="O608" t="s">
        <v>78</v>
      </c>
      <c r="P608" t="s">
        <v>1056</v>
      </c>
      <c r="Q608" t="s"/>
      <c r="R608" t="s">
        <v>118</v>
      </c>
      <c r="S608" t="s">
        <v>769</v>
      </c>
      <c r="T608" t="s">
        <v>82</v>
      </c>
      <c r="U608" t="s"/>
      <c r="V608" t="s">
        <v>83</v>
      </c>
      <c r="W608" t="s">
        <v>84</v>
      </c>
      <c r="X608" t="s"/>
      <c r="Y608" t="s">
        <v>85</v>
      </c>
      <c r="Z608">
        <f>HYPERLINK("https://hotelmonitor-cachepage.eclerx.com/savepage/tk_15435846394212897_sr_2117.html","info")</f>
        <v/>
      </c>
      <c r="AA608" t="n">
        <v>-4056091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/>
      <c r="AM608" t="s"/>
      <c r="AN608" t="s">
        <v>88</v>
      </c>
      <c r="AO608" t="s"/>
      <c r="AP608" t="n">
        <v>49</v>
      </c>
      <c r="AQ608" t="s">
        <v>89</v>
      </c>
      <c r="AR608" t="s"/>
      <c r="AS608" t="s"/>
      <c r="AT608" t="s">
        <v>90</v>
      </c>
      <c r="AU608" t="s"/>
      <c r="AV608" t="s"/>
      <c r="AW608" t="s"/>
      <c r="AX608" t="s"/>
      <c r="AY608" t="n">
        <v>4056091</v>
      </c>
      <c r="AZ608" t="s">
        <v>1058</v>
      </c>
      <c r="BA608" t="s"/>
      <c r="BB608" t="n">
        <v>455920</v>
      </c>
      <c r="BC608" t="n">
        <v>13.4144</v>
      </c>
      <c r="BD608" t="n">
        <v>52.52546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92</v>
      </c>
    </row>
    <row r="609" spans="1:70">
      <c r="A609" t="s">
        <v>70</v>
      </c>
      <c r="B609" t="s">
        <v>71</v>
      </c>
      <c r="C609" t="s">
        <v>72</v>
      </c>
      <c r="D609" t="n">
        <v>1</v>
      </c>
      <c r="E609" t="s">
        <v>1056</v>
      </c>
      <c r="F609" t="n">
        <v>-1</v>
      </c>
      <c r="G609" t="s">
        <v>74</v>
      </c>
      <c r="H609" t="s">
        <v>75</v>
      </c>
      <c r="I609" t="s"/>
      <c r="J609" t="s">
        <v>74</v>
      </c>
      <c r="K609" t="n">
        <v>177</v>
      </c>
      <c r="L609" t="s">
        <v>76</v>
      </c>
      <c r="M609" t="s"/>
      <c r="N609" t="s">
        <v>144</v>
      </c>
      <c r="O609" t="s">
        <v>78</v>
      </c>
      <c r="P609" t="s">
        <v>1056</v>
      </c>
      <c r="Q609" t="s"/>
      <c r="R609" t="s">
        <v>118</v>
      </c>
      <c r="S609" t="s">
        <v>366</v>
      </c>
      <c r="T609" t="s">
        <v>82</v>
      </c>
      <c r="U609" t="s"/>
      <c r="V609" t="s">
        <v>83</v>
      </c>
      <c r="W609" t="s">
        <v>84</v>
      </c>
      <c r="X609" t="s"/>
      <c r="Y609" t="s">
        <v>85</v>
      </c>
      <c r="Z609">
        <f>HYPERLINK("https://hotelmonitor-cachepage.eclerx.com/savepage/tk_15435846394212897_sr_2117.html","info")</f>
        <v/>
      </c>
      <c r="AA609" t="n">
        <v>-4056091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/>
      <c r="AM609" t="s"/>
      <c r="AN609" t="s">
        <v>88</v>
      </c>
      <c r="AO609" t="s"/>
      <c r="AP609" t="n">
        <v>49</v>
      </c>
      <c r="AQ609" t="s">
        <v>89</v>
      </c>
      <c r="AR609" t="s"/>
      <c r="AS609" t="s"/>
      <c r="AT609" t="s">
        <v>90</v>
      </c>
      <c r="AU609" t="s"/>
      <c r="AV609" t="s"/>
      <c r="AW609" t="s"/>
      <c r="AX609" t="s"/>
      <c r="AY609" t="n">
        <v>4056091</v>
      </c>
      <c r="AZ609" t="s">
        <v>1058</v>
      </c>
      <c r="BA609" t="s"/>
      <c r="BB609" t="n">
        <v>455920</v>
      </c>
      <c r="BC609" t="n">
        <v>13.4144</v>
      </c>
      <c r="BD609" t="n">
        <v>52.52546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92</v>
      </c>
    </row>
    <row r="610" spans="1:70">
      <c r="A610" t="s">
        <v>70</v>
      </c>
      <c r="B610" t="s">
        <v>71</v>
      </c>
      <c r="C610" t="s">
        <v>72</v>
      </c>
      <c r="D610" t="n">
        <v>1</v>
      </c>
      <c r="E610" t="s">
        <v>1056</v>
      </c>
      <c r="F610" t="n">
        <v>-1</v>
      </c>
      <c r="G610" t="s">
        <v>74</v>
      </c>
      <c r="H610" t="s">
        <v>75</v>
      </c>
      <c r="I610" t="s"/>
      <c r="J610" t="s">
        <v>74</v>
      </c>
      <c r="K610" t="n">
        <v>227</v>
      </c>
      <c r="L610" t="s">
        <v>76</v>
      </c>
      <c r="M610" t="s"/>
      <c r="N610" t="s">
        <v>562</v>
      </c>
      <c r="O610" t="s">
        <v>78</v>
      </c>
      <c r="P610" t="s">
        <v>1056</v>
      </c>
      <c r="Q610" t="s"/>
      <c r="R610" t="s">
        <v>118</v>
      </c>
      <c r="S610" t="s">
        <v>1059</v>
      </c>
      <c r="T610" t="s">
        <v>82</v>
      </c>
      <c r="U610" t="s"/>
      <c r="V610" t="s">
        <v>83</v>
      </c>
      <c r="W610" t="s">
        <v>84</v>
      </c>
      <c r="X610" t="s"/>
      <c r="Y610" t="s">
        <v>85</v>
      </c>
      <c r="Z610">
        <f>HYPERLINK("https://hotelmonitor-cachepage.eclerx.com/savepage/tk_15435846394212897_sr_2117.html","info")</f>
        <v/>
      </c>
      <c r="AA610" t="n">
        <v>-4056091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/>
      <c r="AM610" t="s"/>
      <c r="AN610" t="s">
        <v>88</v>
      </c>
      <c r="AO610" t="s"/>
      <c r="AP610" t="n">
        <v>49</v>
      </c>
      <c r="AQ610" t="s">
        <v>89</v>
      </c>
      <c r="AR610" t="s"/>
      <c r="AS610" t="s"/>
      <c r="AT610" t="s">
        <v>90</v>
      </c>
      <c r="AU610" t="s"/>
      <c r="AV610" t="s"/>
      <c r="AW610" t="s"/>
      <c r="AX610" t="s"/>
      <c r="AY610" t="n">
        <v>4056091</v>
      </c>
      <c r="AZ610" t="s">
        <v>1058</v>
      </c>
      <c r="BA610" t="s"/>
      <c r="BB610" t="n">
        <v>455920</v>
      </c>
      <c r="BC610" t="n">
        <v>13.4144</v>
      </c>
      <c r="BD610" t="n">
        <v>52.52546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92</v>
      </c>
    </row>
    <row r="611" spans="1:70">
      <c r="A611" t="s">
        <v>70</v>
      </c>
      <c r="B611" t="s">
        <v>71</v>
      </c>
      <c r="C611" t="s">
        <v>72</v>
      </c>
      <c r="D611" t="n">
        <v>1</v>
      </c>
      <c r="E611" t="s">
        <v>1056</v>
      </c>
      <c r="F611" t="n">
        <v>-1</v>
      </c>
      <c r="G611" t="s">
        <v>74</v>
      </c>
      <c r="H611" t="s">
        <v>75</v>
      </c>
      <c r="I611" t="s"/>
      <c r="J611" t="s">
        <v>74</v>
      </c>
      <c r="K611" t="n">
        <v>227</v>
      </c>
      <c r="L611" t="s">
        <v>76</v>
      </c>
      <c r="M611" t="s"/>
      <c r="N611" t="s">
        <v>923</v>
      </c>
      <c r="O611" t="s">
        <v>78</v>
      </c>
      <c r="P611" t="s">
        <v>1056</v>
      </c>
      <c r="Q611" t="s"/>
      <c r="R611" t="s">
        <v>118</v>
      </c>
      <c r="S611" t="s">
        <v>1059</v>
      </c>
      <c r="T611" t="s">
        <v>82</v>
      </c>
      <c r="U611" t="s"/>
      <c r="V611" t="s">
        <v>83</v>
      </c>
      <c r="W611" t="s">
        <v>84</v>
      </c>
      <c r="X611" t="s"/>
      <c r="Y611" t="s">
        <v>85</v>
      </c>
      <c r="Z611">
        <f>HYPERLINK("https://hotelmonitor-cachepage.eclerx.com/savepage/tk_15435846394212897_sr_2117.html","info")</f>
        <v/>
      </c>
      <c r="AA611" t="n">
        <v>-4056091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/>
      <c r="AM611" t="s"/>
      <c r="AN611" t="s">
        <v>88</v>
      </c>
      <c r="AO611" t="s"/>
      <c r="AP611" t="n">
        <v>49</v>
      </c>
      <c r="AQ611" t="s">
        <v>89</v>
      </c>
      <c r="AR611" t="s"/>
      <c r="AS611" t="s"/>
      <c r="AT611" t="s">
        <v>90</v>
      </c>
      <c r="AU611" t="s"/>
      <c r="AV611" t="s"/>
      <c r="AW611" t="s"/>
      <c r="AX611" t="s"/>
      <c r="AY611" t="n">
        <v>4056091</v>
      </c>
      <c r="AZ611" t="s">
        <v>1058</v>
      </c>
      <c r="BA611" t="s"/>
      <c r="BB611" t="n">
        <v>455920</v>
      </c>
      <c r="BC611" t="n">
        <v>13.4144</v>
      </c>
      <c r="BD611" t="n">
        <v>52.52546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92</v>
      </c>
    </row>
    <row r="612" spans="1:70">
      <c r="A612" t="s">
        <v>70</v>
      </c>
      <c r="B612" t="s">
        <v>71</v>
      </c>
      <c r="C612" t="s">
        <v>72</v>
      </c>
      <c r="D612" t="n">
        <v>1</v>
      </c>
      <c r="E612" t="s">
        <v>1060</v>
      </c>
      <c r="F612" t="n">
        <v>-1</v>
      </c>
      <c r="G612" t="s">
        <v>74</v>
      </c>
      <c r="H612" t="s">
        <v>75</v>
      </c>
      <c r="I612" t="s"/>
      <c r="J612" t="s">
        <v>74</v>
      </c>
      <c r="K612" t="n">
        <v>77</v>
      </c>
      <c r="L612" t="s">
        <v>76</v>
      </c>
      <c r="M612" t="s"/>
      <c r="N612" t="s">
        <v>1061</v>
      </c>
      <c r="O612" t="s">
        <v>78</v>
      </c>
      <c r="P612" t="s">
        <v>1060</v>
      </c>
      <c r="Q612" t="s"/>
      <c r="R612" t="s">
        <v>118</v>
      </c>
      <c r="S612" t="s">
        <v>1062</v>
      </c>
      <c r="T612" t="s">
        <v>82</v>
      </c>
      <c r="U612" t="s"/>
      <c r="V612" t="s">
        <v>83</v>
      </c>
      <c r="W612" t="s">
        <v>99</v>
      </c>
      <c r="X612" t="s"/>
      <c r="Y612" t="s">
        <v>85</v>
      </c>
      <c r="Z612">
        <f>HYPERLINK("https://hotelmonitor-cachepage.eclerx.com/savepage/tk_1543584764361001_sr_2117.html","info")</f>
        <v/>
      </c>
      <c r="AA612" t="n">
        <v>-2071569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/>
      <c r="AM612" t="s"/>
      <c r="AN612" t="s">
        <v>88</v>
      </c>
      <c r="AO612" t="s"/>
      <c r="AP612" t="n">
        <v>117</v>
      </c>
      <c r="AQ612" t="s">
        <v>89</v>
      </c>
      <c r="AR612" t="s"/>
      <c r="AS612" t="s"/>
      <c r="AT612" t="s">
        <v>90</v>
      </c>
      <c r="AU612" t="s"/>
      <c r="AV612" t="s"/>
      <c r="AW612" t="s"/>
      <c r="AX612" t="s"/>
      <c r="AY612" t="n">
        <v>2071569</v>
      </c>
      <c r="AZ612" t="s">
        <v>1063</v>
      </c>
      <c r="BA612" t="s"/>
      <c r="BB612" t="n">
        <v>48223</v>
      </c>
      <c r="BC612" t="n">
        <v>13.3931</v>
      </c>
      <c r="BD612" t="n">
        <v>52.57665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92</v>
      </c>
    </row>
    <row r="613" spans="1:70">
      <c r="A613" t="s">
        <v>70</v>
      </c>
      <c r="B613" t="s">
        <v>71</v>
      </c>
      <c r="C613" t="s">
        <v>72</v>
      </c>
      <c r="D613" t="n">
        <v>1</v>
      </c>
      <c r="E613" t="s">
        <v>1060</v>
      </c>
      <c r="F613" t="n">
        <v>-1</v>
      </c>
      <c r="G613" t="s">
        <v>74</v>
      </c>
      <c r="H613" t="s">
        <v>75</v>
      </c>
      <c r="I613" t="s"/>
      <c r="J613" t="s">
        <v>74</v>
      </c>
      <c r="K613" t="n">
        <v>89</v>
      </c>
      <c r="L613" t="s">
        <v>76</v>
      </c>
      <c r="M613" t="s"/>
      <c r="N613" t="s">
        <v>1064</v>
      </c>
      <c r="O613" t="s">
        <v>78</v>
      </c>
      <c r="P613" t="s">
        <v>1060</v>
      </c>
      <c r="Q613" t="s"/>
      <c r="R613" t="s">
        <v>118</v>
      </c>
      <c r="S613" t="s">
        <v>399</v>
      </c>
      <c r="T613" t="s">
        <v>82</v>
      </c>
      <c r="U613" t="s"/>
      <c r="V613" t="s">
        <v>83</v>
      </c>
      <c r="W613" t="s">
        <v>99</v>
      </c>
      <c r="X613" t="s"/>
      <c r="Y613" t="s">
        <v>85</v>
      </c>
      <c r="Z613">
        <f>HYPERLINK("https://hotelmonitor-cachepage.eclerx.com/savepage/tk_1543584764361001_sr_2117.html","info")</f>
        <v/>
      </c>
      <c r="AA613" t="n">
        <v>-2071569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/>
      <c r="AM613" t="s"/>
      <c r="AN613" t="s">
        <v>88</v>
      </c>
      <c r="AO613" t="s"/>
      <c r="AP613" t="n">
        <v>117</v>
      </c>
      <c r="AQ613" t="s">
        <v>89</v>
      </c>
      <c r="AR613" t="s"/>
      <c r="AS613" t="s"/>
      <c r="AT613" t="s">
        <v>90</v>
      </c>
      <c r="AU613" t="s"/>
      <c r="AV613" t="s"/>
      <c r="AW613" t="s"/>
      <c r="AX613" t="s"/>
      <c r="AY613" t="n">
        <v>2071569</v>
      </c>
      <c r="AZ613" t="s">
        <v>1063</v>
      </c>
      <c r="BA613" t="s"/>
      <c r="BB613" t="n">
        <v>48223</v>
      </c>
      <c r="BC613" t="n">
        <v>13.3931</v>
      </c>
      <c r="BD613" t="n">
        <v>52.57665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92</v>
      </c>
    </row>
    <row r="614" spans="1:70">
      <c r="A614" t="s">
        <v>70</v>
      </c>
      <c r="B614" t="s">
        <v>71</v>
      </c>
      <c r="C614" t="s">
        <v>72</v>
      </c>
      <c r="D614" t="n">
        <v>1</v>
      </c>
      <c r="E614" t="s">
        <v>1060</v>
      </c>
      <c r="F614" t="n">
        <v>-1</v>
      </c>
      <c r="G614" t="s">
        <v>74</v>
      </c>
      <c r="H614" t="s">
        <v>75</v>
      </c>
      <c r="I614" t="s"/>
      <c r="J614" t="s">
        <v>74</v>
      </c>
      <c r="K614" t="n">
        <v>120</v>
      </c>
      <c r="L614" t="s">
        <v>76</v>
      </c>
      <c r="M614" t="s"/>
      <c r="N614" t="s">
        <v>1065</v>
      </c>
      <c r="O614" t="s">
        <v>78</v>
      </c>
      <c r="P614" t="s">
        <v>1060</v>
      </c>
      <c r="Q614" t="s"/>
      <c r="R614" t="s">
        <v>118</v>
      </c>
      <c r="S614" t="s">
        <v>544</v>
      </c>
      <c r="T614" t="s">
        <v>82</v>
      </c>
      <c r="U614" t="s"/>
      <c r="V614" t="s">
        <v>83</v>
      </c>
      <c r="W614" t="s">
        <v>99</v>
      </c>
      <c r="X614" t="s"/>
      <c r="Y614" t="s">
        <v>85</v>
      </c>
      <c r="Z614">
        <f>HYPERLINK("https://hotelmonitor-cachepage.eclerx.com/savepage/tk_1543584764361001_sr_2117.html","info")</f>
        <v/>
      </c>
      <c r="AA614" t="n">
        <v>-2071569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/>
      <c r="AM614" t="s"/>
      <c r="AN614" t="s">
        <v>88</v>
      </c>
      <c r="AO614" t="s"/>
      <c r="AP614" t="n">
        <v>117</v>
      </c>
      <c r="AQ614" t="s">
        <v>89</v>
      </c>
      <c r="AR614" t="s"/>
      <c r="AS614" t="s"/>
      <c r="AT614" t="s">
        <v>90</v>
      </c>
      <c r="AU614" t="s"/>
      <c r="AV614" t="s"/>
      <c r="AW614" t="s"/>
      <c r="AX614" t="s"/>
      <c r="AY614" t="n">
        <v>2071569</v>
      </c>
      <c r="AZ614" t="s">
        <v>1063</v>
      </c>
      <c r="BA614" t="s"/>
      <c r="BB614" t="n">
        <v>48223</v>
      </c>
      <c r="BC614" t="n">
        <v>13.3931</v>
      </c>
      <c r="BD614" t="n">
        <v>52.57665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92</v>
      </c>
    </row>
    <row r="615" spans="1:70">
      <c r="A615" t="s">
        <v>70</v>
      </c>
      <c r="B615" t="s">
        <v>71</v>
      </c>
      <c r="C615" t="s">
        <v>72</v>
      </c>
      <c r="D615" t="n">
        <v>1</v>
      </c>
      <c r="E615" t="s">
        <v>1066</v>
      </c>
      <c r="F615" t="n">
        <v>-1</v>
      </c>
      <c r="G615" t="s">
        <v>74</v>
      </c>
      <c r="H615" t="s">
        <v>75</v>
      </c>
      <c r="I615" t="s"/>
      <c r="J615" t="s">
        <v>74</v>
      </c>
      <c r="K615" t="n">
        <v>195</v>
      </c>
      <c r="L615" t="s">
        <v>76</v>
      </c>
      <c r="M615" t="s"/>
      <c r="N615" t="s">
        <v>141</v>
      </c>
      <c r="O615" t="s">
        <v>78</v>
      </c>
      <c r="P615" t="s">
        <v>1066</v>
      </c>
      <c r="Q615" t="s"/>
      <c r="R615" t="s">
        <v>153</v>
      </c>
      <c r="S615" t="s">
        <v>1067</v>
      </c>
      <c r="T615" t="s">
        <v>82</v>
      </c>
      <c r="U615" t="s"/>
      <c r="V615" t="s">
        <v>83</v>
      </c>
      <c r="W615" t="s">
        <v>84</v>
      </c>
      <c r="X615" t="s"/>
      <c r="Y615" t="s">
        <v>85</v>
      </c>
      <c r="Z615">
        <f>HYPERLINK("https://hotelmonitor-cachepage.eclerx.com/savepage/tk_15435850038285482_sr_2117.html","info")</f>
        <v/>
      </c>
      <c r="AA615" t="n">
        <v>-6796572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/>
      <c r="AM615" t="s"/>
      <c r="AN615" t="s">
        <v>88</v>
      </c>
      <c r="AO615" t="s"/>
      <c r="AP615" t="n">
        <v>254</v>
      </c>
      <c r="AQ615" t="s">
        <v>89</v>
      </c>
      <c r="AR615" t="s"/>
      <c r="AS615" t="s"/>
      <c r="AT615" t="s">
        <v>90</v>
      </c>
      <c r="AU615" t="s"/>
      <c r="AV615" t="s"/>
      <c r="AW615" t="s"/>
      <c r="AX615" t="s"/>
      <c r="AY615" t="n">
        <v>6796572</v>
      </c>
      <c r="AZ615" t="s">
        <v>1068</v>
      </c>
      <c r="BA615" t="s"/>
      <c r="BB615" t="n">
        <v>3163</v>
      </c>
      <c r="BC615" t="n">
        <v>13.338467</v>
      </c>
      <c r="BD615" t="n">
        <v>52.50488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92</v>
      </c>
    </row>
    <row r="616" spans="1:70">
      <c r="A616" t="s">
        <v>70</v>
      </c>
      <c r="B616" t="s">
        <v>71</v>
      </c>
      <c r="C616" t="s">
        <v>72</v>
      </c>
      <c r="D616" t="n">
        <v>1</v>
      </c>
      <c r="E616" t="s">
        <v>1069</v>
      </c>
      <c r="F616" t="n">
        <v>2211910</v>
      </c>
      <c r="G616" t="s">
        <v>74</v>
      </c>
      <c r="H616" t="s">
        <v>75</v>
      </c>
      <c r="I616" t="s"/>
      <c r="J616" t="s">
        <v>74</v>
      </c>
      <c r="K616" t="n">
        <v>96</v>
      </c>
      <c r="L616" t="s">
        <v>76</v>
      </c>
      <c r="M616" t="s"/>
      <c r="N616" t="s">
        <v>403</v>
      </c>
      <c r="O616" t="s">
        <v>78</v>
      </c>
      <c r="P616" t="s">
        <v>1070</v>
      </c>
      <c r="Q616" t="s"/>
      <c r="R616" t="s">
        <v>114</v>
      </c>
      <c r="S616" t="s">
        <v>1071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HYPERLINK("https://hotelmonitor-cachepage.eclerx.com/savepage/tk_15435845804281993_sr_2117.html","info")</f>
        <v/>
      </c>
      <c r="AA616" t="n">
        <v>228049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/>
      <c r="AM616" t="s"/>
      <c r="AN616" t="s">
        <v>88</v>
      </c>
      <c r="AO616" t="s"/>
      <c r="AP616" t="n">
        <v>17</v>
      </c>
      <c r="AQ616" t="s">
        <v>89</v>
      </c>
      <c r="AR616" t="s"/>
      <c r="AS616" t="s"/>
      <c r="AT616" t="s">
        <v>90</v>
      </c>
      <c r="AU616" t="s"/>
      <c r="AV616" t="s"/>
      <c r="AW616" t="s"/>
      <c r="AX616" t="s"/>
      <c r="AY616" t="n">
        <v>2071482</v>
      </c>
      <c r="AZ616" t="s">
        <v>1072</v>
      </c>
      <c r="BA616" t="s"/>
      <c r="BB616" t="n">
        <v>159767</v>
      </c>
      <c r="BC616" t="n">
        <v>13.316404</v>
      </c>
      <c r="BD616" t="n">
        <v>52.489066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92</v>
      </c>
    </row>
    <row r="617" spans="1:70">
      <c r="A617" t="s">
        <v>70</v>
      </c>
      <c r="B617" t="s">
        <v>71</v>
      </c>
      <c r="C617" t="s">
        <v>72</v>
      </c>
      <c r="D617" t="n">
        <v>1</v>
      </c>
      <c r="E617" t="s">
        <v>1069</v>
      </c>
      <c r="F617" t="n">
        <v>2211910</v>
      </c>
      <c r="G617" t="s">
        <v>74</v>
      </c>
      <c r="H617" t="s">
        <v>75</v>
      </c>
      <c r="I617" t="s"/>
      <c r="J617" t="s">
        <v>74</v>
      </c>
      <c r="K617" t="n">
        <v>96</v>
      </c>
      <c r="L617" t="s">
        <v>76</v>
      </c>
      <c r="M617" t="s"/>
      <c r="N617" t="s">
        <v>1073</v>
      </c>
      <c r="O617" t="s">
        <v>78</v>
      </c>
      <c r="P617" t="s">
        <v>1070</v>
      </c>
      <c r="Q617" t="s"/>
      <c r="R617" t="s">
        <v>114</v>
      </c>
      <c r="S617" t="s">
        <v>1071</v>
      </c>
      <c r="T617" t="s">
        <v>82</v>
      </c>
      <c r="U617" t="s"/>
      <c r="V617" t="s">
        <v>83</v>
      </c>
      <c r="W617" t="s">
        <v>84</v>
      </c>
      <c r="X617" t="s"/>
      <c r="Y617" t="s">
        <v>85</v>
      </c>
      <c r="Z617">
        <f>HYPERLINK("https://hotelmonitor-cachepage.eclerx.com/savepage/tk_15435845804281993_sr_2117.html","info")</f>
        <v/>
      </c>
      <c r="AA617" t="n">
        <v>228049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/>
      <c r="AM617" t="s"/>
      <c r="AN617" t="s">
        <v>88</v>
      </c>
      <c r="AO617" t="s"/>
      <c r="AP617" t="n">
        <v>17</v>
      </c>
      <c r="AQ617" t="s">
        <v>89</v>
      </c>
      <c r="AR617" t="s"/>
      <c r="AS617" t="s"/>
      <c r="AT617" t="s">
        <v>90</v>
      </c>
      <c r="AU617" t="s"/>
      <c r="AV617" t="s"/>
      <c r="AW617" t="s"/>
      <c r="AX617" t="s"/>
      <c r="AY617" t="n">
        <v>2071482</v>
      </c>
      <c r="AZ617" t="s">
        <v>1072</v>
      </c>
      <c r="BA617" t="s"/>
      <c r="BB617" t="n">
        <v>159767</v>
      </c>
      <c r="BC617" t="n">
        <v>13.316404</v>
      </c>
      <c r="BD617" t="n">
        <v>52.489066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92</v>
      </c>
    </row>
    <row r="618" spans="1:70">
      <c r="A618" t="s">
        <v>70</v>
      </c>
      <c r="B618" t="s">
        <v>71</v>
      </c>
      <c r="C618" t="s">
        <v>72</v>
      </c>
      <c r="D618" t="n">
        <v>1</v>
      </c>
      <c r="E618" t="s">
        <v>1069</v>
      </c>
      <c r="F618" t="n">
        <v>2211910</v>
      </c>
      <c r="G618" t="s">
        <v>74</v>
      </c>
      <c r="H618" t="s">
        <v>75</v>
      </c>
      <c r="I618" t="s"/>
      <c r="J618" t="s">
        <v>74</v>
      </c>
      <c r="K618" t="n">
        <v>96</v>
      </c>
      <c r="L618" t="s">
        <v>76</v>
      </c>
      <c r="M618" t="s"/>
      <c r="N618" t="s">
        <v>1074</v>
      </c>
      <c r="O618" t="s">
        <v>78</v>
      </c>
      <c r="P618" t="s">
        <v>1070</v>
      </c>
      <c r="Q618" t="s"/>
      <c r="R618" t="s">
        <v>114</v>
      </c>
      <c r="S618" t="s">
        <v>1071</v>
      </c>
      <c r="T618" t="s">
        <v>82</v>
      </c>
      <c r="U618" t="s"/>
      <c r="V618" t="s">
        <v>83</v>
      </c>
      <c r="W618" t="s">
        <v>84</v>
      </c>
      <c r="X618" t="s"/>
      <c r="Y618" t="s">
        <v>85</v>
      </c>
      <c r="Z618">
        <f>HYPERLINK("https://hotelmonitor-cachepage.eclerx.com/savepage/tk_15435845804281993_sr_2117.html","info")</f>
        <v/>
      </c>
      <c r="AA618" t="n">
        <v>228049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/>
      <c r="AM618" t="s"/>
      <c r="AN618" t="s">
        <v>88</v>
      </c>
      <c r="AO618" t="s"/>
      <c r="AP618" t="n">
        <v>17</v>
      </c>
      <c r="AQ618" t="s">
        <v>89</v>
      </c>
      <c r="AR618" t="s"/>
      <c r="AS618" t="s"/>
      <c r="AT618" t="s">
        <v>90</v>
      </c>
      <c r="AU618" t="s"/>
      <c r="AV618" t="s"/>
      <c r="AW618" t="s"/>
      <c r="AX618" t="s"/>
      <c r="AY618" t="n">
        <v>2071482</v>
      </c>
      <c r="AZ618" t="s">
        <v>1072</v>
      </c>
      <c r="BA618" t="s"/>
      <c r="BB618" t="n">
        <v>159767</v>
      </c>
      <c r="BC618" t="n">
        <v>13.316404</v>
      </c>
      <c r="BD618" t="n">
        <v>52.489066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92</v>
      </c>
    </row>
    <row r="619" spans="1:70">
      <c r="A619" t="s">
        <v>70</v>
      </c>
      <c r="B619" t="s">
        <v>71</v>
      </c>
      <c r="C619" t="s">
        <v>72</v>
      </c>
      <c r="D619" t="n">
        <v>1</v>
      </c>
      <c r="E619" t="s">
        <v>1069</v>
      </c>
      <c r="F619" t="n">
        <v>2211910</v>
      </c>
      <c r="G619" t="s">
        <v>74</v>
      </c>
      <c r="H619" t="s">
        <v>75</v>
      </c>
      <c r="I619" t="s"/>
      <c r="J619" t="s">
        <v>74</v>
      </c>
      <c r="K619" t="n">
        <v>96</v>
      </c>
      <c r="L619" t="s">
        <v>76</v>
      </c>
      <c r="M619" t="s"/>
      <c r="N619" t="s">
        <v>135</v>
      </c>
      <c r="O619" t="s">
        <v>78</v>
      </c>
      <c r="P619" t="s">
        <v>1070</v>
      </c>
      <c r="Q619" t="s"/>
      <c r="R619" t="s">
        <v>114</v>
      </c>
      <c r="S619" t="s">
        <v>1071</v>
      </c>
      <c r="T619" t="s">
        <v>82</v>
      </c>
      <c r="U619" t="s"/>
      <c r="V619" t="s">
        <v>83</v>
      </c>
      <c r="W619" t="s">
        <v>84</v>
      </c>
      <c r="X619" t="s"/>
      <c r="Y619" t="s">
        <v>85</v>
      </c>
      <c r="Z619">
        <f>HYPERLINK("https://hotelmonitor-cachepage.eclerx.com/savepage/tk_15435845804281993_sr_2117.html","info")</f>
        <v/>
      </c>
      <c r="AA619" t="n">
        <v>228049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/>
      <c r="AM619" t="s"/>
      <c r="AN619" t="s">
        <v>88</v>
      </c>
      <c r="AO619" t="s"/>
      <c r="AP619" t="n">
        <v>17</v>
      </c>
      <c r="AQ619" t="s">
        <v>89</v>
      </c>
      <c r="AR619" t="s"/>
      <c r="AS619" t="s"/>
      <c r="AT619" t="s">
        <v>90</v>
      </c>
      <c r="AU619" t="s"/>
      <c r="AV619" t="s"/>
      <c r="AW619" t="s"/>
      <c r="AX619" t="s"/>
      <c r="AY619" t="n">
        <v>2071482</v>
      </c>
      <c r="AZ619" t="s">
        <v>1072</v>
      </c>
      <c r="BA619" t="s"/>
      <c r="BB619" t="n">
        <v>159767</v>
      </c>
      <c r="BC619" t="n">
        <v>13.316404</v>
      </c>
      <c r="BD619" t="n">
        <v>52.489066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92</v>
      </c>
    </row>
    <row r="620" spans="1:70">
      <c r="A620" t="s">
        <v>70</v>
      </c>
      <c r="B620" t="s">
        <v>71</v>
      </c>
      <c r="C620" t="s">
        <v>72</v>
      </c>
      <c r="D620" t="n">
        <v>1</v>
      </c>
      <c r="E620" t="s">
        <v>1069</v>
      </c>
      <c r="F620" t="n">
        <v>2211910</v>
      </c>
      <c r="G620" t="s">
        <v>74</v>
      </c>
      <c r="H620" t="s">
        <v>75</v>
      </c>
      <c r="I620" t="s"/>
      <c r="J620" t="s">
        <v>74</v>
      </c>
      <c r="K620" t="n">
        <v>118</v>
      </c>
      <c r="L620" t="s">
        <v>76</v>
      </c>
      <c r="M620" t="s"/>
      <c r="N620" t="s">
        <v>403</v>
      </c>
      <c r="O620" t="s">
        <v>78</v>
      </c>
      <c r="P620" t="s">
        <v>1070</v>
      </c>
      <c r="Q620" t="s"/>
      <c r="R620" t="s">
        <v>114</v>
      </c>
      <c r="S620" t="s">
        <v>348</v>
      </c>
      <c r="T620" t="s">
        <v>82</v>
      </c>
      <c r="U620" t="s"/>
      <c r="V620" t="s">
        <v>83</v>
      </c>
      <c r="W620" t="s">
        <v>99</v>
      </c>
      <c r="X620" t="s"/>
      <c r="Y620" t="s">
        <v>85</v>
      </c>
      <c r="Z620">
        <f>HYPERLINK("https://hotelmonitor-cachepage.eclerx.com/savepage/tk_15435845804281993_sr_2117.html","info")</f>
        <v/>
      </c>
      <c r="AA620" t="n">
        <v>228049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/>
      <c r="AM620" t="s"/>
      <c r="AN620" t="s">
        <v>88</v>
      </c>
      <c r="AO620" t="s"/>
      <c r="AP620" t="n">
        <v>17</v>
      </c>
      <c r="AQ620" t="s">
        <v>89</v>
      </c>
      <c r="AR620" t="s"/>
      <c r="AS620" t="s"/>
      <c r="AT620" t="s">
        <v>90</v>
      </c>
      <c r="AU620" t="s"/>
      <c r="AV620" t="s"/>
      <c r="AW620" t="s"/>
      <c r="AX620" t="s"/>
      <c r="AY620" t="n">
        <v>2071482</v>
      </c>
      <c r="AZ620" t="s">
        <v>1072</v>
      </c>
      <c r="BA620" t="s"/>
      <c r="BB620" t="n">
        <v>159767</v>
      </c>
      <c r="BC620" t="n">
        <v>13.316404</v>
      </c>
      <c r="BD620" t="n">
        <v>52.489066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92</v>
      </c>
    </row>
    <row r="621" spans="1:70">
      <c r="A621" t="s">
        <v>70</v>
      </c>
      <c r="B621" t="s">
        <v>71</v>
      </c>
      <c r="C621" t="s">
        <v>72</v>
      </c>
      <c r="D621" t="n">
        <v>1</v>
      </c>
      <c r="E621" t="s">
        <v>1069</v>
      </c>
      <c r="F621" t="n">
        <v>2211910</v>
      </c>
      <c r="G621" t="s">
        <v>74</v>
      </c>
      <c r="H621" t="s">
        <v>75</v>
      </c>
      <c r="I621" t="s"/>
      <c r="J621" t="s">
        <v>74</v>
      </c>
      <c r="K621" t="n">
        <v>118</v>
      </c>
      <c r="L621" t="s">
        <v>76</v>
      </c>
      <c r="M621" t="s"/>
      <c r="N621" t="s">
        <v>1073</v>
      </c>
      <c r="O621" t="s">
        <v>78</v>
      </c>
      <c r="P621" t="s">
        <v>1070</v>
      </c>
      <c r="Q621" t="s"/>
      <c r="R621" t="s">
        <v>114</v>
      </c>
      <c r="S621" t="s">
        <v>348</v>
      </c>
      <c r="T621" t="s">
        <v>82</v>
      </c>
      <c r="U621" t="s"/>
      <c r="V621" t="s">
        <v>83</v>
      </c>
      <c r="W621" t="s">
        <v>99</v>
      </c>
      <c r="X621" t="s"/>
      <c r="Y621" t="s">
        <v>85</v>
      </c>
      <c r="Z621">
        <f>HYPERLINK("https://hotelmonitor-cachepage.eclerx.com/savepage/tk_15435845804281993_sr_2117.html","info")</f>
        <v/>
      </c>
      <c r="AA621" t="n">
        <v>228049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/>
      <c r="AM621" t="s"/>
      <c r="AN621" t="s">
        <v>88</v>
      </c>
      <c r="AO621" t="s"/>
      <c r="AP621" t="n">
        <v>17</v>
      </c>
      <c r="AQ621" t="s">
        <v>89</v>
      </c>
      <c r="AR621" t="s"/>
      <c r="AS621" t="s"/>
      <c r="AT621" t="s">
        <v>90</v>
      </c>
      <c r="AU621" t="s"/>
      <c r="AV621" t="s"/>
      <c r="AW621" t="s"/>
      <c r="AX621" t="s"/>
      <c r="AY621" t="n">
        <v>2071482</v>
      </c>
      <c r="AZ621" t="s">
        <v>1072</v>
      </c>
      <c r="BA621" t="s"/>
      <c r="BB621" t="n">
        <v>159767</v>
      </c>
      <c r="BC621" t="n">
        <v>13.316404</v>
      </c>
      <c r="BD621" t="n">
        <v>52.489066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92</v>
      </c>
    </row>
    <row r="622" spans="1:70">
      <c r="A622" t="s">
        <v>70</v>
      </c>
      <c r="B622" t="s">
        <v>71</v>
      </c>
      <c r="C622" t="s">
        <v>72</v>
      </c>
      <c r="D622" t="n">
        <v>1</v>
      </c>
      <c r="E622" t="s">
        <v>1069</v>
      </c>
      <c r="F622" t="n">
        <v>2211910</v>
      </c>
      <c r="G622" t="s">
        <v>74</v>
      </c>
      <c r="H622" t="s">
        <v>75</v>
      </c>
      <c r="I622" t="s"/>
      <c r="J622" t="s">
        <v>74</v>
      </c>
      <c r="K622" t="n">
        <v>118</v>
      </c>
      <c r="L622" t="s">
        <v>76</v>
      </c>
      <c r="M622" t="s"/>
      <c r="N622" t="s">
        <v>1074</v>
      </c>
      <c r="O622" t="s">
        <v>78</v>
      </c>
      <c r="P622" t="s">
        <v>1070</v>
      </c>
      <c r="Q622" t="s"/>
      <c r="R622" t="s">
        <v>114</v>
      </c>
      <c r="S622" t="s">
        <v>348</v>
      </c>
      <c r="T622" t="s">
        <v>82</v>
      </c>
      <c r="U622" t="s"/>
      <c r="V622" t="s">
        <v>83</v>
      </c>
      <c r="W622" t="s">
        <v>99</v>
      </c>
      <c r="X622" t="s"/>
      <c r="Y622" t="s">
        <v>85</v>
      </c>
      <c r="Z622">
        <f>HYPERLINK("https://hotelmonitor-cachepage.eclerx.com/savepage/tk_15435845804281993_sr_2117.html","info")</f>
        <v/>
      </c>
      <c r="AA622" t="n">
        <v>228049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/>
      <c r="AM622" t="s"/>
      <c r="AN622" t="s">
        <v>88</v>
      </c>
      <c r="AO622" t="s"/>
      <c r="AP622" t="n">
        <v>17</v>
      </c>
      <c r="AQ622" t="s">
        <v>89</v>
      </c>
      <c r="AR622" t="s"/>
      <c r="AS622" t="s"/>
      <c r="AT622" t="s">
        <v>90</v>
      </c>
      <c r="AU622" t="s"/>
      <c r="AV622" t="s"/>
      <c r="AW622" t="s"/>
      <c r="AX622" t="s"/>
      <c r="AY622" t="n">
        <v>2071482</v>
      </c>
      <c r="AZ622" t="s">
        <v>1072</v>
      </c>
      <c r="BA622" t="s"/>
      <c r="BB622" t="n">
        <v>159767</v>
      </c>
      <c r="BC622" t="n">
        <v>13.316404</v>
      </c>
      <c r="BD622" t="n">
        <v>52.489066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92</v>
      </c>
    </row>
    <row r="623" spans="1:70">
      <c r="A623" t="s">
        <v>70</v>
      </c>
      <c r="B623" t="s">
        <v>71</v>
      </c>
      <c r="C623" t="s">
        <v>72</v>
      </c>
      <c r="D623" t="n">
        <v>1</v>
      </c>
      <c r="E623" t="s">
        <v>1069</v>
      </c>
      <c r="F623" t="n">
        <v>2211910</v>
      </c>
      <c r="G623" t="s">
        <v>74</v>
      </c>
      <c r="H623" t="s">
        <v>75</v>
      </c>
      <c r="I623" t="s"/>
      <c r="J623" t="s">
        <v>74</v>
      </c>
      <c r="K623" t="n">
        <v>118</v>
      </c>
      <c r="L623" t="s">
        <v>76</v>
      </c>
      <c r="M623" t="s"/>
      <c r="N623" t="s">
        <v>135</v>
      </c>
      <c r="O623" t="s">
        <v>78</v>
      </c>
      <c r="P623" t="s">
        <v>1070</v>
      </c>
      <c r="Q623" t="s"/>
      <c r="R623" t="s">
        <v>114</v>
      </c>
      <c r="S623" t="s">
        <v>348</v>
      </c>
      <c r="T623" t="s">
        <v>82</v>
      </c>
      <c r="U623" t="s"/>
      <c r="V623" t="s">
        <v>83</v>
      </c>
      <c r="W623" t="s">
        <v>99</v>
      </c>
      <c r="X623" t="s"/>
      <c r="Y623" t="s">
        <v>85</v>
      </c>
      <c r="Z623">
        <f>HYPERLINK("https://hotelmonitor-cachepage.eclerx.com/savepage/tk_15435845804281993_sr_2117.html","info")</f>
        <v/>
      </c>
      <c r="AA623" t="n">
        <v>228049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/>
      <c r="AM623" t="s"/>
      <c r="AN623" t="s">
        <v>88</v>
      </c>
      <c r="AO623" t="s"/>
      <c r="AP623" t="n">
        <v>17</v>
      </c>
      <c r="AQ623" t="s">
        <v>89</v>
      </c>
      <c r="AR623" t="s"/>
      <c r="AS623" t="s"/>
      <c r="AT623" t="s">
        <v>90</v>
      </c>
      <c r="AU623" t="s"/>
      <c r="AV623" t="s"/>
      <c r="AW623" t="s"/>
      <c r="AX623" t="s"/>
      <c r="AY623" t="n">
        <v>2071482</v>
      </c>
      <c r="AZ623" t="s">
        <v>1072</v>
      </c>
      <c r="BA623" t="s"/>
      <c r="BB623" t="n">
        <v>159767</v>
      </c>
      <c r="BC623" t="n">
        <v>13.316404</v>
      </c>
      <c r="BD623" t="n">
        <v>52.489066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92</v>
      </c>
    </row>
    <row r="624" spans="1:70">
      <c r="A624" t="s">
        <v>70</v>
      </c>
      <c r="B624" t="s">
        <v>71</v>
      </c>
      <c r="C624" t="s">
        <v>72</v>
      </c>
      <c r="D624" t="n">
        <v>1</v>
      </c>
      <c r="E624" t="s">
        <v>1075</v>
      </c>
      <c r="F624" t="n">
        <v>76872</v>
      </c>
      <c r="G624" t="s">
        <v>74</v>
      </c>
      <c r="H624" t="s">
        <v>75</v>
      </c>
      <c r="I624" t="s"/>
      <c r="J624" t="s">
        <v>74</v>
      </c>
      <c r="K624" t="n">
        <v>94</v>
      </c>
      <c r="L624" t="s">
        <v>76</v>
      </c>
      <c r="M624" t="s"/>
      <c r="N624" t="s">
        <v>1076</v>
      </c>
      <c r="O624" t="s">
        <v>78</v>
      </c>
      <c r="P624" t="s">
        <v>1077</v>
      </c>
      <c r="Q624" t="s"/>
      <c r="R624" t="s">
        <v>80</v>
      </c>
      <c r="S624" t="s">
        <v>346</v>
      </c>
      <c r="T624" t="s">
        <v>82</v>
      </c>
      <c r="U624" t="s"/>
      <c r="V624" t="s">
        <v>83</v>
      </c>
      <c r="W624" t="s">
        <v>84</v>
      </c>
      <c r="X624" t="s"/>
      <c r="Y624" t="s">
        <v>85</v>
      </c>
      <c r="Z624">
        <f>HYPERLINK("https://hotelmonitor-cachepage.eclerx.com/savepage/tk_15435846377645185_sr_2117.html","info")</f>
        <v/>
      </c>
      <c r="AA624" t="n">
        <v>17191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/>
      <c r="AM624" t="s"/>
      <c r="AN624" t="s">
        <v>88</v>
      </c>
      <c r="AO624" t="s"/>
      <c r="AP624" t="n">
        <v>48</v>
      </c>
      <c r="AQ624" t="s">
        <v>89</v>
      </c>
      <c r="AR624" t="s"/>
      <c r="AS624" t="s"/>
      <c r="AT624" t="s">
        <v>90</v>
      </c>
      <c r="AU624" t="s"/>
      <c r="AV624" t="s"/>
      <c r="AW624" t="s"/>
      <c r="AX624" t="s"/>
      <c r="AY624" t="n">
        <v>937932</v>
      </c>
      <c r="AZ624" t="s">
        <v>1078</v>
      </c>
      <c r="BA624" t="s"/>
      <c r="BB624" t="n">
        <v>77606</v>
      </c>
      <c r="BC624" t="n">
        <v>13.420201</v>
      </c>
      <c r="BD624" t="n">
        <v>52.524507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92</v>
      </c>
    </row>
    <row r="625" spans="1:70">
      <c r="A625" t="s">
        <v>70</v>
      </c>
      <c r="B625" t="s">
        <v>71</v>
      </c>
      <c r="C625" t="s">
        <v>72</v>
      </c>
      <c r="D625" t="n">
        <v>1</v>
      </c>
      <c r="E625" t="s">
        <v>1075</v>
      </c>
      <c r="F625" t="n">
        <v>76872</v>
      </c>
      <c r="G625" t="s">
        <v>74</v>
      </c>
      <c r="H625" t="s">
        <v>75</v>
      </c>
      <c r="I625" t="s"/>
      <c r="J625" t="s">
        <v>74</v>
      </c>
      <c r="K625" t="n">
        <v>104</v>
      </c>
      <c r="L625" t="s">
        <v>76</v>
      </c>
      <c r="M625" t="s"/>
      <c r="N625" t="s">
        <v>403</v>
      </c>
      <c r="O625" t="s">
        <v>78</v>
      </c>
      <c r="P625" t="s">
        <v>1077</v>
      </c>
      <c r="Q625" t="s"/>
      <c r="R625" t="s">
        <v>80</v>
      </c>
      <c r="S625" t="s">
        <v>522</v>
      </c>
      <c r="T625" t="s">
        <v>82</v>
      </c>
      <c r="U625" t="s"/>
      <c r="V625" t="s">
        <v>83</v>
      </c>
      <c r="W625" t="s">
        <v>84</v>
      </c>
      <c r="X625" t="s"/>
      <c r="Y625" t="s">
        <v>85</v>
      </c>
      <c r="Z625">
        <f>HYPERLINK("https://hotelmonitor-cachepage.eclerx.com/savepage/tk_15435846377645185_sr_2117.html","info")</f>
        <v/>
      </c>
      <c r="AA625" t="n">
        <v>17191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/>
      <c r="AM625" t="s"/>
      <c r="AN625" t="s">
        <v>88</v>
      </c>
      <c r="AO625" t="s"/>
      <c r="AP625" t="n">
        <v>48</v>
      </c>
      <c r="AQ625" t="s">
        <v>89</v>
      </c>
      <c r="AR625" t="s"/>
      <c r="AS625" t="s"/>
      <c r="AT625" t="s">
        <v>90</v>
      </c>
      <c r="AU625" t="s"/>
      <c r="AV625" t="s"/>
      <c r="AW625" t="s"/>
      <c r="AX625" t="s"/>
      <c r="AY625" t="n">
        <v>937932</v>
      </c>
      <c r="AZ625" t="s">
        <v>1078</v>
      </c>
      <c r="BA625" t="s"/>
      <c r="BB625" t="n">
        <v>77606</v>
      </c>
      <c r="BC625" t="n">
        <v>13.420201</v>
      </c>
      <c r="BD625" t="n">
        <v>52.524507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92</v>
      </c>
    </row>
    <row r="626" spans="1:70">
      <c r="A626" t="s">
        <v>70</v>
      </c>
      <c r="B626" t="s">
        <v>71</v>
      </c>
      <c r="C626" t="s">
        <v>72</v>
      </c>
      <c r="D626" t="n">
        <v>1</v>
      </c>
      <c r="E626" t="s">
        <v>1075</v>
      </c>
      <c r="F626" t="n">
        <v>76872</v>
      </c>
      <c r="G626" t="s">
        <v>74</v>
      </c>
      <c r="H626" t="s">
        <v>75</v>
      </c>
      <c r="I626" t="s"/>
      <c r="J626" t="s">
        <v>74</v>
      </c>
      <c r="K626" t="n">
        <v>134</v>
      </c>
      <c r="L626" t="s">
        <v>76</v>
      </c>
      <c r="M626" t="s"/>
      <c r="N626" t="s">
        <v>1079</v>
      </c>
      <c r="O626" t="s">
        <v>78</v>
      </c>
      <c r="P626" t="s">
        <v>1077</v>
      </c>
      <c r="Q626" t="s"/>
      <c r="R626" t="s">
        <v>80</v>
      </c>
      <c r="S626" t="s">
        <v>461</v>
      </c>
      <c r="T626" t="s">
        <v>82</v>
      </c>
      <c r="U626" t="s"/>
      <c r="V626" t="s">
        <v>83</v>
      </c>
      <c r="W626" t="s">
        <v>84</v>
      </c>
      <c r="X626" t="s"/>
      <c r="Y626" t="s">
        <v>85</v>
      </c>
      <c r="Z626">
        <f>HYPERLINK("https://hotelmonitor-cachepage.eclerx.com/savepage/tk_15435846377645185_sr_2117.html","info")</f>
        <v/>
      </c>
      <c r="AA626" t="n">
        <v>17191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>
        <v>88</v>
      </c>
      <c r="AO626" t="s"/>
      <c r="AP626" t="n">
        <v>48</v>
      </c>
      <c r="AQ626" t="s">
        <v>89</v>
      </c>
      <c r="AR626" t="s"/>
      <c r="AS626" t="s"/>
      <c r="AT626" t="s">
        <v>90</v>
      </c>
      <c r="AU626" t="s"/>
      <c r="AV626" t="s"/>
      <c r="AW626" t="s"/>
      <c r="AX626" t="s"/>
      <c r="AY626" t="n">
        <v>937932</v>
      </c>
      <c r="AZ626" t="s">
        <v>1078</v>
      </c>
      <c r="BA626" t="s"/>
      <c r="BB626" t="n">
        <v>77606</v>
      </c>
      <c r="BC626" t="n">
        <v>13.420201</v>
      </c>
      <c r="BD626" t="n">
        <v>52.524507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92</v>
      </c>
    </row>
    <row r="627" spans="1:70">
      <c r="A627" t="s">
        <v>70</v>
      </c>
      <c r="B627" t="s">
        <v>71</v>
      </c>
      <c r="C627" t="s">
        <v>72</v>
      </c>
      <c r="D627" t="n">
        <v>1</v>
      </c>
      <c r="E627" t="s">
        <v>1080</v>
      </c>
      <c r="F627" t="n">
        <v>-1</v>
      </c>
      <c r="G627" t="s">
        <v>74</v>
      </c>
      <c r="H627" t="s">
        <v>75</v>
      </c>
      <c r="I627" t="s"/>
      <c r="J627" t="s">
        <v>74</v>
      </c>
      <c r="K627" t="n">
        <v>164</v>
      </c>
      <c r="L627" t="s">
        <v>76</v>
      </c>
      <c r="M627" t="s"/>
      <c r="N627" t="s">
        <v>125</v>
      </c>
      <c r="O627" t="s">
        <v>78</v>
      </c>
      <c r="P627" t="s">
        <v>1080</v>
      </c>
      <c r="Q627" t="s"/>
      <c r="R627" t="s">
        <v>118</v>
      </c>
      <c r="S627" t="s">
        <v>809</v>
      </c>
      <c r="T627" t="s">
        <v>82</v>
      </c>
      <c r="U627" t="s"/>
      <c r="V627" t="s">
        <v>83</v>
      </c>
      <c r="W627" t="s">
        <v>84</v>
      </c>
      <c r="X627" t="s"/>
      <c r="Y627" t="s">
        <v>85</v>
      </c>
      <c r="Z627">
        <f>HYPERLINK("https://hotelmonitor-cachepage.eclerx.com/savepage/tk_15435849109271405_sr_2117.html","info")</f>
        <v/>
      </c>
      <c r="AA627" t="n">
        <v>-1321471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>
        <v>88</v>
      </c>
      <c r="AO627" t="s"/>
      <c r="AP627" t="n">
        <v>202</v>
      </c>
      <c r="AQ627" t="s">
        <v>89</v>
      </c>
      <c r="AR627" t="s"/>
      <c r="AS627" t="s"/>
      <c r="AT627" t="s">
        <v>90</v>
      </c>
      <c r="AU627" t="s"/>
      <c r="AV627" t="s"/>
      <c r="AW627" t="s"/>
      <c r="AX627" t="s"/>
      <c r="AY627" t="n">
        <v>1321471</v>
      </c>
      <c r="AZ627" t="s">
        <v>1081</v>
      </c>
      <c r="BA627" t="s"/>
      <c r="BB627" t="n">
        <v>146589</v>
      </c>
      <c r="BC627" t="n">
        <v>13.38369</v>
      </c>
      <c r="BD627" t="n">
        <v>52.53085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92</v>
      </c>
    </row>
    <row r="628" spans="1:70">
      <c r="A628" t="s">
        <v>70</v>
      </c>
      <c r="B628" t="s">
        <v>71</v>
      </c>
      <c r="C628" t="s">
        <v>72</v>
      </c>
      <c r="D628" t="n">
        <v>1</v>
      </c>
      <c r="E628" t="s">
        <v>1080</v>
      </c>
      <c r="F628" t="n">
        <v>-1</v>
      </c>
      <c r="G628" t="s">
        <v>74</v>
      </c>
      <c r="H628" t="s">
        <v>75</v>
      </c>
      <c r="I628" t="s"/>
      <c r="J628" t="s">
        <v>74</v>
      </c>
      <c r="K628" t="n">
        <v>225</v>
      </c>
      <c r="L628" t="s">
        <v>76</v>
      </c>
      <c r="M628" t="s"/>
      <c r="N628" t="s">
        <v>923</v>
      </c>
      <c r="O628" t="s">
        <v>78</v>
      </c>
      <c r="P628" t="s">
        <v>1080</v>
      </c>
      <c r="Q628" t="s"/>
      <c r="R628" t="s">
        <v>118</v>
      </c>
      <c r="S628" t="s">
        <v>1082</v>
      </c>
      <c r="T628" t="s">
        <v>82</v>
      </c>
      <c r="U628" t="s"/>
      <c r="V628" t="s">
        <v>83</v>
      </c>
      <c r="W628" t="s">
        <v>84</v>
      </c>
      <c r="X628" t="s"/>
      <c r="Y628" t="s">
        <v>85</v>
      </c>
      <c r="Z628">
        <f>HYPERLINK("https://hotelmonitor-cachepage.eclerx.com/savepage/tk_15435849109271405_sr_2117.html","info")</f>
        <v/>
      </c>
      <c r="AA628" t="n">
        <v>-1321471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>
        <v>88</v>
      </c>
      <c r="AO628" t="s"/>
      <c r="AP628" t="n">
        <v>202</v>
      </c>
      <c r="AQ628" t="s">
        <v>89</v>
      </c>
      <c r="AR628" t="s"/>
      <c r="AS628" t="s"/>
      <c r="AT628" t="s">
        <v>90</v>
      </c>
      <c r="AU628" t="s"/>
      <c r="AV628" t="s"/>
      <c r="AW628" t="s"/>
      <c r="AX628" t="s"/>
      <c r="AY628" t="n">
        <v>1321471</v>
      </c>
      <c r="AZ628" t="s">
        <v>1081</v>
      </c>
      <c r="BA628" t="s"/>
      <c r="BB628" t="n">
        <v>146589</v>
      </c>
      <c r="BC628" t="n">
        <v>13.38369</v>
      </c>
      <c r="BD628" t="n">
        <v>52.53085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92</v>
      </c>
    </row>
    <row r="629" spans="1:70">
      <c r="A629" t="s">
        <v>70</v>
      </c>
      <c r="B629" t="s">
        <v>71</v>
      </c>
      <c r="C629" t="s">
        <v>72</v>
      </c>
      <c r="D629" t="n">
        <v>1</v>
      </c>
      <c r="E629" t="s">
        <v>1080</v>
      </c>
      <c r="F629" t="n">
        <v>-1</v>
      </c>
      <c r="G629" t="s">
        <v>74</v>
      </c>
      <c r="H629" t="s">
        <v>75</v>
      </c>
      <c r="I629" t="s"/>
      <c r="J629" t="s">
        <v>74</v>
      </c>
      <c r="K629" t="n">
        <v>339</v>
      </c>
      <c r="L629" t="s">
        <v>76</v>
      </c>
      <c r="M629" t="s"/>
      <c r="N629" t="s">
        <v>871</v>
      </c>
      <c r="O629" t="s">
        <v>78</v>
      </c>
      <c r="P629" t="s">
        <v>1080</v>
      </c>
      <c r="Q629" t="s"/>
      <c r="R629" t="s">
        <v>118</v>
      </c>
      <c r="S629" t="s">
        <v>693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HYPERLINK("https://hotelmonitor-cachepage.eclerx.com/savepage/tk_15435849109271405_sr_2117.html","info")</f>
        <v/>
      </c>
      <c r="AA629" t="n">
        <v>-1321471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>
        <v>88</v>
      </c>
      <c r="AO629" t="s"/>
      <c r="AP629" t="n">
        <v>202</v>
      </c>
      <c r="AQ629" t="s">
        <v>89</v>
      </c>
      <c r="AR629" t="s"/>
      <c r="AS629" t="s"/>
      <c r="AT629" t="s">
        <v>90</v>
      </c>
      <c r="AU629" t="s"/>
      <c r="AV629" t="s"/>
      <c r="AW629" t="s"/>
      <c r="AX629" t="s"/>
      <c r="AY629" t="n">
        <v>1321471</v>
      </c>
      <c r="AZ629" t="s">
        <v>1081</v>
      </c>
      <c r="BA629" t="s"/>
      <c r="BB629" t="n">
        <v>146589</v>
      </c>
      <c r="BC629" t="n">
        <v>13.38369</v>
      </c>
      <c r="BD629" t="n">
        <v>52.53085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92</v>
      </c>
    </row>
    <row r="630" spans="1:70">
      <c r="A630" t="s">
        <v>70</v>
      </c>
      <c r="B630" t="s">
        <v>71</v>
      </c>
      <c r="C630" t="s">
        <v>72</v>
      </c>
      <c r="D630" t="n">
        <v>1</v>
      </c>
      <c r="E630" t="s">
        <v>1083</v>
      </c>
      <c r="F630" t="n">
        <v>-1</v>
      </c>
      <c r="G630" t="s">
        <v>74</v>
      </c>
      <c r="H630" t="s">
        <v>75</v>
      </c>
      <c r="I630" t="s"/>
      <c r="J630" t="s">
        <v>74</v>
      </c>
      <c r="K630" t="n">
        <v>108.8</v>
      </c>
      <c r="L630" t="s">
        <v>76</v>
      </c>
      <c r="M630" t="s"/>
      <c r="N630" t="s">
        <v>96</v>
      </c>
      <c r="O630" t="s">
        <v>78</v>
      </c>
      <c r="P630" t="s">
        <v>1083</v>
      </c>
      <c r="Q630" t="s"/>
      <c r="R630" t="s">
        <v>80</v>
      </c>
      <c r="S630" t="s">
        <v>1084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HYPERLINK("https://hotelmonitor-cachepage.eclerx.com/savepage/tk_15435845944183614_sr_2117.html","info")</f>
        <v/>
      </c>
      <c r="AA630" t="n">
        <v>-6262106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>
        <v>88</v>
      </c>
      <c r="AO630" t="s"/>
      <c r="AP630" t="n">
        <v>25</v>
      </c>
      <c r="AQ630" t="s">
        <v>89</v>
      </c>
      <c r="AR630" t="s"/>
      <c r="AS630" t="s"/>
      <c r="AT630" t="s">
        <v>90</v>
      </c>
      <c r="AU630" t="s"/>
      <c r="AV630" t="s"/>
      <c r="AW630" t="s"/>
      <c r="AX630" t="s"/>
      <c r="AY630" t="n">
        <v>6262106</v>
      </c>
      <c r="AZ630" t="s">
        <v>1085</v>
      </c>
      <c r="BA630" t="s"/>
      <c r="BB630" t="n">
        <v>82274</v>
      </c>
      <c r="BC630" t="n">
        <v>13.360168</v>
      </c>
      <c r="BD630" t="n">
        <v>52.497919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92</v>
      </c>
    </row>
    <row r="631" spans="1:70">
      <c r="A631" t="s">
        <v>70</v>
      </c>
      <c r="B631" t="s">
        <v>71</v>
      </c>
      <c r="C631" t="s">
        <v>72</v>
      </c>
      <c r="D631" t="n">
        <v>1</v>
      </c>
      <c r="E631" t="s">
        <v>1083</v>
      </c>
      <c r="F631" t="n">
        <v>-1</v>
      </c>
      <c r="G631" t="s">
        <v>74</v>
      </c>
      <c r="H631" t="s">
        <v>75</v>
      </c>
      <c r="I631" t="s"/>
      <c r="J631" t="s">
        <v>74</v>
      </c>
      <c r="K631" t="n">
        <v>128</v>
      </c>
      <c r="L631" t="s">
        <v>76</v>
      </c>
      <c r="M631" t="s"/>
      <c r="N631" t="s">
        <v>113</v>
      </c>
      <c r="O631" t="s">
        <v>78</v>
      </c>
      <c r="P631" t="s">
        <v>1083</v>
      </c>
      <c r="Q631" t="s"/>
      <c r="R631" t="s">
        <v>80</v>
      </c>
      <c r="S631" t="s">
        <v>370</v>
      </c>
      <c r="T631" t="s">
        <v>82</v>
      </c>
      <c r="U631" t="s"/>
      <c r="V631" t="s">
        <v>83</v>
      </c>
      <c r="W631" t="s">
        <v>84</v>
      </c>
      <c r="X631" t="s"/>
      <c r="Y631" t="s">
        <v>85</v>
      </c>
      <c r="Z631">
        <f>HYPERLINK("https://hotelmonitor-cachepage.eclerx.com/savepage/tk_15435845944183614_sr_2117.html","info")</f>
        <v/>
      </c>
      <c r="AA631" t="n">
        <v>-6262106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>
        <v>88</v>
      </c>
      <c r="AO631" t="s"/>
      <c r="AP631" t="n">
        <v>25</v>
      </c>
      <c r="AQ631" t="s">
        <v>89</v>
      </c>
      <c r="AR631" t="s"/>
      <c r="AS631" t="s"/>
      <c r="AT631" t="s">
        <v>90</v>
      </c>
      <c r="AU631" t="s"/>
      <c r="AV631" t="s"/>
      <c r="AW631" t="s"/>
      <c r="AX631" t="s"/>
      <c r="AY631" t="n">
        <v>6262106</v>
      </c>
      <c r="AZ631" t="s">
        <v>1085</v>
      </c>
      <c r="BA631" t="s"/>
      <c r="BB631" t="n">
        <v>82274</v>
      </c>
      <c r="BC631" t="n">
        <v>13.360168</v>
      </c>
      <c r="BD631" t="n">
        <v>52.497919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92</v>
      </c>
    </row>
    <row r="632" spans="1:70">
      <c r="A632" t="s">
        <v>70</v>
      </c>
      <c r="B632" t="s">
        <v>71</v>
      </c>
      <c r="C632" t="s">
        <v>72</v>
      </c>
      <c r="D632" t="n">
        <v>1</v>
      </c>
      <c r="E632" t="s">
        <v>1083</v>
      </c>
      <c r="F632" t="n">
        <v>-1</v>
      </c>
      <c r="G632" t="s">
        <v>74</v>
      </c>
      <c r="H632" t="s">
        <v>75</v>
      </c>
      <c r="I632" t="s"/>
      <c r="J632" t="s">
        <v>74</v>
      </c>
      <c r="K632" t="n">
        <v>138</v>
      </c>
      <c r="L632" t="s">
        <v>76</v>
      </c>
      <c r="M632" t="s"/>
      <c r="N632" t="s">
        <v>252</v>
      </c>
      <c r="O632" t="s">
        <v>78</v>
      </c>
      <c r="P632" t="s">
        <v>1083</v>
      </c>
      <c r="Q632" t="s"/>
      <c r="R632" t="s">
        <v>80</v>
      </c>
      <c r="S632" t="s">
        <v>1086</v>
      </c>
      <c r="T632" t="s">
        <v>82</v>
      </c>
      <c r="U632" t="s"/>
      <c r="V632" t="s">
        <v>83</v>
      </c>
      <c r="W632" t="s">
        <v>84</v>
      </c>
      <c r="X632" t="s"/>
      <c r="Y632" t="s">
        <v>85</v>
      </c>
      <c r="Z632">
        <f>HYPERLINK("https://hotelmonitor-cachepage.eclerx.com/savepage/tk_15435845944183614_sr_2117.html","info")</f>
        <v/>
      </c>
      <c r="AA632" t="n">
        <v>-6262106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>
        <v>88</v>
      </c>
      <c r="AO632" t="s"/>
      <c r="AP632" t="n">
        <v>25</v>
      </c>
      <c r="AQ632" t="s">
        <v>89</v>
      </c>
      <c r="AR632" t="s"/>
      <c r="AS632" t="s"/>
      <c r="AT632" t="s">
        <v>90</v>
      </c>
      <c r="AU632" t="s"/>
      <c r="AV632" t="s"/>
      <c r="AW632" t="s"/>
      <c r="AX632" t="s"/>
      <c r="AY632" t="n">
        <v>6262106</v>
      </c>
      <c r="AZ632" t="s">
        <v>1085</v>
      </c>
      <c r="BA632" t="s"/>
      <c r="BB632" t="n">
        <v>82274</v>
      </c>
      <c r="BC632" t="n">
        <v>13.360168</v>
      </c>
      <c r="BD632" t="n">
        <v>52.497919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92</v>
      </c>
    </row>
    <row r="633" spans="1:70">
      <c r="A633" t="s">
        <v>70</v>
      </c>
      <c r="B633" t="s">
        <v>71</v>
      </c>
      <c r="C633" t="s">
        <v>72</v>
      </c>
      <c r="D633" t="n">
        <v>1</v>
      </c>
      <c r="E633" t="s">
        <v>1083</v>
      </c>
      <c r="F633" t="n">
        <v>-1</v>
      </c>
      <c r="G633" t="s">
        <v>74</v>
      </c>
      <c r="H633" t="s">
        <v>75</v>
      </c>
      <c r="I633" t="s"/>
      <c r="J633" t="s">
        <v>74</v>
      </c>
      <c r="K633" t="n">
        <v>170.58</v>
      </c>
      <c r="L633" t="s">
        <v>76</v>
      </c>
      <c r="M633" t="s"/>
      <c r="N633" t="s">
        <v>1087</v>
      </c>
      <c r="O633" t="s">
        <v>456</v>
      </c>
      <c r="P633" t="s">
        <v>1083</v>
      </c>
      <c r="Q633" t="s"/>
      <c r="R633" t="s">
        <v>80</v>
      </c>
      <c r="S633" t="s">
        <v>1088</v>
      </c>
      <c r="T633" t="s">
        <v>82</v>
      </c>
      <c r="U633" t="s"/>
      <c r="V633" t="s">
        <v>83</v>
      </c>
      <c r="W633" t="s">
        <v>84</v>
      </c>
      <c r="X633" t="s"/>
      <c r="Y633" t="s">
        <v>85</v>
      </c>
      <c r="Z633">
        <f>HYPERLINK("https://hotelmonitor-cachepage.eclerx.com/savepage/tk_15435845944183614_sr_2117.html","info")</f>
        <v/>
      </c>
      <c r="AA633" t="n">
        <v>-6262106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>
        <v>88</v>
      </c>
      <c r="AO633" t="s"/>
      <c r="AP633" t="n">
        <v>25</v>
      </c>
      <c r="AQ633" t="s">
        <v>89</v>
      </c>
      <c r="AR633" t="s"/>
      <c r="AS633" t="s"/>
      <c r="AT633" t="s">
        <v>90</v>
      </c>
      <c r="AU633" t="s"/>
      <c r="AV633" t="s"/>
      <c r="AW633" t="s"/>
      <c r="AX633" t="s"/>
      <c r="AY633" t="n">
        <v>6262106</v>
      </c>
      <c r="AZ633" t="s">
        <v>1085</v>
      </c>
      <c r="BA633" t="s"/>
      <c r="BB633" t="n">
        <v>82274</v>
      </c>
      <c r="BC633" t="n">
        <v>13.360168</v>
      </c>
      <c r="BD633" t="n">
        <v>52.497919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92</v>
      </c>
    </row>
    <row r="634" spans="1:70">
      <c r="A634" t="s">
        <v>70</v>
      </c>
      <c r="B634" t="s">
        <v>71</v>
      </c>
      <c r="C634" t="s">
        <v>72</v>
      </c>
      <c r="D634" t="n">
        <v>1</v>
      </c>
      <c r="E634" t="s">
        <v>1089</v>
      </c>
      <c r="F634" t="n">
        <v>311339</v>
      </c>
      <c r="G634" t="s">
        <v>74</v>
      </c>
      <c r="H634" t="s">
        <v>75</v>
      </c>
      <c r="I634" t="s"/>
      <c r="J634" t="s">
        <v>74</v>
      </c>
      <c r="K634" t="n">
        <v>87.8</v>
      </c>
      <c r="L634" t="s">
        <v>76</v>
      </c>
      <c r="M634" t="s"/>
      <c r="N634" t="s">
        <v>141</v>
      </c>
      <c r="O634" t="s">
        <v>78</v>
      </c>
      <c r="P634" t="s">
        <v>1090</v>
      </c>
      <c r="Q634" t="s"/>
      <c r="R634" t="s">
        <v>114</v>
      </c>
      <c r="S634" t="s">
        <v>1091</v>
      </c>
      <c r="T634" t="s">
        <v>82</v>
      </c>
      <c r="U634" t="s"/>
      <c r="V634" t="s">
        <v>83</v>
      </c>
      <c r="W634" t="s">
        <v>84</v>
      </c>
      <c r="X634" t="s"/>
      <c r="Y634" t="s">
        <v>85</v>
      </c>
      <c r="Z634">
        <f>HYPERLINK("https://hotelmonitor-cachepage.eclerx.com/savepage/tk_15435848505639038_sr_2117.html","info")</f>
        <v/>
      </c>
      <c r="AA634" t="n">
        <v>19768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>
        <v>88</v>
      </c>
      <c r="AO634" t="s"/>
      <c r="AP634" t="n">
        <v>167</v>
      </c>
      <c r="AQ634" t="s">
        <v>89</v>
      </c>
      <c r="AR634" t="s"/>
      <c r="AS634" t="s"/>
      <c r="AT634" t="s">
        <v>90</v>
      </c>
      <c r="AU634" t="s"/>
      <c r="AV634" t="s"/>
      <c r="AW634" t="s"/>
      <c r="AX634" t="s"/>
      <c r="AY634" t="n">
        <v>3738729</v>
      </c>
      <c r="AZ634" t="s">
        <v>1092</v>
      </c>
      <c r="BA634" t="s"/>
      <c r="BB634" t="n">
        <v>154641</v>
      </c>
      <c r="BC634" t="n">
        <v>13.42379</v>
      </c>
      <c r="BD634" t="n">
        <v>52.50909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92</v>
      </c>
    </row>
    <row r="635" spans="1:70">
      <c r="A635" t="s">
        <v>70</v>
      </c>
      <c r="B635" t="s">
        <v>71</v>
      </c>
      <c r="C635" t="s">
        <v>72</v>
      </c>
      <c r="D635" t="n">
        <v>1</v>
      </c>
      <c r="E635" t="s">
        <v>1089</v>
      </c>
      <c r="F635" t="n">
        <v>311339</v>
      </c>
      <c r="G635" t="s">
        <v>74</v>
      </c>
      <c r="H635" t="s">
        <v>75</v>
      </c>
      <c r="I635" t="s"/>
      <c r="J635" t="s">
        <v>74</v>
      </c>
      <c r="K635" t="n">
        <v>88.8</v>
      </c>
      <c r="L635" t="s">
        <v>76</v>
      </c>
      <c r="M635" t="s"/>
      <c r="N635" t="s">
        <v>923</v>
      </c>
      <c r="O635" t="s">
        <v>78</v>
      </c>
      <c r="P635" t="s">
        <v>1090</v>
      </c>
      <c r="Q635" t="s"/>
      <c r="R635" t="s">
        <v>114</v>
      </c>
      <c r="S635" t="s">
        <v>1093</v>
      </c>
      <c r="T635" t="s">
        <v>82</v>
      </c>
      <c r="U635" t="s"/>
      <c r="V635" t="s">
        <v>83</v>
      </c>
      <c r="W635" t="s">
        <v>84</v>
      </c>
      <c r="X635" t="s"/>
      <c r="Y635" t="s">
        <v>85</v>
      </c>
      <c r="Z635">
        <f>HYPERLINK("https://hotelmonitor-cachepage.eclerx.com/savepage/tk_15435848505639038_sr_2117.html","info")</f>
        <v/>
      </c>
      <c r="AA635" t="n">
        <v>19768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>
        <v>88</v>
      </c>
      <c r="AO635" t="s"/>
      <c r="AP635" t="n">
        <v>167</v>
      </c>
      <c r="AQ635" t="s">
        <v>89</v>
      </c>
      <c r="AR635" t="s"/>
      <c r="AS635" t="s"/>
      <c r="AT635" t="s">
        <v>90</v>
      </c>
      <c r="AU635" t="s"/>
      <c r="AV635" t="s"/>
      <c r="AW635" t="s"/>
      <c r="AX635" t="s"/>
      <c r="AY635" t="n">
        <v>3738729</v>
      </c>
      <c r="AZ635" t="s">
        <v>1092</v>
      </c>
      <c r="BA635" t="s"/>
      <c r="BB635" t="n">
        <v>154641</v>
      </c>
      <c r="BC635" t="n">
        <v>13.42379</v>
      </c>
      <c r="BD635" t="n">
        <v>52.50909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92</v>
      </c>
    </row>
    <row r="636" spans="1:70">
      <c r="A636" t="s">
        <v>70</v>
      </c>
      <c r="B636" t="s">
        <v>71</v>
      </c>
      <c r="C636" t="s">
        <v>72</v>
      </c>
      <c r="D636" t="n">
        <v>1</v>
      </c>
      <c r="E636" t="s">
        <v>1094</v>
      </c>
      <c r="F636" t="n">
        <v>578572</v>
      </c>
      <c r="G636" t="s">
        <v>74</v>
      </c>
      <c r="H636" t="s">
        <v>75</v>
      </c>
      <c r="I636" t="s"/>
      <c r="J636" t="s">
        <v>74</v>
      </c>
      <c r="K636" t="n">
        <v>223</v>
      </c>
      <c r="L636" t="s">
        <v>76</v>
      </c>
      <c r="M636" t="s"/>
      <c r="N636" t="s">
        <v>113</v>
      </c>
      <c r="O636" t="s">
        <v>78</v>
      </c>
      <c r="P636" t="s">
        <v>1095</v>
      </c>
      <c r="Q636" t="s"/>
      <c r="R636" t="s">
        <v>153</v>
      </c>
      <c r="S636" t="s">
        <v>1096</v>
      </c>
      <c r="T636" t="s">
        <v>82</v>
      </c>
      <c r="U636" t="s"/>
      <c r="V636" t="s">
        <v>83</v>
      </c>
      <c r="W636" t="s">
        <v>84</v>
      </c>
      <c r="X636" t="s"/>
      <c r="Y636" t="s">
        <v>85</v>
      </c>
      <c r="Z636">
        <f>HYPERLINK("https://hotelmonitor-cachepage.eclerx.com/savepage/tk_1543585072072285_sr_2117.html","info")</f>
        <v/>
      </c>
      <c r="AA636" t="n">
        <v>133703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>
        <v>88</v>
      </c>
      <c r="AO636" t="s"/>
      <c r="AP636" t="n">
        <v>293</v>
      </c>
      <c r="AQ636" t="s">
        <v>89</v>
      </c>
      <c r="AR636" t="s"/>
      <c r="AS636" t="s"/>
      <c r="AT636" t="s">
        <v>90</v>
      </c>
      <c r="AU636" t="s"/>
      <c r="AV636" t="s"/>
      <c r="AW636" t="s"/>
      <c r="AX636" t="s"/>
      <c r="AY636" t="n">
        <v>1302939</v>
      </c>
      <c r="AZ636" t="s">
        <v>1097</v>
      </c>
      <c r="BA636" t="s"/>
      <c r="BB636" t="n">
        <v>5896</v>
      </c>
      <c r="BC636" t="n">
        <v>13.320662</v>
      </c>
      <c r="BD636" t="n">
        <v>52.505766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92</v>
      </c>
    </row>
    <row r="637" spans="1:70">
      <c r="A637" t="s">
        <v>70</v>
      </c>
      <c r="B637" t="s">
        <v>71</v>
      </c>
      <c r="C637" t="s">
        <v>72</v>
      </c>
      <c r="D637" t="n">
        <v>1</v>
      </c>
      <c r="E637" t="s">
        <v>1094</v>
      </c>
      <c r="F637" t="n">
        <v>578572</v>
      </c>
      <c r="G637" t="s">
        <v>74</v>
      </c>
      <c r="H637" t="s">
        <v>75</v>
      </c>
      <c r="I637" t="s"/>
      <c r="J637" t="s">
        <v>74</v>
      </c>
      <c r="K637" t="n">
        <v>243</v>
      </c>
      <c r="L637" t="s">
        <v>76</v>
      </c>
      <c r="M637" t="s"/>
      <c r="N637" t="s">
        <v>252</v>
      </c>
      <c r="O637" t="s">
        <v>78</v>
      </c>
      <c r="P637" t="s">
        <v>1095</v>
      </c>
      <c r="Q637" t="s"/>
      <c r="R637" t="s">
        <v>153</v>
      </c>
      <c r="S637" t="s">
        <v>1098</v>
      </c>
      <c r="T637" t="s">
        <v>82</v>
      </c>
      <c r="U637" t="s"/>
      <c r="V637" t="s">
        <v>83</v>
      </c>
      <c r="W637" t="s">
        <v>84</v>
      </c>
      <c r="X637" t="s"/>
      <c r="Y637" t="s">
        <v>85</v>
      </c>
      <c r="Z637">
        <f>HYPERLINK("https://hotelmonitor-cachepage.eclerx.com/savepage/tk_1543585072072285_sr_2117.html","info")</f>
        <v/>
      </c>
      <c r="AA637" t="n">
        <v>133703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>
        <v>88</v>
      </c>
      <c r="AO637" t="s"/>
      <c r="AP637" t="n">
        <v>293</v>
      </c>
      <c r="AQ637" t="s">
        <v>89</v>
      </c>
      <c r="AR637" t="s"/>
      <c r="AS637" t="s"/>
      <c r="AT637" t="s">
        <v>90</v>
      </c>
      <c r="AU637" t="s"/>
      <c r="AV637" t="s"/>
      <c r="AW637" t="s"/>
      <c r="AX637" t="s"/>
      <c r="AY637" t="n">
        <v>1302939</v>
      </c>
      <c r="AZ637" t="s">
        <v>1097</v>
      </c>
      <c r="BA637" t="s"/>
      <c r="BB637" t="n">
        <v>5896</v>
      </c>
      <c r="BC637" t="n">
        <v>13.320662</v>
      </c>
      <c r="BD637" t="n">
        <v>52.505766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92</v>
      </c>
    </row>
    <row r="638" spans="1:70">
      <c r="A638" t="s">
        <v>70</v>
      </c>
      <c r="B638" t="s">
        <v>71</v>
      </c>
      <c r="C638" t="s">
        <v>72</v>
      </c>
      <c r="D638" t="n">
        <v>1</v>
      </c>
      <c r="E638" t="s">
        <v>1094</v>
      </c>
      <c r="F638" t="n">
        <v>578572</v>
      </c>
      <c r="G638" t="s">
        <v>74</v>
      </c>
      <c r="H638" t="s">
        <v>75</v>
      </c>
      <c r="I638" t="s"/>
      <c r="J638" t="s">
        <v>74</v>
      </c>
      <c r="K638" t="n">
        <v>279</v>
      </c>
      <c r="L638" t="s">
        <v>76</v>
      </c>
      <c r="M638" t="s"/>
      <c r="N638" t="s">
        <v>628</v>
      </c>
      <c r="O638" t="s">
        <v>78</v>
      </c>
      <c r="P638" t="s">
        <v>1095</v>
      </c>
      <c r="Q638" t="s"/>
      <c r="R638" t="s">
        <v>153</v>
      </c>
      <c r="S638" t="s">
        <v>1099</v>
      </c>
      <c r="T638" t="s">
        <v>82</v>
      </c>
      <c r="U638" t="s"/>
      <c r="V638" t="s">
        <v>83</v>
      </c>
      <c r="W638" t="s">
        <v>99</v>
      </c>
      <c r="X638" t="s"/>
      <c r="Y638" t="s">
        <v>85</v>
      </c>
      <c r="Z638">
        <f>HYPERLINK("https://hotelmonitor-cachepage.eclerx.com/savepage/tk_1543585072072285_sr_2117.html","info")</f>
        <v/>
      </c>
      <c r="AA638" t="n">
        <v>133703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>
        <v>88</v>
      </c>
      <c r="AO638" t="s"/>
      <c r="AP638" t="n">
        <v>293</v>
      </c>
      <c r="AQ638" t="s">
        <v>89</v>
      </c>
      <c r="AR638" t="s"/>
      <c r="AS638" t="s"/>
      <c r="AT638" t="s">
        <v>90</v>
      </c>
      <c r="AU638" t="s"/>
      <c r="AV638" t="s"/>
      <c r="AW638" t="s"/>
      <c r="AX638" t="s"/>
      <c r="AY638" t="n">
        <v>1302939</v>
      </c>
      <c r="AZ638" t="s">
        <v>1097</v>
      </c>
      <c r="BA638" t="s"/>
      <c r="BB638" t="n">
        <v>5896</v>
      </c>
      <c r="BC638" t="n">
        <v>13.320662</v>
      </c>
      <c r="BD638" t="n">
        <v>52.505766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92</v>
      </c>
    </row>
    <row r="639" spans="1:70">
      <c r="A639" t="s">
        <v>70</v>
      </c>
      <c r="B639" t="s">
        <v>71</v>
      </c>
      <c r="C639" t="s">
        <v>72</v>
      </c>
      <c r="D639" t="n">
        <v>1</v>
      </c>
      <c r="E639" t="s">
        <v>1094</v>
      </c>
      <c r="F639" t="n">
        <v>578572</v>
      </c>
      <c r="G639" t="s">
        <v>74</v>
      </c>
      <c r="H639" t="s">
        <v>75</v>
      </c>
      <c r="I639" t="s"/>
      <c r="J639" t="s">
        <v>74</v>
      </c>
      <c r="K639" t="n">
        <v>303</v>
      </c>
      <c r="L639" t="s">
        <v>76</v>
      </c>
      <c r="M639" t="s"/>
      <c r="N639" t="s">
        <v>499</v>
      </c>
      <c r="O639" t="s">
        <v>78</v>
      </c>
      <c r="P639" t="s">
        <v>1095</v>
      </c>
      <c r="Q639" t="s"/>
      <c r="R639" t="s">
        <v>153</v>
      </c>
      <c r="S639" t="s">
        <v>1100</v>
      </c>
      <c r="T639" t="s">
        <v>82</v>
      </c>
      <c r="U639" t="s"/>
      <c r="V639" t="s">
        <v>83</v>
      </c>
      <c r="W639" t="s">
        <v>84</v>
      </c>
      <c r="X639" t="s"/>
      <c r="Y639" t="s">
        <v>85</v>
      </c>
      <c r="Z639">
        <f>HYPERLINK("https://hotelmonitor-cachepage.eclerx.com/savepage/tk_1543585072072285_sr_2117.html","info")</f>
        <v/>
      </c>
      <c r="AA639" t="n">
        <v>133703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>
        <v>88</v>
      </c>
      <c r="AO639" t="s"/>
      <c r="AP639" t="n">
        <v>293</v>
      </c>
      <c r="AQ639" t="s">
        <v>89</v>
      </c>
      <c r="AR639" t="s"/>
      <c r="AS639" t="s"/>
      <c r="AT639" t="s">
        <v>90</v>
      </c>
      <c r="AU639" t="s"/>
      <c r="AV639" t="s"/>
      <c r="AW639" t="s"/>
      <c r="AX639" t="s"/>
      <c r="AY639" t="n">
        <v>1302939</v>
      </c>
      <c r="AZ639" t="s">
        <v>1097</v>
      </c>
      <c r="BA639" t="s"/>
      <c r="BB639" t="n">
        <v>5896</v>
      </c>
      <c r="BC639" t="n">
        <v>13.320662</v>
      </c>
      <c r="BD639" t="n">
        <v>52.505766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92</v>
      </c>
    </row>
    <row r="640" spans="1:70">
      <c r="A640" t="s">
        <v>70</v>
      </c>
      <c r="B640" t="s">
        <v>71</v>
      </c>
      <c r="C640" t="s">
        <v>72</v>
      </c>
      <c r="D640" t="n">
        <v>1</v>
      </c>
      <c r="E640" t="s">
        <v>1094</v>
      </c>
      <c r="F640" t="n">
        <v>578572</v>
      </c>
      <c r="G640" t="s">
        <v>74</v>
      </c>
      <c r="H640" t="s">
        <v>75</v>
      </c>
      <c r="I640" t="s"/>
      <c r="J640" t="s">
        <v>74</v>
      </c>
      <c r="K640" t="n">
        <v>339</v>
      </c>
      <c r="L640" t="s">
        <v>76</v>
      </c>
      <c r="M640" t="s"/>
      <c r="N640" t="s">
        <v>499</v>
      </c>
      <c r="O640" t="s">
        <v>78</v>
      </c>
      <c r="P640" t="s">
        <v>1095</v>
      </c>
      <c r="Q640" t="s"/>
      <c r="R640" t="s">
        <v>153</v>
      </c>
      <c r="S640" t="s">
        <v>693</v>
      </c>
      <c r="T640" t="s">
        <v>82</v>
      </c>
      <c r="U640" t="s"/>
      <c r="V640" t="s">
        <v>83</v>
      </c>
      <c r="W640" t="s">
        <v>99</v>
      </c>
      <c r="X640" t="s"/>
      <c r="Y640" t="s">
        <v>85</v>
      </c>
      <c r="Z640">
        <f>HYPERLINK("https://hotelmonitor-cachepage.eclerx.com/savepage/tk_1543585072072285_sr_2117.html","info")</f>
        <v/>
      </c>
      <c r="AA640" t="n">
        <v>133703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>
        <v>88</v>
      </c>
      <c r="AO640" t="s"/>
      <c r="AP640" t="n">
        <v>293</v>
      </c>
      <c r="AQ640" t="s">
        <v>89</v>
      </c>
      <c r="AR640" t="s"/>
      <c r="AS640" t="s"/>
      <c r="AT640" t="s">
        <v>90</v>
      </c>
      <c r="AU640" t="s"/>
      <c r="AV640" t="s"/>
      <c r="AW640" t="s"/>
      <c r="AX640" t="s"/>
      <c r="AY640" t="n">
        <v>1302939</v>
      </c>
      <c r="AZ640" t="s">
        <v>1097</v>
      </c>
      <c r="BA640" t="s"/>
      <c r="BB640" t="n">
        <v>5896</v>
      </c>
      <c r="BC640" t="n">
        <v>13.320662</v>
      </c>
      <c r="BD640" t="n">
        <v>52.505766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92</v>
      </c>
    </row>
    <row r="641" spans="1:70">
      <c r="A641" t="s">
        <v>70</v>
      </c>
      <c r="B641" t="s">
        <v>71</v>
      </c>
      <c r="C641" t="s">
        <v>72</v>
      </c>
      <c r="D641" t="n">
        <v>1</v>
      </c>
      <c r="E641" t="s">
        <v>1101</v>
      </c>
      <c r="F641" t="n">
        <v>-1</v>
      </c>
      <c r="G641" t="s">
        <v>74</v>
      </c>
      <c r="H641" t="s">
        <v>75</v>
      </c>
      <c r="I641" t="s"/>
      <c r="J641" t="s">
        <v>74</v>
      </c>
      <c r="K641" t="n">
        <v>67</v>
      </c>
      <c r="L641" t="s">
        <v>76</v>
      </c>
      <c r="M641" t="s"/>
      <c r="N641" t="s">
        <v>141</v>
      </c>
      <c r="O641" t="s">
        <v>78</v>
      </c>
      <c r="P641" t="s">
        <v>1101</v>
      </c>
      <c r="Q641" t="s"/>
      <c r="R641" t="s">
        <v>80</v>
      </c>
      <c r="S641" t="s">
        <v>786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HYPERLINK("https://hotelmonitor-cachepage.eclerx.com/savepage/tk_15435845670169985_sr_2117.html","info")</f>
        <v/>
      </c>
      <c r="AA641" t="n">
        <v>-2071501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>
        <v>88</v>
      </c>
      <c r="AO641" t="s"/>
      <c r="AP641" t="n">
        <v>9</v>
      </c>
      <c r="AQ641" t="s">
        <v>89</v>
      </c>
      <c r="AR641" t="s"/>
      <c r="AS641" t="s"/>
      <c r="AT641" t="s">
        <v>90</v>
      </c>
      <c r="AU641" t="s"/>
      <c r="AV641" t="s"/>
      <c r="AW641" t="s"/>
      <c r="AX641" t="s"/>
      <c r="AY641" t="n">
        <v>2071501</v>
      </c>
      <c r="AZ641" t="s">
        <v>1102</v>
      </c>
      <c r="BA641" t="s"/>
      <c r="BB641" t="n">
        <v>64007</v>
      </c>
      <c r="BC641" t="n">
        <v>13.44132</v>
      </c>
      <c r="BD641" t="n">
        <v>52.61431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92</v>
      </c>
    </row>
    <row r="642" spans="1:70">
      <c r="A642" t="s">
        <v>70</v>
      </c>
      <c r="B642" t="s">
        <v>71</v>
      </c>
      <c r="C642" t="s">
        <v>72</v>
      </c>
      <c r="D642" t="n">
        <v>1</v>
      </c>
      <c r="E642" t="s">
        <v>1101</v>
      </c>
      <c r="F642" t="n">
        <v>-1</v>
      </c>
      <c r="G642" t="s">
        <v>74</v>
      </c>
      <c r="H642" t="s">
        <v>75</v>
      </c>
      <c r="I642" t="s"/>
      <c r="J642" t="s">
        <v>74</v>
      </c>
      <c r="K642" t="n">
        <v>82</v>
      </c>
      <c r="L642" t="s">
        <v>76</v>
      </c>
      <c r="M642" t="s"/>
      <c r="N642" t="s">
        <v>144</v>
      </c>
      <c r="O642" t="s">
        <v>78</v>
      </c>
      <c r="P642" t="s">
        <v>1101</v>
      </c>
      <c r="Q642" t="s"/>
      <c r="R642" t="s">
        <v>80</v>
      </c>
      <c r="S642" t="s">
        <v>1103</v>
      </c>
      <c r="T642" t="s">
        <v>82</v>
      </c>
      <c r="U642" t="s"/>
      <c r="V642" t="s">
        <v>83</v>
      </c>
      <c r="W642" t="s">
        <v>84</v>
      </c>
      <c r="X642" t="s"/>
      <c r="Y642" t="s">
        <v>85</v>
      </c>
      <c r="Z642">
        <f>HYPERLINK("https://hotelmonitor-cachepage.eclerx.com/savepage/tk_15435845670169985_sr_2117.html","info")</f>
        <v/>
      </c>
      <c r="AA642" t="n">
        <v>-2071501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>
        <v>88</v>
      </c>
      <c r="AO642" t="s"/>
      <c r="AP642" t="n">
        <v>9</v>
      </c>
      <c r="AQ642" t="s">
        <v>89</v>
      </c>
      <c r="AR642" t="s"/>
      <c r="AS642" t="s"/>
      <c r="AT642" t="s">
        <v>90</v>
      </c>
      <c r="AU642" t="s"/>
      <c r="AV642" t="s"/>
      <c r="AW642" t="s"/>
      <c r="AX642" t="s"/>
      <c r="AY642" t="n">
        <v>2071501</v>
      </c>
      <c r="AZ642" t="s">
        <v>1102</v>
      </c>
      <c r="BA642" t="s"/>
      <c r="BB642" t="n">
        <v>64007</v>
      </c>
      <c r="BC642" t="n">
        <v>13.44132</v>
      </c>
      <c r="BD642" t="n">
        <v>52.61431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92</v>
      </c>
    </row>
    <row r="643" spans="1:70">
      <c r="A643" t="s">
        <v>70</v>
      </c>
      <c r="B643" t="s">
        <v>71</v>
      </c>
      <c r="C643" t="s">
        <v>72</v>
      </c>
      <c r="D643" t="n">
        <v>1</v>
      </c>
      <c r="E643" t="s">
        <v>1101</v>
      </c>
      <c r="F643" t="n">
        <v>-1</v>
      </c>
      <c r="G643" t="s">
        <v>74</v>
      </c>
      <c r="H643" t="s">
        <v>75</v>
      </c>
      <c r="I643" t="s"/>
      <c r="J643" t="s">
        <v>74</v>
      </c>
      <c r="K643" t="n">
        <v>82</v>
      </c>
      <c r="L643" t="s">
        <v>76</v>
      </c>
      <c r="M643" t="s"/>
      <c r="N643" t="s">
        <v>125</v>
      </c>
      <c r="O643" t="s">
        <v>78</v>
      </c>
      <c r="P643" t="s">
        <v>1101</v>
      </c>
      <c r="Q643" t="s"/>
      <c r="R643" t="s">
        <v>80</v>
      </c>
      <c r="S643" t="s">
        <v>1103</v>
      </c>
      <c r="T643" t="s">
        <v>82</v>
      </c>
      <c r="U643" t="s"/>
      <c r="V643" t="s">
        <v>83</v>
      </c>
      <c r="W643" t="s">
        <v>84</v>
      </c>
      <c r="X643" t="s"/>
      <c r="Y643" t="s">
        <v>85</v>
      </c>
      <c r="Z643">
        <f>HYPERLINK("https://hotelmonitor-cachepage.eclerx.com/savepage/tk_15435845670169985_sr_2117.html","info")</f>
        <v/>
      </c>
      <c r="AA643" t="n">
        <v>-2071501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>
        <v>88</v>
      </c>
      <c r="AO643" t="s"/>
      <c r="AP643" t="n">
        <v>9</v>
      </c>
      <c r="AQ643" t="s">
        <v>89</v>
      </c>
      <c r="AR643" t="s"/>
      <c r="AS643" t="s"/>
      <c r="AT643" t="s">
        <v>90</v>
      </c>
      <c r="AU643" t="s"/>
      <c r="AV643" t="s"/>
      <c r="AW643" t="s"/>
      <c r="AX643" t="s"/>
      <c r="AY643" t="n">
        <v>2071501</v>
      </c>
      <c r="AZ643" t="s">
        <v>1102</v>
      </c>
      <c r="BA643" t="s"/>
      <c r="BB643" t="n">
        <v>64007</v>
      </c>
      <c r="BC643" t="n">
        <v>13.44132</v>
      </c>
      <c r="BD643" t="n">
        <v>52.61431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92</v>
      </c>
    </row>
    <row r="644" spans="1:70">
      <c r="A644" t="s">
        <v>70</v>
      </c>
      <c r="B644" t="s">
        <v>71</v>
      </c>
      <c r="C644" t="s">
        <v>72</v>
      </c>
      <c r="D644" t="n">
        <v>1</v>
      </c>
      <c r="E644" t="s">
        <v>1104</v>
      </c>
      <c r="F644" t="n">
        <v>529919</v>
      </c>
      <c r="G644" t="s">
        <v>74</v>
      </c>
      <c r="H644" t="s">
        <v>75</v>
      </c>
      <c r="I644" t="s"/>
      <c r="J644" t="s">
        <v>74</v>
      </c>
      <c r="K644" t="n">
        <v>124</v>
      </c>
      <c r="L644" t="s">
        <v>76</v>
      </c>
      <c r="M644" t="s"/>
      <c r="N644" t="s">
        <v>1105</v>
      </c>
      <c r="O644" t="s">
        <v>78</v>
      </c>
      <c r="P644" t="s">
        <v>1106</v>
      </c>
      <c r="Q644" t="s"/>
      <c r="R644" t="s">
        <v>118</v>
      </c>
      <c r="S644" t="s">
        <v>94</v>
      </c>
      <c r="T644" t="s">
        <v>82</v>
      </c>
      <c r="U644" t="s"/>
      <c r="V644" t="s">
        <v>83</v>
      </c>
      <c r="W644" t="s">
        <v>84</v>
      </c>
      <c r="X644" t="s"/>
      <c r="Y644" t="s">
        <v>85</v>
      </c>
      <c r="Z644">
        <f>HYPERLINK("https://hotelmonitor-cachepage.eclerx.com/savepage/tk_15435846481779485_sr_2117.html","info")</f>
        <v/>
      </c>
      <c r="AA644" t="n">
        <v>5846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>
        <v>88</v>
      </c>
      <c r="AO644" t="s"/>
      <c r="AP644" t="n">
        <v>54</v>
      </c>
      <c r="AQ644" t="s">
        <v>89</v>
      </c>
      <c r="AR644" t="s"/>
      <c r="AS644" t="s"/>
      <c r="AT644" t="s">
        <v>90</v>
      </c>
      <c r="AU644" t="s"/>
      <c r="AV644" t="s"/>
      <c r="AW644" t="s"/>
      <c r="AX644" t="s"/>
      <c r="AY644" t="n">
        <v>1055227</v>
      </c>
      <c r="AZ644" t="s">
        <v>1107</v>
      </c>
      <c r="BA644" t="s"/>
      <c r="BB644" t="n">
        <v>2288</v>
      </c>
      <c r="BC644" t="n">
        <v>13.340435</v>
      </c>
      <c r="BD644" t="n">
        <v>52.503929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92</v>
      </c>
    </row>
    <row r="645" spans="1:70">
      <c r="A645" t="s">
        <v>70</v>
      </c>
      <c r="B645" t="s">
        <v>71</v>
      </c>
      <c r="C645" t="s">
        <v>72</v>
      </c>
      <c r="D645" t="n">
        <v>1</v>
      </c>
      <c r="E645" t="s">
        <v>1104</v>
      </c>
      <c r="F645" t="n">
        <v>529919</v>
      </c>
      <c r="G645" t="s">
        <v>74</v>
      </c>
      <c r="H645" t="s">
        <v>75</v>
      </c>
      <c r="I645" t="s"/>
      <c r="J645" t="s">
        <v>74</v>
      </c>
      <c r="K645" t="n">
        <v>144</v>
      </c>
      <c r="L645" t="s">
        <v>76</v>
      </c>
      <c r="M645" t="s"/>
      <c r="N645" t="s">
        <v>1105</v>
      </c>
      <c r="O645" t="s">
        <v>78</v>
      </c>
      <c r="P645" t="s">
        <v>1106</v>
      </c>
      <c r="Q645" t="s"/>
      <c r="R645" t="s">
        <v>118</v>
      </c>
      <c r="S645" t="s">
        <v>139</v>
      </c>
      <c r="T645" t="s">
        <v>82</v>
      </c>
      <c r="U645" t="s"/>
      <c r="V645" t="s">
        <v>83</v>
      </c>
      <c r="W645" t="s">
        <v>99</v>
      </c>
      <c r="X645" t="s"/>
      <c r="Y645" t="s">
        <v>85</v>
      </c>
      <c r="Z645">
        <f>HYPERLINK("https://hotelmonitor-cachepage.eclerx.com/savepage/tk_15435846481779485_sr_2117.html","info")</f>
        <v/>
      </c>
      <c r="AA645" t="n">
        <v>5846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/>
      <c r="AM645" t="s"/>
      <c r="AN645" t="s">
        <v>88</v>
      </c>
      <c r="AO645" t="s"/>
      <c r="AP645" t="n">
        <v>54</v>
      </c>
      <c r="AQ645" t="s">
        <v>89</v>
      </c>
      <c r="AR645" t="s"/>
      <c r="AS645" t="s"/>
      <c r="AT645" t="s">
        <v>90</v>
      </c>
      <c r="AU645" t="s"/>
      <c r="AV645" t="s"/>
      <c r="AW645" t="s"/>
      <c r="AX645" t="s"/>
      <c r="AY645" t="n">
        <v>1055227</v>
      </c>
      <c r="AZ645" t="s">
        <v>1107</v>
      </c>
      <c r="BA645" t="s"/>
      <c r="BB645" t="n">
        <v>2288</v>
      </c>
      <c r="BC645" t="n">
        <v>13.340435</v>
      </c>
      <c r="BD645" t="n">
        <v>52.503929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92</v>
      </c>
    </row>
    <row r="646" spans="1:70">
      <c r="A646" t="s">
        <v>70</v>
      </c>
      <c r="B646" t="s">
        <v>71</v>
      </c>
      <c r="C646" t="s">
        <v>72</v>
      </c>
      <c r="D646" t="n">
        <v>1</v>
      </c>
      <c r="E646" t="s">
        <v>1104</v>
      </c>
      <c r="F646" t="n">
        <v>529919</v>
      </c>
      <c r="G646" t="s">
        <v>74</v>
      </c>
      <c r="H646" t="s">
        <v>75</v>
      </c>
      <c r="I646" t="s"/>
      <c r="J646" t="s">
        <v>74</v>
      </c>
      <c r="K646" t="n">
        <v>154</v>
      </c>
      <c r="L646" t="s">
        <v>76</v>
      </c>
      <c r="M646" t="s"/>
      <c r="N646" t="s">
        <v>1108</v>
      </c>
      <c r="O646" t="s">
        <v>78</v>
      </c>
      <c r="P646" t="s">
        <v>1106</v>
      </c>
      <c r="Q646" t="s"/>
      <c r="R646" t="s">
        <v>118</v>
      </c>
      <c r="S646" t="s">
        <v>808</v>
      </c>
      <c r="T646" t="s">
        <v>82</v>
      </c>
      <c r="U646" t="s"/>
      <c r="V646" t="s">
        <v>83</v>
      </c>
      <c r="W646" t="s">
        <v>99</v>
      </c>
      <c r="X646" t="s"/>
      <c r="Y646" t="s">
        <v>85</v>
      </c>
      <c r="Z646">
        <f>HYPERLINK("https://hotelmonitor-cachepage.eclerx.com/savepage/tk_15435846481779485_sr_2117.html","info")</f>
        <v/>
      </c>
      <c r="AA646" t="n">
        <v>5846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>
        <v>88</v>
      </c>
      <c r="AO646" t="s"/>
      <c r="AP646" t="n">
        <v>54</v>
      </c>
      <c r="AQ646" t="s">
        <v>89</v>
      </c>
      <c r="AR646" t="s"/>
      <c r="AS646" t="s"/>
      <c r="AT646" t="s">
        <v>90</v>
      </c>
      <c r="AU646" t="s"/>
      <c r="AV646" t="s"/>
      <c r="AW646" t="s"/>
      <c r="AX646" t="s"/>
      <c r="AY646" t="n">
        <v>1055227</v>
      </c>
      <c r="AZ646" t="s">
        <v>1107</v>
      </c>
      <c r="BA646" t="s"/>
      <c r="BB646" t="n">
        <v>2288</v>
      </c>
      <c r="BC646" t="n">
        <v>13.340435</v>
      </c>
      <c r="BD646" t="n">
        <v>52.503929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92</v>
      </c>
    </row>
    <row r="647" spans="1:70">
      <c r="A647" t="s">
        <v>70</v>
      </c>
      <c r="B647" t="s">
        <v>71</v>
      </c>
      <c r="C647" t="s">
        <v>72</v>
      </c>
      <c r="D647" t="n">
        <v>1</v>
      </c>
      <c r="E647" t="s">
        <v>1104</v>
      </c>
      <c r="F647" t="n">
        <v>529919</v>
      </c>
      <c r="G647" t="s">
        <v>74</v>
      </c>
      <c r="H647" t="s">
        <v>75</v>
      </c>
      <c r="I647" t="s"/>
      <c r="J647" t="s">
        <v>74</v>
      </c>
      <c r="K647" t="n">
        <v>159</v>
      </c>
      <c r="L647" t="s">
        <v>76</v>
      </c>
      <c r="M647" t="s"/>
      <c r="N647" t="s">
        <v>1109</v>
      </c>
      <c r="O647" t="s">
        <v>78</v>
      </c>
      <c r="P647" t="s">
        <v>1106</v>
      </c>
      <c r="Q647" t="s"/>
      <c r="R647" t="s">
        <v>118</v>
      </c>
      <c r="S647" t="s">
        <v>158</v>
      </c>
      <c r="T647" t="s">
        <v>82</v>
      </c>
      <c r="U647" t="s"/>
      <c r="V647" t="s">
        <v>83</v>
      </c>
      <c r="W647" t="s">
        <v>84</v>
      </c>
      <c r="X647" t="s"/>
      <c r="Y647" t="s">
        <v>85</v>
      </c>
      <c r="Z647">
        <f>HYPERLINK("https://hotelmonitor-cachepage.eclerx.com/savepage/tk_15435846481779485_sr_2117.html","info")</f>
        <v/>
      </c>
      <c r="AA647" t="n">
        <v>5846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>
        <v>88</v>
      </c>
      <c r="AO647" t="s"/>
      <c r="AP647" t="n">
        <v>54</v>
      </c>
      <c r="AQ647" t="s">
        <v>89</v>
      </c>
      <c r="AR647" t="s"/>
      <c r="AS647" t="s"/>
      <c r="AT647" t="s">
        <v>90</v>
      </c>
      <c r="AU647" t="s"/>
      <c r="AV647" t="s"/>
      <c r="AW647" t="s"/>
      <c r="AX647" t="s"/>
      <c r="AY647" t="n">
        <v>1055227</v>
      </c>
      <c r="AZ647" t="s">
        <v>1107</v>
      </c>
      <c r="BA647" t="s"/>
      <c r="BB647" t="n">
        <v>2288</v>
      </c>
      <c r="BC647" t="n">
        <v>13.340435</v>
      </c>
      <c r="BD647" t="n">
        <v>52.503929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92</v>
      </c>
    </row>
    <row r="648" spans="1:70">
      <c r="A648" t="s">
        <v>70</v>
      </c>
      <c r="B648" t="s">
        <v>71</v>
      </c>
      <c r="C648" t="s">
        <v>72</v>
      </c>
      <c r="D648" t="n">
        <v>1</v>
      </c>
      <c r="E648" t="s">
        <v>1104</v>
      </c>
      <c r="F648" t="n">
        <v>529919</v>
      </c>
      <c r="G648" t="s">
        <v>74</v>
      </c>
      <c r="H648" t="s">
        <v>75</v>
      </c>
      <c r="I648" t="s"/>
      <c r="J648" t="s">
        <v>74</v>
      </c>
      <c r="K648" t="n">
        <v>159</v>
      </c>
      <c r="L648" t="s">
        <v>76</v>
      </c>
      <c r="M648" t="s"/>
      <c r="N648" t="s">
        <v>1110</v>
      </c>
      <c r="O648" t="s">
        <v>78</v>
      </c>
      <c r="P648" t="s">
        <v>1106</v>
      </c>
      <c r="Q648" t="s"/>
      <c r="R648" t="s">
        <v>118</v>
      </c>
      <c r="S648" t="s">
        <v>158</v>
      </c>
      <c r="T648" t="s">
        <v>82</v>
      </c>
      <c r="U648" t="s"/>
      <c r="V648" t="s">
        <v>83</v>
      </c>
      <c r="W648" t="s">
        <v>84</v>
      </c>
      <c r="X648" t="s"/>
      <c r="Y648" t="s">
        <v>85</v>
      </c>
      <c r="Z648">
        <f>HYPERLINK("https://hotelmonitor-cachepage.eclerx.com/savepage/tk_15435846481779485_sr_2117.html","info")</f>
        <v/>
      </c>
      <c r="AA648" t="n">
        <v>5846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>
        <v>88</v>
      </c>
      <c r="AO648" t="s"/>
      <c r="AP648" t="n">
        <v>54</v>
      </c>
      <c r="AQ648" t="s">
        <v>89</v>
      </c>
      <c r="AR648" t="s"/>
      <c r="AS648" t="s"/>
      <c r="AT648" t="s">
        <v>90</v>
      </c>
      <c r="AU648" t="s"/>
      <c r="AV648" t="s"/>
      <c r="AW648" t="s"/>
      <c r="AX648" t="s"/>
      <c r="AY648" t="n">
        <v>1055227</v>
      </c>
      <c r="AZ648" t="s">
        <v>1107</v>
      </c>
      <c r="BA648" t="s"/>
      <c r="BB648" t="n">
        <v>2288</v>
      </c>
      <c r="BC648" t="n">
        <v>13.340435</v>
      </c>
      <c r="BD648" t="n">
        <v>52.503929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92</v>
      </c>
    </row>
    <row r="649" spans="1:70">
      <c r="A649" t="s">
        <v>70</v>
      </c>
      <c r="B649" t="s">
        <v>71</v>
      </c>
      <c r="C649" t="s">
        <v>72</v>
      </c>
      <c r="D649" t="n">
        <v>1</v>
      </c>
      <c r="E649" t="s">
        <v>1104</v>
      </c>
      <c r="F649" t="n">
        <v>529919</v>
      </c>
      <c r="G649" t="s">
        <v>74</v>
      </c>
      <c r="H649" t="s">
        <v>75</v>
      </c>
      <c r="I649" t="s"/>
      <c r="J649" t="s">
        <v>74</v>
      </c>
      <c r="K649" t="n">
        <v>244</v>
      </c>
      <c r="L649" t="s">
        <v>76</v>
      </c>
      <c r="M649" t="s"/>
      <c r="N649" t="s">
        <v>1111</v>
      </c>
      <c r="O649" t="s">
        <v>78</v>
      </c>
      <c r="P649" t="s">
        <v>1106</v>
      </c>
      <c r="Q649" t="s"/>
      <c r="R649" t="s">
        <v>118</v>
      </c>
      <c r="S649" t="s">
        <v>1112</v>
      </c>
      <c r="T649" t="s">
        <v>82</v>
      </c>
      <c r="U649" t="s"/>
      <c r="V649" t="s">
        <v>83</v>
      </c>
      <c r="W649" t="s">
        <v>84</v>
      </c>
      <c r="X649" t="s"/>
      <c r="Y649" t="s">
        <v>85</v>
      </c>
      <c r="Z649">
        <f>HYPERLINK("https://hotelmonitor-cachepage.eclerx.com/savepage/tk_15435846481779485_sr_2117.html","info")</f>
        <v/>
      </c>
      <c r="AA649" t="n">
        <v>5846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>
        <v>88</v>
      </c>
      <c r="AO649" t="s"/>
      <c r="AP649" t="n">
        <v>54</v>
      </c>
      <c r="AQ649" t="s">
        <v>89</v>
      </c>
      <c r="AR649" t="s"/>
      <c r="AS649" t="s"/>
      <c r="AT649" t="s">
        <v>90</v>
      </c>
      <c r="AU649" t="s"/>
      <c r="AV649" t="s"/>
      <c r="AW649" t="s"/>
      <c r="AX649" t="s"/>
      <c r="AY649" t="n">
        <v>1055227</v>
      </c>
      <c r="AZ649" t="s">
        <v>1107</v>
      </c>
      <c r="BA649" t="s"/>
      <c r="BB649" t="n">
        <v>2288</v>
      </c>
      <c r="BC649" t="n">
        <v>13.340435</v>
      </c>
      <c r="BD649" t="n">
        <v>52.503929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92</v>
      </c>
    </row>
    <row r="650" spans="1:70">
      <c r="A650" t="s">
        <v>70</v>
      </c>
      <c r="B650" t="s">
        <v>71</v>
      </c>
      <c r="C650" t="s">
        <v>72</v>
      </c>
      <c r="D650" t="n">
        <v>1</v>
      </c>
      <c r="E650" t="s">
        <v>1104</v>
      </c>
      <c r="F650" t="n">
        <v>529919</v>
      </c>
      <c r="G650" t="s">
        <v>74</v>
      </c>
      <c r="H650" t="s">
        <v>75</v>
      </c>
      <c r="I650" t="s"/>
      <c r="J650" t="s">
        <v>74</v>
      </c>
      <c r="K650" t="n">
        <v>244</v>
      </c>
      <c r="L650" t="s">
        <v>76</v>
      </c>
      <c r="M650" t="s"/>
      <c r="N650" t="s">
        <v>1113</v>
      </c>
      <c r="O650" t="s">
        <v>78</v>
      </c>
      <c r="P650" t="s">
        <v>1106</v>
      </c>
      <c r="Q650" t="s"/>
      <c r="R650" t="s">
        <v>118</v>
      </c>
      <c r="S650" t="s">
        <v>1112</v>
      </c>
      <c r="T650" t="s">
        <v>82</v>
      </c>
      <c r="U650" t="s"/>
      <c r="V650" t="s">
        <v>83</v>
      </c>
      <c r="W650" t="s">
        <v>84</v>
      </c>
      <c r="X650" t="s"/>
      <c r="Y650" t="s">
        <v>85</v>
      </c>
      <c r="Z650">
        <f>HYPERLINK("https://hotelmonitor-cachepage.eclerx.com/savepage/tk_15435846481779485_sr_2117.html","info")</f>
        <v/>
      </c>
      <c r="AA650" t="n">
        <v>5846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>
        <v>88</v>
      </c>
      <c r="AO650" t="s"/>
      <c r="AP650" t="n">
        <v>54</v>
      </c>
      <c r="AQ650" t="s">
        <v>89</v>
      </c>
      <c r="AR650" t="s"/>
      <c r="AS650" t="s"/>
      <c r="AT650" t="s">
        <v>90</v>
      </c>
      <c r="AU650" t="s"/>
      <c r="AV650" t="s"/>
      <c r="AW650" t="s"/>
      <c r="AX650" t="s"/>
      <c r="AY650" t="n">
        <v>1055227</v>
      </c>
      <c r="AZ650" t="s">
        <v>1107</v>
      </c>
      <c r="BA650" t="s"/>
      <c r="BB650" t="n">
        <v>2288</v>
      </c>
      <c r="BC650" t="n">
        <v>13.340435</v>
      </c>
      <c r="BD650" t="n">
        <v>52.503929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92</v>
      </c>
    </row>
    <row r="651" spans="1:70">
      <c r="A651" t="s">
        <v>70</v>
      </c>
      <c r="B651" t="s">
        <v>71</v>
      </c>
      <c r="C651" t="s">
        <v>72</v>
      </c>
      <c r="D651" t="n">
        <v>1</v>
      </c>
      <c r="E651" t="s">
        <v>1114</v>
      </c>
      <c r="F651" t="n">
        <v>375731</v>
      </c>
      <c r="G651" t="s">
        <v>74</v>
      </c>
      <c r="H651" t="s">
        <v>75</v>
      </c>
      <c r="I651" t="s"/>
      <c r="J651" t="s">
        <v>74</v>
      </c>
      <c r="K651" t="n">
        <v>108</v>
      </c>
      <c r="L651" t="s">
        <v>76</v>
      </c>
      <c r="M651" t="s"/>
      <c r="N651" t="s">
        <v>141</v>
      </c>
      <c r="O651" t="s">
        <v>78</v>
      </c>
      <c r="P651" t="s">
        <v>1115</v>
      </c>
      <c r="Q651" t="s"/>
      <c r="R651" t="s">
        <v>114</v>
      </c>
      <c r="S651" t="s">
        <v>377</v>
      </c>
      <c r="T651" t="s">
        <v>82</v>
      </c>
      <c r="U651" t="s"/>
      <c r="V651" t="s">
        <v>83</v>
      </c>
      <c r="W651" t="s">
        <v>99</v>
      </c>
      <c r="X651" t="s"/>
      <c r="Y651" t="s">
        <v>85</v>
      </c>
      <c r="Z651">
        <f>HYPERLINK("https://hotelmonitor-cachepage.eclerx.com/savepage/tk_15435847243712287_sr_2117.html","info")</f>
        <v/>
      </c>
      <c r="AA651" t="n">
        <v>97281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>
        <v>88</v>
      </c>
      <c r="AO651" t="s"/>
      <c r="AP651" t="n">
        <v>97</v>
      </c>
      <c r="AQ651" t="s">
        <v>89</v>
      </c>
      <c r="AR651" t="s"/>
      <c r="AS651" t="s"/>
      <c r="AT651" t="s">
        <v>90</v>
      </c>
      <c r="AU651" t="s"/>
      <c r="AV651" t="s"/>
      <c r="AW651" t="s"/>
      <c r="AX651" t="s"/>
      <c r="AY651" t="n">
        <v>955142</v>
      </c>
      <c r="AZ651" t="s">
        <v>1116</v>
      </c>
      <c r="BA651" t="s"/>
      <c r="BB651" t="n">
        <v>103035</v>
      </c>
      <c r="BC651" t="n">
        <v>13.382551</v>
      </c>
      <c r="BD651" t="n">
        <v>52.548898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92</v>
      </c>
    </row>
    <row r="652" spans="1:70">
      <c r="A652" t="s">
        <v>70</v>
      </c>
      <c r="B652" t="s">
        <v>71</v>
      </c>
      <c r="C652" t="s">
        <v>72</v>
      </c>
      <c r="D652" t="n">
        <v>1</v>
      </c>
      <c r="E652" t="s">
        <v>1117</v>
      </c>
      <c r="F652" t="n">
        <v>-1</v>
      </c>
      <c r="G652" t="s">
        <v>74</v>
      </c>
      <c r="H652" t="s">
        <v>75</v>
      </c>
      <c r="I652" t="s"/>
      <c r="J652" t="s">
        <v>74</v>
      </c>
      <c r="K652" t="n">
        <v>92</v>
      </c>
      <c r="L652" t="s">
        <v>76</v>
      </c>
      <c r="M652" t="s"/>
      <c r="N652" t="s">
        <v>141</v>
      </c>
      <c r="O652" t="s">
        <v>78</v>
      </c>
      <c r="P652" t="s">
        <v>1117</v>
      </c>
      <c r="Q652" t="s"/>
      <c r="R652" t="s">
        <v>80</v>
      </c>
      <c r="S652" t="s">
        <v>132</v>
      </c>
      <c r="T652" t="s">
        <v>82</v>
      </c>
      <c r="U652" t="s"/>
      <c r="V652" t="s">
        <v>83</v>
      </c>
      <c r="W652" t="s">
        <v>84</v>
      </c>
      <c r="X652" t="s"/>
      <c r="Y652" t="s">
        <v>85</v>
      </c>
      <c r="Z652">
        <f>HYPERLINK("https://hotelmonitor-cachepage.eclerx.com/savepage/tk_1543584674101958_sr_2117.html","info")</f>
        <v/>
      </c>
      <c r="AA652" t="n">
        <v>-2676143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>
        <v>88</v>
      </c>
      <c r="AO652" t="s"/>
      <c r="AP652" t="n">
        <v>68</v>
      </c>
      <c r="AQ652" t="s">
        <v>89</v>
      </c>
      <c r="AR652" t="s"/>
      <c r="AS652" t="s"/>
      <c r="AT652" t="s">
        <v>90</v>
      </c>
      <c r="AU652" t="s"/>
      <c r="AV652" t="s"/>
      <c r="AW652" t="s"/>
      <c r="AX652" t="s"/>
      <c r="AY652" t="n">
        <v>2676143</v>
      </c>
      <c r="AZ652" t="s">
        <v>1118</v>
      </c>
      <c r="BA652" t="s"/>
      <c r="BB652" t="n">
        <v>22603</v>
      </c>
      <c r="BC652" t="n">
        <v>13.317209</v>
      </c>
      <c r="BD652" t="n">
        <v>52.529019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92</v>
      </c>
    </row>
    <row r="653" spans="1:70">
      <c r="A653" t="s">
        <v>70</v>
      </c>
      <c r="B653" t="s">
        <v>71</v>
      </c>
      <c r="C653" t="s">
        <v>72</v>
      </c>
      <c r="D653" t="n">
        <v>1</v>
      </c>
      <c r="E653" t="s">
        <v>1119</v>
      </c>
      <c r="F653" t="n">
        <v>578995</v>
      </c>
      <c r="G653" t="s">
        <v>74</v>
      </c>
      <c r="H653" t="s">
        <v>75</v>
      </c>
      <c r="I653" t="s"/>
      <c r="J653" t="s">
        <v>74</v>
      </c>
      <c r="K653" t="n">
        <v>94.39</v>
      </c>
      <c r="L653" t="s">
        <v>76</v>
      </c>
      <c r="M653" t="s"/>
      <c r="N653" t="s">
        <v>141</v>
      </c>
      <c r="O653" t="s">
        <v>78</v>
      </c>
      <c r="P653" t="s">
        <v>1120</v>
      </c>
      <c r="Q653" t="s"/>
      <c r="R653" t="s">
        <v>114</v>
      </c>
      <c r="S653" t="s">
        <v>1121</v>
      </c>
      <c r="T653" t="s">
        <v>82</v>
      </c>
      <c r="U653" t="s"/>
      <c r="V653" t="s">
        <v>83</v>
      </c>
      <c r="W653" t="s">
        <v>84</v>
      </c>
      <c r="X653" t="s"/>
      <c r="Y653" t="s">
        <v>85</v>
      </c>
      <c r="Z653">
        <f>HYPERLINK("https://hotelmonitor-cachepage.eclerx.com/savepage/tk_15435848573162444_sr_2117.html","info")</f>
        <v/>
      </c>
      <c r="AA653" t="n">
        <v>134350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>
        <v>88</v>
      </c>
      <c r="AO653" t="s"/>
      <c r="AP653" t="n">
        <v>171</v>
      </c>
      <c r="AQ653" t="s">
        <v>89</v>
      </c>
      <c r="AR653" t="s"/>
      <c r="AS653" t="s"/>
      <c r="AT653" t="s">
        <v>90</v>
      </c>
      <c r="AU653" t="s"/>
      <c r="AV653" t="s"/>
      <c r="AW653" t="s"/>
      <c r="AX653" t="s"/>
      <c r="AY653" t="n">
        <v>3714199</v>
      </c>
      <c r="AZ653" t="s">
        <v>1122</v>
      </c>
      <c r="BA653" t="s"/>
      <c r="BB653" t="n">
        <v>460073</v>
      </c>
      <c r="BC653" t="n">
        <v>13.362933</v>
      </c>
      <c r="BD653" t="n">
        <v>52.529448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92</v>
      </c>
    </row>
    <row r="654" spans="1:70">
      <c r="A654" t="s">
        <v>70</v>
      </c>
      <c r="B654" t="s">
        <v>71</v>
      </c>
      <c r="C654" t="s">
        <v>72</v>
      </c>
      <c r="D654" t="n">
        <v>1</v>
      </c>
      <c r="E654" t="s">
        <v>1123</v>
      </c>
      <c r="F654" t="n">
        <v>3553024</v>
      </c>
      <c r="G654" t="s">
        <v>74</v>
      </c>
      <c r="H654" t="s">
        <v>75</v>
      </c>
      <c r="I654" t="s"/>
      <c r="J654" t="s">
        <v>74</v>
      </c>
      <c r="K654" t="n">
        <v>89.88</v>
      </c>
      <c r="L654" t="s">
        <v>76</v>
      </c>
      <c r="M654" t="s"/>
      <c r="N654" t="s">
        <v>1124</v>
      </c>
      <c r="O654" t="s">
        <v>78</v>
      </c>
      <c r="P654" t="s">
        <v>1125</v>
      </c>
      <c r="Q654" t="s"/>
      <c r="R654" t="s">
        <v>118</v>
      </c>
      <c r="S654" t="s">
        <v>833</v>
      </c>
      <c r="T654" t="s">
        <v>82</v>
      </c>
      <c r="U654" t="s"/>
      <c r="V654" t="s">
        <v>83</v>
      </c>
      <c r="W654" t="s">
        <v>84</v>
      </c>
      <c r="X654" t="s"/>
      <c r="Y654" t="s">
        <v>85</v>
      </c>
      <c r="Z654">
        <f>HYPERLINK("https://hotelmonitor-cachepage.eclerx.com/savepage/tk_15435850752714152_sr_2117.html","info")</f>
        <v/>
      </c>
      <c r="AA654" t="n">
        <v>7278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>
        <v>88</v>
      </c>
      <c r="AO654" t="s"/>
      <c r="AP654" t="n">
        <v>295</v>
      </c>
      <c r="AQ654" t="s">
        <v>89</v>
      </c>
      <c r="AR654" t="s"/>
      <c r="AS654" t="s"/>
      <c r="AT654" t="s">
        <v>90</v>
      </c>
      <c r="AU654" t="s"/>
      <c r="AV654" t="s"/>
      <c r="AW654" t="s"/>
      <c r="AX654" t="s"/>
      <c r="AY654" t="n">
        <v>4481112</v>
      </c>
      <c r="AZ654" t="s">
        <v>1126</v>
      </c>
      <c r="BA654" t="s"/>
      <c r="BB654" t="n">
        <v>22642</v>
      </c>
      <c r="BC654" t="n">
        <v>13.477686</v>
      </c>
      <c r="BD654" t="n">
        <v>52.533572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92</v>
      </c>
    </row>
    <row r="655" spans="1:70">
      <c r="A655" t="s">
        <v>70</v>
      </c>
      <c r="B655" t="s">
        <v>71</v>
      </c>
      <c r="C655" t="s">
        <v>72</v>
      </c>
      <c r="D655" t="n">
        <v>1</v>
      </c>
      <c r="E655" t="s">
        <v>1123</v>
      </c>
      <c r="F655" t="n">
        <v>3553024</v>
      </c>
      <c r="G655" t="s">
        <v>74</v>
      </c>
      <c r="H655" t="s">
        <v>75</v>
      </c>
      <c r="I655" t="s"/>
      <c r="J655" t="s">
        <v>74</v>
      </c>
      <c r="K655" t="n">
        <v>103.53</v>
      </c>
      <c r="L655" t="s">
        <v>76</v>
      </c>
      <c r="M655" t="s"/>
      <c r="N655" t="s">
        <v>1127</v>
      </c>
      <c r="O655" t="s">
        <v>78</v>
      </c>
      <c r="P655" t="s">
        <v>1125</v>
      </c>
      <c r="Q655" t="s"/>
      <c r="R655" t="s">
        <v>118</v>
      </c>
      <c r="S655" t="s">
        <v>1128</v>
      </c>
      <c r="T655" t="s">
        <v>82</v>
      </c>
      <c r="U655" t="s"/>
      <c r="V655" t="s">
        <v>83</v>
      </c>
      <c r="W655" t="s">
        <v>84</v>
      </c>
      <c r="X655" t="s"/>
      <c r="Y655" t="s">
        <v>85</v>
      </c>
      <c r="Z655">
        <f>HYPERLINK("https://hotelmonitor-cachepage.eclerx.com/savepage/tk_15435850752714152_sr_2117.html","info")</f>
        <v/>
      </c>
      <c r="AA655" t="n">
        <v>7278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>
        <v>88</v>
      </c>
      <c r="AO655" t="s"/>
      <c r="AP655" t="n">
        <v>295</v>
      </c>
      <c r="AQ655" t="s">
        <v>89</v>
      </c>
      <c r="AR655" t="s"/>
      <c r="AS655" t="s"/>
      <c r="AT655" t="s">
        <v>90</v>
      </c>
      <c r="AU655" t="s"/>
      <c r="AV655" t="s"/>
      <c r="AW655" t="s"/>
      <c r="AX655" t="s"/>
      <c r="AY655" t="n">
        <v>4481112</v>
      </c>
      <c r="AZ655" t="s">
        <v>1126</v>
      </c>
      <c r="BA655" t="s"/>
      <c r="BB655" t="n">
        <v>22642</v>
      </c>
      <c r="BC655" t="n">
        <v>13.477686</v>
      </c>
      <c r="BD655" t="n">
        <v>52.533572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92</v>
      </c>
    </row>
    <row r="656" spans="1:70">
      <c r="A656" t="s">
        <v>70</v>
      </c>
      <c r="B656" t="s">
        <v>71</v>
      </c>
      <c r="C656" t="s">
        <v>72</v>
      </c>
      <c r="D656" t="n">
        <v>1</v>
      </c>
      <c r="E656" t="s">
        <v>1123</v>
      </c>
      <c r="F656" t="n">
        <v>3553024</v>
      </c>
      <c r="G656" t="s">
        <v>74</v>
      </c>
      <c r="H656" t="s">
        <v>75</v>
      </c>
      <c r="I656" t="s"/>
      <c r="J656" t="s">
        <v>74</v>
      </c>
      <c r="K656" t="n">
        <v>121.88</v>
      </c>
      <c r="L656" t="s">
        <v>76</v>
      </c>
      <c r="M656" t="s"/>
      <c r="N656" t="s">
        <v>1124</v>
      </c>
      <c r="O656" t="s">
        <v>78</v>
      </c>
      <c r="P656" t="s">
        <v>1125</v>
      </c>
      <c r="Q656" t="s"/>
      <c r="R656" t="s">
        <v>118</v>
      </c>
      <c r="S656" t="s">
        <v>1129</v>
      </c>
      <c r="T656" t="s">
        <v>82</v>
      </c>
      <c r="U656" t="s"/>
      <c r="V656" t="s">
        <v>83</v>
      </c>
      <c r="W656" t="s">
        <v>99</v>
      </c>
      <c r="X656" t="s"/>
      <c r="Y656" t="s">
        <v>85</v>
      </c>
      <c r="Z656">
        <f>HYPERLINK("https://hotelmonitor-cachepage.eclerx.com/savepage/tk_15435850752714152_sr_2117.html","info")</f>
        <v/>
      </c>
      <c r="AA656" t="n">
        <v>7278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>
        <v>88</v>
      </c>
      <c r="AO656" t="s"/>
      <c r="AP656" t="n">
        <v>295</v>
      </c>
      <c r="AQ656" t="s">
        <v>89</v>
      </c>
      <c r="AR656" t="s"/>
      <c r="AS656" t="s"/>
      <c r="AT656" t="s">
        <v>90</v>
      </c>
      <c r="AU656" t="s"/>
      <c r="AV656" t="s"/>
      <c r="AW656" t="s"/>
      <c r="AX656" t="s"/>
      <c r="AY656" t="n">
        <v>4481112</v>
      </c>
      <c r="AZ656" t="s">
        <v>1126</v>
      </c>
      <c r="BA656" t="s"/>
      <c r="BB656" t="n">
        <v>22642</v>
      </c>
      <c r="BC656" t="n">
        <v>13.477686</v>
      </c>
      <c r="BD656" t="n">
        <v>52.533572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92</v>
      </c>
    </row>
    <row r="657" spans="1:70">
      <c r="A657" t="s">
        <v>70</v>
      </c>
      <c r="B657" t="s">
        <v>71</v>
      </c>
      <c r="C657" t="s">
        <v>72</v>
      </c>
      <c r="D657" t="n">
        <v>1</v>
      </c>
      <c r="E657" t="s">
        <v>1123</v>
      </c>
      <c r="F657" t="n">
        <v>3553024</v>
      </c>
      <c r="G657" t="s">
        <v>74</v>
      </c>
      <c r="H657" t="s">
        <v>75</v>
      </c>
      <c r="I657" t="s"/>
      <c r="J657" t="s">
        <v>74</v>
      </c>
      <c r="K657" t="n">
        <v>135.53</v>
      </c>
      <c r="L657" t="s">
        <v>76</v>
      </c>
      <c r="M657" t="s"/>
      <c r="N657" t="s">
        <v>1127</v>
      </c>
      <c r="O657" t="s">
        <v>78</v>
      </c>
      <c r="P657" t="s">
        <v>1125</v>
      </c>
      <c r="Q657" t="s"/>
      <c r="R657" t="s">
        <v>118</v>
      </c>
      <c r="S657" t="s">
        <v>1130</v>
      </c>
      <c r="T657" t="s">
        <v>82</v>
      </c>
      <c r="U657" t="s"/>
      <c r="V657" t="s">
        <v>83</v>
      </c>
      <c r="W657" t="s">
        <v>99</v>
      </c>
      <c r="X657" t="s"/>
      <c r="Y657" t="s">
        <v>85</v>
      </c>
      <c r="Z657">
        <f>HYPERLINK("https://hotelmonitor-cachepage.eclerx.com/savepage/tk_15435850752714152_sr_2117.html","info")</f>
        <v/>
      </c>
      <c r="AA657" t="n">
        <v>7278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>
        <v>88</v>
      </c>
      <c r="AO657" t="s"/>
      <c r="AP657" t="n">
        <v>295</v>
      </c>
      <c r="AQ657" t="s">
        <v>89</v>
      </c>
      <c r="AR657" t="s"/>
      <c r="AS657" t="s"/>
      <c r="AT657" t="s">
        <v>90</v>
      </c>
      <c r="AU657" t="s"/>
      <c r="AV657" t="s"/>
      <c r="AW657" t="s"/>
      <c r="AX657" t="s"/>
      <c r="AY657" t="n">
        <v>4481112</v>
      </c>
      <c r="AZ657" t="s">
        <v>1126</v>
      </c>
      <c r="BA657" t="s"/>
      <c r="BB657" t="n">
        <v>22642</v>
      </c>
      <c r="BC657" t="n">
        <v>13.477686</v>
      </c>
      <c r="BD657" t="n">
        <v>52.533572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92</v>
      </c>
    </row>
    <row r="658" spans="1:70">
      <c r="A658" t="s">
        <v>70</v>
      </c>
      <c r="B658" t="s">
        <v>71</v>
      </c>
      <c r="C658" t="s">
        <v>72</v>
      </c>
      <c r="D658" t="n">
        <v>1</v>
      </c>
      <c r="E658" t="s">
        <v>1131</v>
      </c>
      <c r="F658" t="n">
        <v>-1</v>
      </c>
      <c r="G658" t="s">
        <v>74</v>
      </c>
      <c r="H658" t="s">
        <v>75</v>
      </c>
      <c r="I658" t="s"/>
      <c r="J658" t="s">
        <v>74</v>
      </c>
      <c r="K658" t="n">
        <v>88</v>
      </c>
      <c r="L658" t="s">
        <v>76</v>
      </c>
      <c r="M658" t="s"/>
      <c r="N658" t="s">
        <v>96</v>
      </c>
      <c r="O658" t="s">
        <v>78</v>
      </c>
      <c r="P658" t="s">
        <v>1131</v>
      </c>
      <c r="Q658" t="s"/>
      <c r="R658" t="s">
        <v>80</v>
      </c>
      <c r="S658" t="s">
        <v>1132</v>
      </c>
      <c r="T658" t="s">
        <v>82</v>
      </c>
      <c r="U658" t="s"/>
      <c r="V658" t="s">
        <v>83</v>
      </c>
      <c r="W658" t="s">
        <v>84</v>
      </c>
      <c r="X658" t="s"/>
      <c r="Y658" t="s">
        <v>85</v>
      </c>
      <c r="Z658">
        <f>HYPERLINK("https://hotelmonitor-cachepage.eclerx.com/savepage/tk_15435846357031941_sr_2117.html","info")</f>
        <v/>
      </c>
      <c r="AA658" t="n">
        <v>-6797298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>
        <v>88</v>
      </c>
      <c r="AO658" t="s"/>
      <c r="AP658" t="n">
        <v>47</v>
      </c>
      <c r="AQ658" t="s">
        <v>89</v>
      </c>
      <c r="AR658" t="s"/>
      <c r="AS658" t="s"/>
      <c r="AT658" t="s">
        <v>90</v>
      </c>
      <c r="AU658" t="s"/>
      <c r="AV658" t="s"/>
      <c r="AW658" t="s"/>
      <c r="AX658" t="s"/>
      <c r="AY658" t="n">
        <v>6797298</v>
      </c>
      <c r="AZ658" t="s"/>
      <c r="BA658" t="s"/>
      <c r="BB658" t="n">
        <v>5894</v>
      </c>
      <c r="BC658" t="n">
        <v>13.354847</v>
      </c>
      <c r="BD658" t="n">
        <v>52.485315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92</v>
      </c>
    </row>
    <row r="659" spans="1:70">
      <c r="A659" t="s">
        <v>70</v>
      </c>
      <c r="B659" t="s">
        <v>71</v>
      </c>
      <c r="C659" t="s">
        <v>72</v>
      </c>
      <c r="D659" t="n">
        <v>1</v>
      </c>
      <c r="E659" t="s">
        <v>1133</v>
      </c>
      <c r="F659" t="n">
        <v>-1</v>
      </c>
      <c r="G659" t="s">
        <v>74</v>
      </c>
      <c r="H659" t="s">
        <v>75</v>
      </c>
      <c r="I659" t="s"/>
      <c r="J659" t="s">
        <v>74</v>
      </c>
      <c r="K659" t="n">
        <v>80</v>
      </c>
      <c r="L659" t="s">
        <v>76</v>
      </c>
      <c r="M659" t="s"/>
      <c r="N659" t="s">
        <v>141</v>
      </c>
      <c r="O659" t="s">
        <v>78</v>
      </c>
      <c r="P659" t="s">
        <v>1133</v>
      </c>
      <c r="Q659" t="s"/>
      <c r="R659" t="s">
        <v>118</v>
      </c>
      <c r="S659" t="s">
        <v>869</v>
      </c>
      <c r="T659" t="s">
        <v>82</v>
      </c>
      <c r="U659" t="s"/>
      <c r="V659" t="s">
        <v>83</v>
      </c>
      <c r="W659" t="s">
        <v>84</v>
      </c>
      <c r="X659" t="s"/>
      <c r="Y659" t="s">
        <v>85</v>
      </c>
      <c r="Z659">
        <f>HYPERLINK("https://hotelmonitor-cachepage.eclerx.com/savepage/tk_15435846651333733_sr_2117.html","info")</f>
        <v/>
      </c>
      <c r="AA659" t="n">
        <v>-2667993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>
        <v>88</v>
      </c>
      <c r="AO659" t="s"/>
      <c r="AP659" t="n">
        <v>63</v>
      </c>
      <c r="AQ659" t="s">
        <v>89</v>
      </c>
      <c r="AR659" t="s"/>
      <c r="AS659" t="s"/>
      <c r="AT659" t="s">
        <v>90</v>
      </c>
      <c r="AU659" t="s"/>
      <c r="AV659" t="s"/>
      <c r="AW659" t="s"/>
      <c r="AX659" t="s"/>
      <c r="AY659" t="n">
        <v>2667993</v>
      </c>
      <c r="AZ659" t="s">
        <v>1134</v>
      </c>
      <c r="BA659" t="s"/>
      <c r="BB659" t="n">
        <v>82271</v>
      </c>
      <c r="BC659" t="n">
        <v>13.329313</v>
      </c>
      <c r="BD659" t="n">
        <v>52.52335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92</v>
      </c>
    </row>
    <row r="660" spans="1:70">
      <c r="A660" t="s">
        <v>70</v>
      </c>
      <c r="B660" t="s">
        <v>71</v>
      </c>
      <c r="C660" t="s">
        <v>72</v>
      </c>
      <c r="D660" t="n">
        <v>1</v>
      </c>
      <c r="E660" t="s">
        <v>1133</v>
      </c>
      <c r="F660" t="n">
        <v>-1</v>
      </c>
      <c r="G660" t="s">
        <v>74</v>
      </c>
      <c r="H660" t="s">
        <v>75</v>
      </c>
      <c r="I660" t="s"/>
      <c r="J660" t="s">
        <v>74</v>
      </c>
      <c r="K660" t="n">
        <v>92</v>
      </c>
      <c r="L660" t="s">
        <v>76</v>
      </c>
      <c r="M660" t="s"/>
      <c r="N660" t="s">
        <v>125</v>
      </c>
      <c r="O660" t="s">
        <v>78</v>
      </c>
      <c r="P660" t="s">
        <v>1133</v>
      </c>
      <c r="Q660" t="s"/>
      <c r="R660" t="s">
        <v>118</v>
      </c>
      <c r="S660" t="s">
        <v>132</v>
      </c>
      <c r="T660" t="s">
        <v>82</v>
      </c>
      <c r="U660" t="s"/>
      <c r="V660" t="s">
        <v>83</v>
      </c>
      <c r="W660" t="s">
        <v>84</v>
      </c>
      <c r="X660" t="s"/>
      <c r="Y660" t="s">
        <v>85</v>
      </c>
      <c r="Z660">
        <f>HYPERLINK("https://hotelmonitor-cachepage.eclerx.com/savepage/tk_15435846651333733_sr_2117.html","info")</f>
        <v/>
      </c>
      <c r="AA660" t="n">
        <v>-2667993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>
        <v>88</v>
      </c>
      <c r="AO660" t="s"/>
      <c r="AP660" t="n">
        <v>63</v>
      </c>
      <c r="AQ660" t="s">
        <v>89</v>
      </c>
      <c r="AR660" t="s"/>
      <c r="AS660" t="s"/>
      <c r="AT660" t="s">
        <v>90</v>
      </c>
      <c r="AU660" t="s"/>
      <c r="AV660" t="s"/>
      <c r="AW660" t="s"/>
      <c r="AX660" t="s"/>
      <c r="AY660" t="n">
        <v>2667993</v>
      </c>
      <c r="AZ660" t="s">
        <v>1134</v>
      </c>
      <c r="BA660" t="s"/>
      <c r="BB660" t="n">
        <v>82271</v>
      </c>
      <c r="BC660" t="n">
        <v>13.329313</v>
      </c>
      <c r="BD660" t="n">
        <v>52.52335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92</v>
      </c>
    </row>
    <row r="661" spans="1:70">
      <c r="A661" t="s">
        <v>70</v>
      </c>
      <c r="B661" t="s">
        <v>71</v>
      </c>
      <c r="C661" t="s">
        <v>72</v>
      </c>
      <c r="D661" t="n">
        <v>1</v>
      </c>
      <c r="E661" t="s">
        <v>1133</v>
      </c>
      <c r="F661" t="n">
        <v>-1</v>
      </c>
      <c r="G661" t="s">
        <v>74</v>
      </c>
      <c r="H661" t="s">
        <v>75</v>
      </c>
      <c r="I661" t="s"/>
      <c r="J661" t="s">
        <v>74</v>
      </c>
      <c r="K661" t="n">
        <v>114</v>
      </c>
      <c r="L661" t="s">
        <v>76</v>
      </c>
      <c r="M661" t="s"/>
      <c r="N661" t="s">
        <v>562</v>
      </c>
      <c r="O661" t="s">
        <v>78</v>
      </c>
      <c r="P661" t="s">
        <v>1133</v>
      </c>
      <c r="Q661" t="s"/>
      <c r="R661" t="s">
        <v>118</v>
      </c>
      <c r="S661" t="s">
        <v>136</v>
      </c>
      <c r="T661" t="s">
        <v>82</v>
      </c>
      <c r="U661" t="s"/>
      <c r="V661" t="s">
        <v>83</v>
      </c>
      <c r="W661" t="s">
        <v>84</v>
      </c>
      <c r="X661" t="s"/>
      <c r="Y661" t="s">
        <v>85</v>
      </c>
      <c r="Z661">
        <f>HYPERLINK("https://hotelmonitor-cachepage.eclerx.com/savepage/tk_15435846651333733_sr_2117.html","info")</f>
        <v/>
      </c>
      <c r="AA661" t="n">
        <v>-2667993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>
        <v>88</v>
      </c>
      <c r="AO661" t="s"/>
      <c r="AP661" t="n">
        <v>63</v>
      </c>
      <c r="AQ661" t="s">
        <v>89</v>
      </c>
      <c r="AR661" t="s"/>
      <c r="AS661" t="s"/>
      <c r="AT661" t="s">
        <v>90</v>
      </c>
      <c r="AU661" t="s"/>
      <c r="AV661" t="s"/>
      <c r="AW661" t="s"/>
      <c r="AX661" t="s"/>
      <c r="AY661" t="n">
        <v>2667993</v>
      </c>
      <c r="AZ661" t="s">
        <v>1134</v>
      </c>
      <c r="BA661" t="s"/>
      <c r="BB661" t="n">
        <v>82271</v>
      </c>
      <c r="BC661" t="n">
        <v>13.329313</v>
      </c>
      <c r="BD661" t="n">
        <v>52.52335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92</v>
      </c>
    </row>
    <row r="662" spans="1:70">
      <c r="A662" t="s">
        <v>70</v>
      </c>
      <c r="B662" t="s">
        <v>71</v>
      </c>
      <c r="C662" t="s">
        <v>72</v>
      </c>
      <c r="D662" t="n">
        <v>1</v>
      </c>
      <c r="E662" t="s">
        <v>1133</v>
      </c>
      <c r="F662" t="n">
        <v>-1</v>
      </c>
      <c r="G662" t="s">
        <v>74</v>
      </c>
      <c r="H662" t="s">
        <v>75</v>
      </c>
      <c r="I662" t="s"/>
      <c r="J662" t="s">
        <v>74</v>
      </c>
      <c r="K662" t="n">
        <v>115</v>
      </c>
      <c r="L662" t="s">
        <v>76</v>
      </c>
      <c r="M662" t="s"/>
      <c r="N662" t="s">
        <v>1064</v>
      </c>
      <c r="O662" t="s">
        <v>78</v>
      </c>
      <c r="P662" t="s">
        <v>1133</v>
      </c>
      <c r="Q662" t="s"/>
      <c r="R662" t="s">
        <v>118</v>
      </c>
      <c r="S662" t="s">
        <v>596</v>
      </c>
      <c r="T662" t="s">
        <v>82</v>
      </c>
      <c r="U662" t="s"/>
      <c r="V662" t="s">
        <v>83</v>
      </c>
      <c r="W662" t="s">
        <v>99</v>
      </c>
      <c r="X662" t="s"/>
      <c r="Y662" t="s">
        <v>85</v>
      </c>
      <c r="Z662">
        <f>HYPERLINK("https://hotelmonitor-cachepage.eclerx.com/savepage/tk_15435846651333733_sr_2117.html","info")</f>
        <v/>
      </c>
      <c r="AA662" t="n">
        <v>-2667993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>
        <v>88</v>
      </c>
      <c r="AO662" t="s"/>
      <c r="AP662" t="n">
        <v>63</v>
      </c>
      <c r="AQ662" t="s">
        <v>89</v>
      </c>
      <c r="AR662" t="s"/>
      <c r="AS662" t="s"/>
      <c r="AT662" t="s">
        <v>90</v>
      </c>
      <c r="AU662" t="s"/>
      <c r="AV662" t="s"/>
      <c r="AW662" t="s"/>
      <c r="AX662" t="s"/>
      <c r="AY662" t="n">
        <v>2667993</v>
      </c>
      <c r="AZ662" t="s">
        <v>1134</v>
      </c>
      <c r="BA662" t="s"/>
      <c r="BB662" t="n">
        <v>82271</v>
      </c>
      <c r="BC662" t="n">
        <v>13.329313</v>
      </c>
      <c r="BD662" t="n">
        <v>52.52335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92</v>
      </c>
    </row>
    <row r="663" spans="1:70">
      <c r="A663" t="s">
        <v>70</v>
      </c>
      <c r="B663" t="s">
        <v>71</v>
      </c>
      <c r="C663" t="s">
        <v>72</v>
      </c>
      <c r="D663" t="n">
        <v>1</v>
      </c>
      <c r="E663" t="s">
        <v>1135</v>
      </c>
      <c r="F663" t="n">
        <v>1751498</v>
      </c>
      <c r="G663" t="s">
        <v>74</v>
      </c>
      <c r="H663" t="s">
        <v>75</v>
      </c>
      <c r="I663" t="s"/>
      <c r="J663" t="s">
        <v>74</v>
      </c>
      <c r="K663" t="n">
        <v>137</v>
      </c>
      <c r="L663" t="s">
        <v>76</v>
      </c>
      <c r="M663" t="s"/>
      <c r="N663" t="s">
        <v>1136</v>
      </c>
      <c r="O663" t="s">
        <v>78</v>
      </c>
      <c r="P663" t="s">
        <v>1137</v>
      </c>
      <c r="Q663" t="s"/>
      <c r="R663" t="s">
        <v>118</v>
      </c>
      <c r="S663" t="s">
        <v>360</v>
      </c>
      <c r="T663" t="s">
        <v>82</v>
      </c>
      <c r="U663" t="s"/>
      <c r="V663" t="s">
        <v>83</v>
      </c>
      <c r="W663" t="s">
        <v>84</v>
      </c>
      <c r="X663" t="s"/>
      <c r="Y663" t="s">
        <v>85</v>
      </c>
      <c r="Z663">
        <f>HYPERLINK("https://hotelmonitor-cachepage.eclerx.com/savepage/tk_15435846576417027_sr_2117.html","info")</f>
        <v/>
      </c>
      <c r="AA663" t="n">
        <v>270847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>
        <v>88</v>
      </c>
      <c r="AO663" t="s"/>
      <c r="AP663" t="n">
        <v>59</v>
      </c>
      <c r="AQ663" t="s">
        <v>89</v>
      </c>
      <c r="AR663" t="s"/>
      <c r="AS663" t="s"/>
      <c r="AT663" t="s">
        <v>90</v>
      </c>
      <c r="AU663" t="s"/>
      <c r="AV663" t="s"/>
      <c r="AW663" t="s"/>
      <c r="AX663" t="s"/>
      <c r="AY663" t="n">
        <v>1814969</v>
      </c>
      <c r="AZ663" t="s">
        <v>1138</v>
      </c>
      <c r="BA663" t="s"/>
      <c r="BB663" t="n">
        <v>638015</v>
      </c>
      <c r="BC663" t="n">
        <v>13.444567</v>
      </c>
      <c r="BD663" t="n">
        <v>52.504865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92</v>
      </c>
    </row>
    <row r="664" spans="1:70">
      <c r="A664" t="s">
        <v>70</v>
      </c>
      <c r="B664" t="s">
        <v>71</v>
      </c>
      <c r="C664" t="s">
        <v>72</v>
      </c>
      <c r="D664" t="n">
        <v>1</v>
      </c>
      <c r="E664" t="s">
        <v>1135</v>
      </c>
      <c r="F664" t="n">
        <v>1751498</v>
      </c>
      <c r="G664" t="s">
        <v>74</v>
      </c>
      <c r="H664" t="s">
        <v>75</v>
      </c>
      <c r="I664" t="s"/>
      <c r="J664" t="s">
        <v>74</v>
      </c>
      <c r="K664" t="n">
        <v>137</v>
      </c>
      <c r="L664" t="s">
        <v>76</v>
      </c>
      <c r="M664" t="s"/>
      <c r="N664" t="s">
        <v>1139</v>
      </c>
      <c r="O664" t="s">
        <v>78</v>
      </c>
      <c r="P664" t="s">
        <v>1137</v>
      </c>
      <c r="Q664" t="s"/>
      <c r="R664" t="s">
        <v>118</v>
      </c>
      <c r="S664" t="s">
        <v>360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HYPERLINK("https://hotelmonitor-cachepage.eclerx.com/savepage/tk_15435846576417027_sr_2117.html","info")</f>
        <v/>
      </c>
      <c r="AA664" t="n">
        <v>270847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>
        <v>88</v>
      </c>
      <c r="AO664" t="s"/>
      <c r="AP664" t="n">
        <v>59</v>
      </c>
      <c r="AQ664" t="s">
        <v>89</v>
      </c>
      <c r="AR664" t="s"/>
      <c r="AS664" t="s"/>
      <c r="AT664" t="s">
        <v>90</v>
      </c>
      <c r="AU664" t="s"/>
      <c r="AV664" t="s"/>
      <c r="AW664" t="s"/>
      <c r="AX664" t="s"/>
      <c r="AY664" t="n">
        <v>1814969</v>
      </c>
      <c r="AZ664" t="s">
        <v>1138</v>
      </c>
      <c r="BA664" t="s"/>
      <c r="BB664" t="n">
        <v>638015</v>
      </c>
      <c r="BC664" t="n">
        <v>13.444567</v>
      </c>
      <c r="BD664" t="n">
        <v>52.504865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92</v>
      </c>
    </row>
    <row r="665" spans="1:70">
      <c r="A665" t="s">
        <v>70</v>
      </c>
      <c r="B665" t="s">
        <v>71</v>
      </c>
      <c r="C665" t="s">
        <v>72</v>
      </c>
      <c r="D665" t="n">
        <v>1</v>
      </c>
      <c r="E665" t="s">
        <v>1135</v>
      </c>
      <c r="F665" t="n">
        <v>1751498</v>
      </c>
      <c r="G665" t="s">
        <v>74</v>
      </c>
      <c r="H665" t="s">
        <v>75</v>
      </c>
      <c r="I665" t="s"/>
      <c r="J665" t="s">
        <v>74</v>
      </c>
      <c r="K665" t="n">
        <v>137</v>
      </c>
      <c r="L665" t="s">
        <v>76</v>
      </c>
      <c r="M665" t="s"/>
      <c r="N665" t="s">
        <v>1140</v>
      </c>
      <c r="O665" t="s">
        <v>78</v>
      </c>
      <c r="P665" t="s">
        <v>1137</v>
      </c>
      <c r="Q665" t="s"/>
      <c r="R665" t="s">
        <v>118</v>
      </c>
      <c r="S665" t="s">
        <v>360</v>
      </c>
      <c r="T665" t="s">
        <v>82</v>
      </c>
      <c r="U665" t="s"/>
      <c r="V665" t="s">
        <v>83</v>
      </c>
      <c r="W665" t="s">
        <v>84</v>
      </c>
      <c r="X665" t="s"/>
      <c r="Y665" t="s">
        <v>85</v>
      </c>
      <c r="Z665">
        <f>HYPERLINK("https://hotelmonitor-cachepage.eclerx.com/savepage/tk_15435846576417027_sr_2117.html","info")</f>
        <v/>
      </c>
      <c r="AA665" t="n">
        <v>270847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>
        <v>88</v>
      </c>
      <c r="AO665" t="s"/>
      <c r="AP665" t="n">
        <v>59</v>
      </c>
      <c r="AQ665" t="s">
        <v>89</v>
      </c>
      <c r="AR665" t="s"/>
      <c r="AS665" t="s"/>
      <c r="AT665" t="s">
        <v>90</v>
      </c>
      <c r="AU665" t="s"/>
      <c r="AV665" t="s"/>
      <c r="AW665" t="s"/>
      <c r="AX665" t="s"/>
      <c r="AY665" t="n">
        <v>1814969</v>
      </c>
      <c r="AZ665" t="s">
        <v>1138</v>
      </c>
      <c r="BA665" t="s"/>
      <c r="BB665" t="n">
        <v>638015</v>
      </c>
      <c r="BC665" t="n">
        <v>13.444567</v>
      </c>
      <c r="BD665" t="n">
        <v>52.504865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92</v>
      </c>
    </row>
    <row r="666" spans="1:70">
      <c r="A666" t="s">
        <v>70</v>
      </c>
      <c r="B666" t="s">
        <v>71</v>
      </c>
      <c r="C666" t="s">
        <v>72</v>
      </c>
      <c r="D666" t="n">
        <v>1</v>
      </c>
      <c r="E666" t="s">
        <v>1135</v>
      </c>
      <c r="F666" t="n">
        <v>1751498</v>
      </c>
      <c r="G666" t="s">
        <v>74</v>
      </c>
      <c r="H666" t="s">
        <v>75</v>
      </c>
      <c r="I666" t="s"/>
      <c r="J666" t="s">
        <v>74</v>
      </c>
      <c r="K666" t="n">
        <v>137</v>
      </c>
      <c r="L666" t="s">
        <v>76</v>
      </c>
      <c r="M666" t="s"/>
      <c r="N666" t="s">
        <v>1141</v>
      </c>
      <c r="O666" t="s">
        <v>78</v>
      </c>
      <c r="P666" t="s">
        <v>1137</v>
      </c>
      <c r="Q666" t="s"/>
      <c r="R666" t="s">
        <v>118</v>
      </c>
      <c r="S666" t="s">
        <v>360</v>
      </c>
      <c r="T666" t="s">
        <v>82</v>
      </c>
      <c r="U666" t="s"/>
      <c r="V666" t="s">
        <v>83</v>
      </c>
      <c r="W666" t="s">
        <v>84</v>
      </c>
      <c r="X666" t="s"/>
      <c r="Y666" t="s">
        <v>85</v>
      </c>
      <c r="Z666">
        <f>HYPERLINK("https://hotelmonitor-cachepage.eclerx.com/savepage/tk_15435846576417027_sr_2117.html","info")</f>
        <v/>
      </c>
      <c r="AA666" t="n">
        <v>270847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>
        <v>88</v>
      </c>
      <c r="AO666" t="s"/>
      <c r="AP666" t="n">
        <v>59</v>
      </c>
      <c r="AQ666" t="s">
        <v>89</v>
      </c>
      <c r="AR666" t="s"/>
      <c r="AS666" t="s"/>
      <c r="AT666" t="s">
        <v>90</v>
      </c>
      <c r="AU666" t="s"/>
      <c r="AV666" t="s"/>
      <c r="AW666" t="s"/>
      <c r="AX666" t="s"/>
      <c r="AY666" t="n">
        <v>1814969</v>
      </c>
      <c r="AZ666" t="s">
        <v>1138</v>
      </c>
      <c r="BA666" t="s"/>
      <c r="BB666" t="n">
        <v>638015</v>
      </c>
      <c r="BC666" t="n">
        <v>13.444567</v>
      </c>
      <c r="BD666" t="n">
        <v>52.504865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92</v>
      </c>
    </row>
    <row r="667" spans="1:70">
      <c r="A667" t="s">
        <v>70</v>
      </c>
      <c r="B667" t="s">
        <v>71</v>
      </c>
      <c r="C667" t="s">
        <v>72</v>
      </c>
      <c r="D667" t="n">
        <v>1</v>
      </c>
      <c r="E667" t="s">
        <v>1135</v>
      </c>
      <c r="F667" t="n">
        <v>1751498</v>
      </c>
      <c r="G667" t="s">
        <v>74</v>
      </c>
      <c r="H667" t="s">
        <v>75</v>
      </c>
      <c r="I667" t="s"/>
      <c r="J667" t="s">
        <v>74</v>
      </c>
      <c r="K667" t="n">
        <v>137</v>
      </c>
      <c r="L667" t="s">
        <v>76</v>
      </c>
      <c r="M667" t="s"/>
      <c r="N667" t="s">
        <v>1142</v>
      </c>
      <c r="O667" t="s">
        <v>78</v>
      </c>
      <c r="P667" t="s">
        <v>1137</v>
      </c>
      <c r="Q667" t="s"/>
      <c r="R667" t="s">
        <v>118</v>
      </c>
      <c r="S667" t="s">
        <v>360</v>
      </c>
      <c r="T667" t="s">
        <v>82</v>
      </c>
      <c r="U667" t="s"/>
      <c r="V667" t="s">
        <v>83</v>
      </c>
      <c r="W667" t="s">
        <v>84</v>
      </c>
      <c r="X667" t="s"/>
      <c r="Y667" t="s">
        <v>85</v>
      </c>
      <c r="Z667">
        <f>HYPERLINK("https://hotelmonitor-cachepage.eclerx.com/savepage/tk_15435846576417027_sr_2117.html","info")</f>
        <v/>
      </c>
      <c r="AA667" t="n">
        <v>270847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>
        <v>88</v>
      </c>
      <c r="AO667" t="s"/>
      <c r="AP667" t="n">
        <v>59</v>
      </c>
      <c r="AQ667" t="s">
        <v>89</v>
      </c>
      <c r="AR667" t="s"/>
      <c r="AS667" t="s"/>
      <c r="AT667" t="s">
        <v>90</v>
      </c>
      <c r="AU667" t="s"/>
      <c r="AV667" t="s"/>
      <c r="AW667" t="s"/>
      <c r="AX667" t="s"/>
      <c r="AY667" t="n">
        <v>1814969</v>
      </c>
      <c r="AZ667" t="s">
        <v>1138</v>
      </c>
      <c r="BA667" t="s"/>
      <c r="BB667" t="n">
        <v>638015</v>
      </c>
      <c r="BC667" t="n">
        <v>13.444567</v>
      </c>
      <c r="BD667" t="n">
        <v>52.504865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92</v>
      </c>
    </row>
    <row r="668" spans="1:70">
      <c r="A668" t="s">
        <v>70</v>
      </c>
      <c r="B668" t="s">
        <v>71</v>
      </c>
      <c r="C668" t="s">
        <v>72</v>
      </c>
      <c r="D668" t="n">
        <v>1</v>
      </c>
      <c r="E668" t="s">
        <v>1135</v>
      </c>
      <c r="F668" t="n">
        <v>1751498</v>
      </c>
      <c r="G668" t="s">
        <v>74</v>
      </c>
      <c r="H668" t="s">
        <v>75</v>
      </c>
      <c r="I668" t="s"/>
      <c r="J668" t="s">
        <v>74</v>
      </c>
      <c r="K668" t="n">
        <v>167</v>
      </c>
      <c r="L668" t="s">
        <v>76</v>
      </c>
      <c r="M668" t="s"/>
      <c r="N668" t="s">
        <v>1136</v>
      </c>
      <c r="O668" t="s">
        <v>78</v>
      </c>
      <c r="P668" t="s">
        <v>1137</v>
      </c>
      <c r="Q668" t="s"/>
      <c r="R668" t="s">
        <v>118</v>
      </c>
      <c r="S668" t="s">
        <v>365</v>
      </c>
      <c r="T668" t="s">
        <v>82</v>
      </c>
      <c r="U668" t="s"/>
      <c r="V668" t="s">
        <v>83</v>
      </c>
      <c r="W668" t="s">
        <v>99</v>
      </c>
      <c r="X668" t="s"/>
      <c r="Y668" t="s">
        <v>85</v>
      </c>
      <c r="Z668">
        <f>HYPERLINK("https://hotelmonitor-cachepage.eclerx.com/savepage/tk_15435846576417027_sr_2117.html","info")</f>
        <v/>
      </c>
      <c r="AA668" t="n">
        <v>270847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>
        <v>88</v>
      </c>
      <c r="AO668" t="s"/>
      <c r="AP668" t="n">
        <v>59</v>
      </c>
      <c r="AQ668" t="s">
        <v>89</v>
      </c>
      <c r="AR668" t="s"/>
      <c r="AS668" t="s"/>
      <c r="AT668" t="s">
        <v>90</v>
      </c>
      <c r="AU668" t="s"/>
      <c r="AV668" t="s"/>
      <c r="AW668" t="s"/>
      <c r="AX668" t="s"/>
      <c r="AY668" t="n">
        <v>1814969</v>
      </c>
      <c r="AZ668" t="s">
        <v>1138</v>
      </c>
      <c r="BA668" t="s"/>
      <c r="BB668" t="n">
        <v>638015</v>
      </c>
      <c r="BC668" t="n">
        <v>13.444567</v>
      </c>
      <c r="BD668" t="n">
        <v>52.504865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92</v>
      </c>
    </row>
    <row r="669" spans="1:70">
      <c r="A669" t="s">
        <v>70</v>
      </c>
      <c r="B669" t="s">
        <v>71</v>
      </c>
      <c r="C669" t="s">
        <v>72</v>
      </c>
      <c r="D669" t="n">
        <v>1</v>
      </c>
      <c r="E669" t="s">
        <v>1135</v>
      </c>
      <c r="F669" t="n">
        <v>1751498</v>
      </c>
      <c r="G669" t="s">
        <v>74</v>
      </c>
      <c r="H669" t="s">
        <v>75</v>
      </c>
      <c r="I669" t="s"/>
      <c r="J669" t="s">
        <v>74</v>
      </c>
      <c r="K669" t="n">
        <v>167</v>
      </c>
      <c r="L669" t="s">
        <v>76</v>
      </c>
      <c r="M669" t="s"/>
      <c r="N669" t="s">
        <v>1139</v>
      </c>
      <c r="O669" t="s">
        <v>78</v>
      </c>
      <c r="P669" t="s">
        <v>1137</v>
      </c>
      <c r="Q669" t="s"/>
      <c r="R669" t="s">
        <v>118</v>
      </c>
      <c r="S669" t="s">
        <v>365</v>
      </c>
      <c r="T669" t="s">
        <v>82</v>
      </c>
      <c r="U669" t="s"/>
      <c r="V669" t="s">
        <v>83</v>
      </c>
      <c r="W669" t="s">
        <v>99</v>
      </c>
      <c r="X669" t="s"/>
      <c r="Y669" t="s">
        <v>85</v>
      </c>
      <c r="Z669">
        <f>HYPERLINK("https://hotelmonitor-cachepage.eclerx.com/savepage/tk_15435846576417027_sr_2117.html","info")</f>
        <v/>
      </c>
      <c r="AA669" t="n">
        <v>270847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>
        <v>88</v>
      </c>
      <c r="AO669" t="s"/>
      <c r="AP669" t="n">
        <v>59</v>
      </c>
      <c r="AQ669" t="s">
        <v>89</v>
      </c>
      <c r="AR669" t="s"/>
      <c r="AS669" t="s"/>
      <c r="AT669" t="s">
        <v>90</v>
      </c>
      <c r="AU669" t="s"/>
      <c r="AV669" t="s"/>
      <c r="AW669" t="s"/>
      <c r="AX669" t="s"/>
      <c r="AY669" t="n">
        <v>1814969</v>
      </c>
      <c r="AZ669" t="s">
        <v>1138</v>
      </c>
      <c r="BA669" t="s"/>
      <c r="BB669" t="n">
        <v>638015</v>
      </c>
      <c r="BC669" t="n">
        <v>13.444567</v>
      </c>
      <c r="BD669" t="n">
        <v>52.504865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92</v>
      </c>
    </row>
    <row r="670" spans="1:70">
      <c r="A670" t="s">
        <v>70</v>
      </c>
      <c r="B670" t="s">
        <v>71</v>
      </c>
      <c r="C670" t="s">
        <v>72</v>
      </c>
      <c r="D670" t="n">
        <v>1</v>
      </c>
      <c r="E670" t="s">
        <v>1135</v>
      </c>
      <c r="F670" t="n">
        <v>1751498</v>
      </c>
      <c r="G670" t="s">
        <v>74</v>
      </c>
      <c r="H670" t="s">
        <v>75</v>
      </c>
      <c r="I670" t="s"/>
      <c r="J670" t="s">
        <v>74</v>
      </c>
      <c r="K670" t="n">
        <v>167</v>
      </c>
      <c r="L670" t="s">
        <v>76</v>
      </c>
      <c r="M670" t="s"/>
      <c r="N670" t="s">
        <v>1140</v>
      </c>
      <c r="O670" t="s">
        <v>78</v>
      </c>
      <c r="P670" t="s">
        <v>1137</v>
      </c>
      <c r="Q670" t="s"/>
      <c r="R670" t="s">
        <v>118</v>
      </c>
      <c r="S670" t="s">
        <v>365</v>
      </c>
      <c r="T670" t="s">
        <v>82</v>
      </c>
      <c r="U670" t="s"/>
      <c r="V670" t="s">
        <v>83</v>
      </c>
      <c r="W670" t="s">
        <v>99</v>
      </c>
      <c r="X670" t="s"/>
      <c r="Y670" t="s">
        <v>85</v>
      </c>
      <c r="Z670">
        <f>HYPERLINK("https://hotelmonitor-cachepage.eclerx.com/savepage/tk_15435846576417027_sr_2117.html","info")</f>
        <v/>
      </c>
      <c r="AA670" t="n">
        <v>270847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>
        <v>88</v>
      </c>
      <c r="AO670" t="s"/>
      <c r="AP670" t="n">
        <v>59</v>
      </c>
      <c r="AQ670" t="s">
        <v>89</v>
      </c>
      <c r="AR670" t="s"/>
      <c r="AS670" t="s"/>
      <c r="AT670" t="s">
        <v>90</v>
      </c>
      <c r="AU670" t="s"/>
      <c r="AV670" t="s"/>
      <c r="AW670" t="s"/>
      <c r="AX670" t="s"/>
      <c r="AY670" t="n">
        <v>1814969</v>
      </c>
      <c r="AZ670" t="s">
        <v>1138</v>
      </c>
      <c r="BA670" t="s"/>
      <c r="BB670" t="n">
        <v>638015</v>
      </c>
      <c r="BC670" t="n">
        <v>13.444567</v>
      </c>
      <c r="BD670" t="n">
        <v>52.504865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92</v>
      </c>
    </row>
    <row r="671" spans="1:70">
      <c r="A671" t="s">
        <v>70</v>
      </c>
      <c r="B671" t="s">
        <v>71</v>
      </c>
      <c r="C671" t="s">
        <v>72</v>
      </c>
      <c r="D671" t="n">
        <v>1</v>
      </c>
      <c r="E671" t="s">
        <v>1135</v>
      </c>
      <c r="F671" t="n">
        <v>1751498</v>
      </c>
      <c r="G671" t="s">
        <v>74</v>
      </c>
      <c r="H671" t="s">
        <v>75</v>
      </c>
      <c r="I671" t="s"/>
      <c r="J671" t="s">
        <v>74</v>
      </c>
      <c r="K671" t="n">
        <v>167</v>
      </c>
      <c r="L671" t="s">
        <v>76</v>
      </c>
      <c r="M671" t="s"/>
      <c r="N671" t="s">
        <v>1141</v>
      </c>
      <c r="O671" t="s">
        <v>78</v>
      </c>
      <c r="P671" t="s">
        <v>1137</v>
      </c>
      <c r="Q671" t="s"/>
      <c r="R671" t="s">
        <v>118</v>
      </c>
      <c r="S671" t="s">
        <v>365</v>
      </c>
      <c r="T671" t="s">
        <v>82</v>
      </c>
      <c r="U671" t="s"/>
      <c r="V671" t="s">
        <v>83</v>
      </c>
      <c r="W671" t="s">
        <v>99</v>
      </c>
      <c r="X671" t="s"/>
      <c r="Y671" t="s">
        <v>85</v>
      </c>
      <c r="Z671">
        <f>HYPERLINK("https://hotelmonitor-cachepage.eclerx.com/savepage/tk_15435846576417027_sr_2117.html","info")</f>
        <v/>
      </c>
      <c r="AA671" t="n">
        <v>270847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>
        <v>88</v>
      </c>
      <c r="AO671" t="s"/>
      <c r="AP671" t="n">
        <v>59</v>
      </c>
      <c r="AQ671" t="s">
        <v>89</v>
      </c>
      <c r="AR671" t="s"/>
      <c r="AS671" t="s"/>
      <c r="AT671" t="s">
        <v>90</v>
      </c>
      <c r="AU671" t="s"/>
      <c r="AV671" t="s"/>
      <c r="AW671" t="s"/>
      <c r="AX671" t="s"/>
      <c r="AY671" t="n">
        <v>1814969</v>
      </c>
      <c r="AZ671" t="s">
        <v>1138</v>
      </c>
      <c r="BA671" t="s"/>
      <c r="BB671" t="n">
        <v>638015</v>
      </c>
      <c r="BC671" t="n">
        <v>13.444567</v>
      </c>
      <c r="BD671" t="n">
        <v>52.504865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92</v>
      </c>
    </row>
    <row r="672" spans="1:70">
      <c r="A672" t="s">
        <v>70</v>
      </c>
      <c r="B672" t="s">
        <v>71</v>
      </c>
      <c r="C672" t="s">
        <v>72</v>
      </c>
      <c r="D672" t="n">
        <v>1</v>
      </c>
      <c r="E672" t="s">
        <v>1135</v>
      </c>
      <c r="F672" t="n">
        <v>1751498</v>
      </c>
      <c r="G672" t="s">
        <v>74</v>
      </c>
      <c r="H672" t="s">
        <v>75</v>
      </c>
      <c r="I672" t="s"/>
      <c r="J672" t="s">
        <v>74</v>
      </c>
      <c r="K672" t="n">
        <v>167</v>
      </c>
      <c r="L672" t="s">
        <v>76</v>
      </c>
      <c r="M672" t="s"/>
      <c r="N672" t="s">
        <v>1142</v>
      </c>
      <c r="O672" t="s">
        <v>78</v>
      </c>
      <c r="P672" t="s">
        <v>1137</v>
      </c>
      <c r="Q672" t="s"/>
      <c r="R672" t="s">
        <v>118</v>
      </c>
      <c r="S672" t="s">
        <v>365</v>
      </c>
      <c r="T672" t="s">
        <v>82</v>
      </c>
      <c r="U672" t="s"/>
      <c r="V672" t="s">
        <v>83</v>
      </c>
      <c r="W672" t="s">
        <v>99</v>
      </c>
      <c r="X672" t="s"/>
      <c r="Y672" t="s">
        <v>85</v>
      </c>
      <c r="Z672">
        <f>HYPERLINK("https://hotelmonitor-cachepage.eclerx.com/savepage/tk_15435846576417027_sr_2117.html","info")</f>
        <v/>
      </c>
      <c r="AA672" t="n">
        <v>270847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>
        <v>88</v>
      </c>
      <c r="AO672" t="s"/>
      <c r="AP672" t="n">
        <v>59</v>
      </c>
      <c r="AQ672" t="s">
        <v>89</v>
      </c>
      <c r="AR672" t="s"/>
      <c r="AS672" t="s"/>
      <c r="AT672" t="s">
        <v>90</v>
      </c>
      <c r="AU672" t="s"/>
      <c r="AV672" t="s"/>
      <c r="AW672" t="s"/>
      <c r="AX672" t="s"/>
      <c r="AY672" t="n">
        <v>1814969</v>
      </c>
      <c r="AZ672" t="s">
        <v>1138</v>
      </c>
      <c r="BA672" t="s"/>
      <c r="BB672" t="n">
        <v>638015</v>
      </c>
      <c r="BC672" t="n">
        <v>13.444567</v>
      </c>
      <c r="BD672" t="n">
        <v>52.504865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92</v>
      </c>
    </row>
    <row r="673" spans="1:70">
      <c r="A673" t="s">
        <v>70</v>
      </c>
      <c r="B673" t="s">
        <v>71</v>
      </c>
      <c r="C673" t="s">
        <v>72</v>
      </c>
      <c r="D673" t="n">
        <v>1</v>
      </c>
      <c r="E673" t="s">
        <v>1143</v>
      </c>
      <c r="F673" t="n">
        <v>-1</v>
      </c>
      <c r="G673" t="s">
        <v>74</v>
      </c>
      <c r="H673" t="s">
        <v>75</v>
      </c>
      <c r="I673" t="s"/>
      <c r="J673" t="s">
        <v>74</v>
      </c>
      <c r="K673" t="n">
        <v>104</v>
      </c>
      <c r="L673" t="s">
        <v>76</v>
      </c>
      <c r="M673" t="s"/>
      <c r="N673" t="s">
        <v>113</v>
      </c>
      <c r="O673" t="s">
        <v>78</v>
      </c>
      <c r="P673" t="s">
        <v>1143</v>
      </c>
      <c r="Q673" t="s"/>
      <c r="R673" t="s">
        <v>80</v>
      </c>
      <c r="S673" t="s">
        <v>522</v>
      </c>
      <c r="T673" t="s">
        <v>82</v>
      </c>
      <c r="U673" t="s"/>
      <c r="V673" t="s">
        <v>83</v>
      </c>
      <c r="W673" t="s">
        <v>99</v>
      </c>
      <c r="X673" t="s"/>
      <c r="Y673" t="s">
        <v>85</v>
      </c>
      <c r="Z673">
        <f>HYPERLINK("https://hotelmonitor-cachepage.eclerx.com/savepage/tk_15435845730513217_sr_2117.html","info")</f>
        <v/>
      </c>
      <c r="AA673" t="n">
        <v>-2071680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>
        <v>88</v>
      </c>
      <c r="AO673" t="s"/>
      <c r="AP673" t="n">
        <v>13</v>
      </c>
      <c r="AQ673" t="s">
        <v>89</v>
      </c>
      <c r="AR673" t="s"/>
      <c r="AS673" t="s"/>
      <c r="AT673" t="s">
        <v>90</v>
      </c>
      <c r="AU673" t="s"/>
      <c r="AV673" t="s"/>
      <c r="AW673" t="s"/>
      <c r="AX673" t="s"/>
      <c r="AY673" t="n">
        <v>2071680</v>
      </c>
      <c r="AZ673" t="s">
        <v>1144</v>
      </c>
      <c r="BA673" t="s"/>
      <c r="BB673" t="n">
        <v>9919</v>
      </c>
      <c r="BC673" t="n">
        <v>13.20244</v>
      </c>
      <c r="BD673" t="n">
        <v>52.537927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92</v>
      </c>
    </row>
    <row r="674" spans="1:70">
      <c r="A674" t="s">
        <v>70</v>
      </c>
      <c r="B674" t="s">
        <v>71</v>
      </c>
      <c r="C674" t="s">
        <v>72</v>
      </c>
      <c r="D674" t="n">
        <v>1</v>
      </c>
      <c r="E674" t="s">
        <v>1145</v>
      </c>
      <c r="F674" t="n">
        <v>529948</v>
      </c>
      <c r="G674" t="s">
        <v>74</v>
      </c>
      <c r="H674" t="s">
        <v>75</v>
      </c>
      <c r="I674" t="s"/>
      <c r="J674" t="s">
        <v>74</v>
      </c>
      <c r="K674" t="n">
        <v>112</v>
      </c>
      <c r="L674" t="s">
        <v>76</v>
      </c>
      <c r="M674" t="s"/>
      <c r="N674" t="s">
        <v>1146</v>
      </c>
      <c r="O674" t="s">
        <v>78</v>
      </c>
      <c r="P674" t="s">
        <v>1147</v>
      </c>
      <c r="Q674" t="s"/>
      <c r="R674" t="s">
        <v>118</v>
      </c>
      <c r="S674" t="s">
        <v>813</v>
      </c>
      <c r="T674" t="s">
        <v>82</v>
      </c>
      <c r="U674" t="s"/>
      <c r="V674" t="s">
        <v>83</v>
      </c>
      <c r="W674" t="s">
        <v>84</v>
      </c>
      <c r="X674" t="s"/>
      <c r="Y674" t="s">
        <v>85</v>
      </c>
      <c r="Z674">
        <f>HYPERLINK("https://hotelmonitor-cachepage.eclerx.com/savepage/tk_15435845593741639_sr_2117.html","info")</f>
        <v/>
      </c>
      <c r="AA674" t="n">
        <v>99181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>
        <v>88</v>
      </c>
      <c r="AO674" t="s"/>
      <c r="AP674" t="n">
        <v>4</v>
      </c>
      <c r="AQ674" t="s">
        <v>89</v>
      </c>
      <c r="AR674" t="s"/>
      <c r="AS674" t="s"/>
      <c r="AT674" t="s">
        <v>90</v>
      </c>
      <c r="AU674" t="s"/>
      <c r="AV674" t="s"/>
      <c r="AW674" t="s"/>
      <c r="AX674" t="s"/>
      <c r="AY674" t="n">
        <v>225697</v>
      </c>
      <c r="AZ674" t="s">
        <v>1148</v>
      </c>
      <c r="BA674" t="s"/>
      <c r="BB674" t="n">
        <v>214340</v>
      </c>
      <c r="BC674" t="n">
        <v>13.334382</v>
      </c>
      <c r="BD674" t="n">
        <v>52.51376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92</v>
      </c>
    </row>
    <row r="675" spans="1:70">
      <c r="A675" t="s">
        <v>70</v>
      </c>
      <c r="B675" t="s">
        <v>71</v>
      </c>
      <c r="C675" t="s">
        <v>72</v>
      </c>
      <c r="D675" t="n">
        <v>1</v>
      </c>
      <c r="E675" t="s">
        <v>1145</v>
      </c>
      <c r="F675" t="n">
        <v>529948</v>
      </c>
      <c r="G675" t="s">
        <v>74</v>
      </c>
      <c r="H675" t="s">
        <v>75</v>
      </c>
      <c r="I675" t="s"/>
      <c r="J675" t="s">
        <v>74</v>
      </c>
      <c r="K675" t="n">
        <v>132</v>
      </c>
      <c r="L675" t="s">
        <v>76</v>
      </c>
      <c r="M675" t="s"/>
      <c r="N675" t="s">
        <v>1149</v>
      </c>
      <c r="O675" t="s">
        <v>78</v>
      </c>
      <c r="P675" t="s">
        <v>1147</v>
      </c>
      <c r="Q675" t="s"/>
      <c r="R675" t="s">
        <v>118</v>
      </c>
      <c r="S675" t="s">
        <v>428</v>
      </c>
      <c r="T675" t="s">
        <v>82</v>
      </c>
      <c r="U675" t="s"/>
      <c r="V675" t="s">
        <v>83</v>
      </c>
      <c r="W675" t="s">
        <v>84</v>
      </c>
      <c r="X675" t="s"/>
      <c r="Y675" t="s">
        <v>85</v>
      </c>
      <c r="Z675">
        <f>HYPERLINK("https://hotelmonitor-cachepage.eclerx.com/savepage/tk_15435845593741639_sr_2117.html","info")</f>
        <v/>
      </c>
      <c r="AA675" t="n">
        <v>99181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>
        <v>88</v>
      </c>
      <c r="AO675" t="s"/>
      <c r="AP675" t="n">
        <v>4</v>
      </c>
      <c r="AQ675" t="s">
        <v>89</v>
      </c>
      <c r="AR675" t="s"/>
      <c r="AS675" t="s"/>
      <c r="AT675" t="s">
        <v>90</v>
      </c>
      <c r="AU675" t="s"/>
      <c r="AV675" t="s"/>
      <c r="AW675" t="s"/>
      <c r="AX675" t="s"/>
      <c r="AY675" t="n">
        <v>225697</v>
      </c>
      <c r="AZ675" t="s">
        <v>1148</v>
      </c>
      <c r="BA675" t="s"/>
      <c r="BB675" t="n">
        <v>214340</v>
      </c>
      <c r="BC675" t="n">
        <v>13.334382</v>
      </c>
      <c r="BD675" t="n">
        <v>52.51376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92</v>
      </c>
    </row>
    <row r="676" spans="1:70">
      <c r="A676" t="s">
        <v>70</v>
      </c>
      <c r="B676" t="s">
        <v>71</v>
      </c>
      <c r="C676" t="s">
        <v>72</v>
      </c>
      <c r="D676" t="n">
        <v>1</v>
      </c>
      <c r="E676" t="s">
        <v>1145</v>
      </c>
      <c r="F676" t="n">
        <v>529948</v>
      </c>
      <c r="G676" t="s">
        <v>74</v>
      </c>
      <c r="H676" t="s">
        <v>75</v>
      </c>
      <c r="I676" t="s"/>
      <c r="J676" t="s">
        <v>74</v>
      </c>
      <c r="K676" t="n">
        <v>132</v>
      </c>
      <c r="L676" t="s">
        <v>76</v>
      </c>
      <c r="M676" t="s"/>
      <c r="N676" t="s">
        <v>519</v>
      </c>
      <c r="O676" t="s">
        <v>78</v>
      </c>
      <c r="P676" t="s">
        <v>1147</v>
      </c>
      <c r="Q676" t="s"/>
      <c r="R676" t="s">
        <v>118</v>
      </c>
      <c r="S676" t="s">
        <v>428</v>
      </c>
      <c r="T676" t="s">
        <v>82</v>
      </c>
      <c r="U676" t="s"/>
      <c r="V676" t="s">
        <v>83</v>
      </c>
      <c r="W676" t="s">
        <v>84</v>
      </c>
      <c r="X676" t="s"/>
      <c r="Y676" t="s">
        <v>85</v>
      </c>
      <c r="Z676">
        <f>HYPERLINK("https://hotelmonitor-cachepage.eclerx.com/savepage/tk_15435845593741639_sr_2117.html","info")</f>
        <v/>
      </c>
      <c r="AA676" t="n">
        <v>99181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>
        <v>88</v>
      </c>
      <c r="AO676" t="s"/>
      <c r="AP676" t="n">
        <v>4</v>
      </c>
      <c r="AQ676" t="s">
        <v>89</v>
      </c>
      <c r="AR676" t="s"/>
      <c r="AS676" t="s"/>
      <c r="AT676" t="s">
        <v>90</v>
      </c>
      <c r="AU676" t="s"/>
      <c r="AV676" t="s"/>
      <c r="AW676" t="s"/>
      <c r="AX676" t="s"/>
      <c r="AY676" t="n">
        <v>225697</v>
      </c>
      <c r="AZ676" t="s">
        <v>1148</v>
      </c>
      <c r="BA676" t="s"/>
      <c r="BB676" t="n">
        <v>214340</v>
      </c>
      <c r="BC676" t="n">
        <v>13.334382</v>
      </c>
      <c r="BD676" t="n">
        <v>52.51376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92</v>
      </c>
    </row>
    <row r="677" spans="1:70">
      <c r="A677" t="s">
        <v>70</v>
      </c>
      <c r="B677" t="s">
        <v>71</v>
      </c>
      <c r="C677" t="s">
        <v>72</v>
      </c>
      <c r="D677" t="n">
        <v>1</v>
      </c>
      <c r="E677" t="s">
        <v>1145</v>
      </c>
      <c r="F677" t="n">
        <v>529948</v>
      </c>
      <c r="G677" t="s">
        <v>74</v>
      </c>
      <c r="H677" t="s">
        <v>75</v>
      </c>
      <c r="I677" t="s"/>
      <c r="J677" t="s">
        <v>74</v>
      </c>
      <c r="K677" t="n">
        <v>137</v>
      </c>
      <c r="L677" t="s">
        <v>76</v>
      </c>
      <c r="M677" t="s"/>
      <c r="N677" t="s">
        <v>1150</v>
      </c>
      <c r="O677" t="s">
        <v>78</v>
      </c>
      <c r="P677" t="s">
        <v>1147</v>
      </c>
      <c r="Q677" t="s"/>
      <c r="R677" t="s">
        <v>118</v>
      </c>
      <c r="S677" t="s">
        <v>360</v>
      </c>
      <c r="T677" t="s">
        <v>82</v>
      </c>
      <c r="U677" t="s"/>
      <c r="V677" t="s">
        <v>83</v>
      </c>
      <c r="W677" t="s">
        <v>84</v>
      </c>
      <c r="X677" t="s"/>
      <c r="Y677" t="s">
        <v>85</v>
      </c>
      <c r="Z677">
        <f>HYPERLINK("https://hotelmonitor-cachepage.eclerx.com/savepage/tk_15435845593741639_sr_2117.html","info")</f>
        <v/>
      </c>
      <c r="AA677" t="n">
        <v>99181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>
        <v>88</v>
      </c>
      <c r="AO677" t="s"/>
      <c r="AP677" t="n">
        <v>4</v>
      </c>
      <c r="AQ677" t="s">
        <v>89</v>
      </c>
      <c r="AR677" t="s"/>
      <c r="AS677" t="s"/>
      <c r="AT677" t="s">
        <v>90</v>
      </c>
      <c r="AU677" t="s"/>
      <c r="AV677" t="s"/>
      <c r="AW677" t="s"/>
      <c r="AX677" t="s"/>
      <c r="AY677" t="n">
        <v>225697</v>
      </c>
      <c r="AZ677" t="s">
        <v>1148</v>
      </c>
      <c r="BA677" t="s"/>
      <c r="BB677" t="n">
        <v>214340</v>
      </c>
      <c r="BC677" t="n">
        <v>13.334382</v>
      </c>
      <c r="BD677" t="n">
        <v>52.51376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92</v>
      </c>
    </row>
    <row r="678" spans="1:70">
      <c r="A678" t="s">
        <v>70</v>
      </c>
      <c r="B678" t="s">
        <v>71</v>
      </c>
      <c r="C678" t="s">
        <v>72</v>
      </c>
      <c r="D678" t="n">
        <v>1</v>
      </c>
      <c r="E678" t="s">
        <v>1145</v>
      </c>
      <c r="F678" t="n">
        <v>529948</v>
      </c>
      <c r="G678" t="s">
        <v>74</v>
      </c>
      <c r="H678" t="s">
        <v>75</v>
      </c>
      <c r="I678" t="s"/>
      <c r="J678" t="s">
        <v>74</v>
      </c>
      <c r="K678" t="n">
        <v>148</v>
      </c>
      <c r="L678" t="s">
        <v>76</v>
      </c>
      <c r="M678" t="s"/>
      <c r="N678" t="s">
        <v>1146</v>
      </c>
      <c r="O678" t="s">
        <v>78</v>
      </c>
      <c r="P678" t="s">
        <v>1147</v>
      </c>
      <c r="Q678" t="s"/>
      <c r="R678" t="s">
        <v>118</v>
      </c>
      <c r="S678" t="s">
        <v>979</v>
      </c>
      <c r="T678" t="s">
        <v>82</v>
      </c>
      <c r="U678" t="s"/>
      <c r="V678" t="s">
        <v>83</v>
      </c>
      <c r="W678" t="s">
        <v>99</v>
      </c>
      <c r="X678" t="s"/>
      <c r="Y678" t="s">
        <v>85</v>
      </c>
      <c r="Z678">
        <f>HYPERLINK("https://hotelmonitor-cachepage.eclerx.com/savepage/tk_15435845593741639_sr_2117.html","info")</f>
        <v/>
      </c>
      <c r="AA678" t="n">
        <v>99181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>
        <v>88</v>
      </c>
      <c r="AO678" t="s"/>
      <c r="AP678" t="n">
        <v>4</v>
      </c>
      <c r="AQ678" t="s">
        <v>89</v>
      </c>
      <c r="AR678" t="s"/>
      <c r="AS678" t="s"/>
      <c r="AT678" t="s">
        <v>90</v>
      </c>
      <c r="AU678" t="s"/>
      <c r="AV678" t="s"/>
      <c r="AW678" t="s"/>
      <c r="AX678" t="s"/>
      <c r="AY678" t="n">
        <v>225697</v>
      </c>
      <c r="AZ678" t="s">
        <v>1148</v>
      </c>
      <c r="BA678" t="s"/>
      <c r="BB678" t="n">
        <v>214340</v>
      </c>
      <c r="BC678" t="n">
        <v>13.334382</v>
      </c>
      <c r="BD678" t="n">
        <v>52.51376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92</v>
      </c>
    </row>
    <row r="679" spans="1:70">
      <c r="A679" t="s">
        <v>70</v>
      </c>
      <c r="B679" t="s">
        <v>71</v>
      </c>
      <c r="C679" t="s">
        <v>72</v>
      </c>
      <c r="D679" t="n">
        <v>1</v>
      </c>
      <c r="E679" t="s">
        <v>1145</v>
      </c>
      <c r="F679" t="n">
        <v>529948</v>
      </c>
      <c r="G679" t="s">
        <v>74</v>
      </c>
      <c r="H679" t="s">
        <v>75</v>
      </c>
      <c r="I679" t="s"/>
      <c r="J679" t="s">
        <v>74</v>
      </c>
      <c r="K679" t="n">
        <v>168</v>
      </c>
      <c r="L679" t="s">
        <v>76</v>
      </c>
      <c r="M679" t="s"/>
      <c r="N679" t="s">
        <v>1149</v>
      </c>
      <c r="O679" t="s">
        <v>78</v>
      </c>
      <c r="P679" t="s">
        <v>1147</v>
      </c>
      <c r="Q679" t="s"/>
      <c r="R679" t="s">
        <v>118</v>
      </c>
      <c r="S679" t="s">
        <v>432</v>
      </c>
      <c r="T679" t="s">
        <v>82</v>
      </c>
      <c r="U679" t="s"/>
      <c r="V679" t="s">
        <v>83</v>
      </c>
      <c r="W679" t="s">
        <v>99</v>
      </c>
      <c r="X679" t="s"/>
      <c r="Y679" t="s">
        <v>85</v>
      </c>
      <c r="Z679">
        <f>HYPERLINK("https://hotelmonitor-cachepage.eclerx.com/savepage/tk_15435845593741639_sr_2117.html","info")</f>
        <v/>
      </c>
      <c r="AA679" t="n">
        <v>99181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>
        <v>88</v>
      </c>
      <c r="AO679" t="s"/>
      <c r="AP679" t="n">
        <v>4</v>
      </c>
      <c r="AQ679" t="s">
        <v>89</v>
      </c>
      <c r="AR679" t="s"/>
      <c r="AS679" t="s"/>
      <c r="AT679" t="s">
        <v>90</v>
      </c>
      <c r="AU679" t="s"/>
      <c r="AV679" t="s"/>
      <c r="AW679" t="s"/>
      <c r="AX679" t="s"/>
      <c r="AY679" t="n">
        <v>225697</v>
      </c>
      <c r="AZ679" t="s">
        <v>1148</v>
      </c>
      <c r="BA679" t="s"/>
      <c r="BB679" t="n">
        <v>214340</v>
      </c>
      <c r="BC679" t="n">
        <v>13.334382</v>
      </c>
      <c r="BD679" t="n">
        <v>52.51376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92</v>
      </c>
    </row>
    <row r="680" spans="1:70">
      <c r="A680" t="s">
        <v>70</v>
      </c>
      <c r="B680" t="s">
        <v>71</v>
      </c>
      <c r="C680" t="s">
        <v>72</v>
      </c>
      <c r="D680" t="n">
        <v>1</v>
      </c>
      <c r="E680" t="s">
        <v>1145</v>
      </c>
      <c r="F680" t="n">
        <v>529948</v>
      </c>
      <c r="G680" t="s">
        <v>74</v>
      </c>
      <c r="H680" t="s">
        <v>75</v>
      </c>
      <c r="I680" t="s"/>
      <c r="J680" t="s">
        <v>74</v>
      </c>
      <c r="K680" t="n">
        <v>168</v>
      </c>
      <c r="L680" t="s">
        <v>76</v>
      </c>
      <c r="M680" t="s"/>
      <c r="N680" t="s">
        <v>519</v>
      </c>
      <c r="O680" t="s">
        <v>78</v>
      </c>
      <c r="P680" t="s">
        <v>1147</v>
      </c>
      <c r="Q680" t="s"/>
      <c r="R680" t="s">
        <v>118</v>
      </c>
      <c r="S680" t="s">
        <v>432</v>
      </c>
      <c r="T680" t="s">
        <v>82</v>
      </c>
      <c r="U680" t="s"/>
      <c r="V680" t="s">
        <v>83</v>
      </c>
      <c r="W680" t="s">
        <v>99</v>
      </c>
      <c r="X680" t="s"/>
      <c r="Y680" t="s">
        <v>85</v>
      </c>
      <c r="Z680">
        <f>HYPERLINK("https://hotelmonitor-cachepage.eclerx.com/savepage/tk_15435845593741639_sr_2117.html","info")</f>
        <v/>
      </c>
      <c r="AA680" t="n">
        <v>99181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>
        <v>88</v>
      </c>
      <c r="AO680" t="s"/>
      <c r="AP680" t="n">
        <v>4</v>
      </c>
      <c r="AQ680" t="s">
        <v>89</v>
      </c>
      <c r="AR680" t="s"/>
      <c r="AS680" t="s"/>
      <c r="AT680" t="s">
        <v>90</v>
      </c>
      <c r="AU680" t="s"/>
      <c r="AV680" t="s"/>
      <c r="AW680" t="s"/>
      <c r="AX680" t="s"/>
      <c r="AY680" t="n">
        <v>225697</v>
      </c>
      <c r="AZ680" t="s">
        <v>1148</v>
      </c>
      <c r="BA680" t="s"/>
      <c r="BB680" t="n">
        <v>214340</v>
      </c>
      <c r="BC680" t="n">
        <v>13.334382</v>
      </c>
      <c r="BD680" t="n">
        <v>52.51376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92</v>
      </c>
    </row>
    <row r="681" spans="1:70">
      <c r="A681" t="s">
        <v>70</v>
      </c>
      <c r="B681" t="s">
        <v>71</v>
      </c>
      <c r="C681" t="s">
        <v>72</v>
      </c>
      <c r="D681" t="n">
        <v>1</v>
      </c>
      <c r="E681" t="s">
        <v>1145</v>
      </c>
      <c r="F681" t="n">
        <v>529948</v>
      </c>
      <c r="G681" t="s">
        <v>74</v>
      </c>
      <c r="H681" t="s">
        <v>75</v>
      </c>
      <c r="I681" t="s"/>
      <c r="J681" t="s">
        <v>74</v>
      </c>
      <c r="K681" t="n">
        <v>173</v>
      </c>
      <c r="L681" t="s">
        <v>76</v>
      </c>
      <c r="M681" t="s"/>
      <c r="N681" t="s">
        <v>1150</v>
      </c>
      <c r="O681" t="s">
        <v>78</v>
      </c>
      <c r="P681" t="s">
        <v>1147</v>
      </c>
      <c r="Q681" t="s"/>
      <c r="R681" t="s">
        <v>118</v>
      </c>
      <c r="S681" t="s">
        <v>630</v>
      </c>
      <c r="T681" t="s">
        <v>82</v>
      </c>
      <c r="U681" t="s"/>
      <c r="V681" t="s">
        <v>83</v>
      </c>
      <c r="W681" t="s">
        <v>99</v>
      </c>
      <c r="X681" t="s"/>
      <c r="Y681" t="s">
        <v>85</v>
      </c>
      <c r="Z681">
        <f>HYPERLINK("https://hotelmonitor-cachepage.eclerx.com/savepage/tk_15435845593741639_sr_2117.html","info")</f>
        <v/>
      </c>
      <c r="AA681" t="n">
        <v>99181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>
        <v>88</v>
      </c>
      <c r="AO681" t="s"/>
      <c r="AP681" t="n">
        <v>4</v>
      </c>
      <c r="AQ681" t="s">
        <v>89</v>
      </c>
      <c r="AR681" t="s"/>
      <c r="AS681" t="s"/>
      <c r="AT681" t="s">
        <v>90</v>
      </c>
      <c r="AU681" t="s"/>
      <c r="AV681" t="s"/>
      <c r="AW681" t="s"/>
      <c r="AX681" t="s"/>
      <c r="AY681" t="n">
        <v>225697</v>
      </c>
      <c r="AZ681" t="s">
        <v>1148</v>
      </c>
      <c r="BA681" t="s"/>
      <c r="BB681" t="n">
        <v>214340</v>
      </c>
      <c r="BC681" t="n">
        <v>13.334382</v>
      </c>
      <c r="BD681" t="n">
        <v>52.51376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92</v>
      </c>
    </row>
    <row r="682" spans="1:70">
      <c r="A682" t="s">
        <v>70</v>
      </c>
      <c r="B682" t="s">
        <v>71</v>
      </c>
      <c r="C682" t="s">
        <v>72</v>
      </c>
      <c r="D682" t="n">
        <v>1</v>
      </c>
      <c r="E682" t="s">
        <v>1151</v>
      </c>
      <c r="F682" t="n">
        <v>-1</v>
      </c>
      <c r="G682" t="s">
        <v>74</v>
      </c>
      <c r="H682" t="s">
        <v>75</v>
      </c>
      <c r="I682" t="s"/>
      <c r="J682" t="s">
        <v>74</v>
      </c>
      <c r="K682" t="n">
        <v>114.8</v>
      </c>
      <c r="L682" t="s">
        <v>76</v>
      </c>
      <c r="M682" t="s"/>
      <c r="N682" t="s">
        <v>96</v>
      </c>
      <c r="O682" t="s">
        <v>78</v>
      </c>
      <c r="P682" t="s">
        <v>1151</v>
      </c>
      <c r="Q682" t="s"/>
      <c r="R682" t="s">
        <v>118</v>
      </c>
      <c r="S682" t="s">
        <v>1152</v>
      </c>
      <c r="T682" t="s">
        <v>82</v>
      </c>
      <c r="U682" t="s"/>
      <c r="V682" t="s">
        <v>83</v>
      </c>
      <c r="W682" t="s">
        <v>84</v>
      </c>
      <c r="X682" t="s"/>
      <c r="Y682" t="s">
        <v>85</v>
      </c>
      <c r="Z682">
        <f>HYPERLINK("https://hotelmonitor-cachepage.eclerx.com/savepage/tk_15435847136982653_sr_2117.html","info")</f>
        <v/>
      </c>
      <c r="AA682" t="n">
        <v>-6796558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>
        <v>88</v>
      </c>
      <c r="AO682" t="s"/>
      <c r="AP682" t="n">
        <v>91</v>
      </c>
      <c r="AQ682" t="s">
        <v>89</v>
      </c>
      <c r="AR682" t="s"/>
      <c r="AS682" t="s"/>
      <c r="AT682" t="s">
        <v>90</v>
      </c>
      <c r="AU682" t="s"/>
      <c r="AV682" t="s"/>
      <c r="AW682" t="s"/>
      <c r="AX682" t="s"/>
      <c r="AY682" t="n">
        <v>6796558</v>
      </c>
      <c r="AZ682" t="s">
        <v>1153</v>
      </c>
      <c r="BA682" t="s"/>
      <c r="BB682" t="n">
        <v>145146</v>
      </c>
      <c r="BC682" t="n">
        <v>13.330818</v>
      </c>
      <c r="BD682" t="n">
        <v>52.503862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92</v>
      </c>
    </row>
    <row r="683" spans="1:70">
      <c r="A683" t="s">
        <v>70</v>
      </c>
      <c r="B683" t="s">
        <v>71</v>
      </c>
      <c r="C683" t="s">
        <v>72</v>
      </c>
      <c r="D683" t="n">
        <v>1</v>
      </c>
      <c r="E683" t="s">
        <v>1151</v>
      </c>
      <c r="F683" t="n">
        <v>-1</v>
      </c>
      <c r="G683" t="s">
        <v>74</v>
      </c>
      <c r="H683" t="s">
        <v>75</v>
      </c>
      <c r="I683" t="s"/>
      <c r="J683" t="s">
        <v>74</v>
      </c>
      <c r="K683" t="n">
        <v>164</v>
      </c>
      <c r="L683" t="s">
        <v>76</v>
      </c>
      <c r="M683" t="s"/>
      <c r="N683" t="s">
        <v>141</v>
      </c>
      <c r="O683" t="s">
        <v>78</v>
      </c>
      <c r="P683" t="s">
        <v>1151</v>
      </c>
      <c r="Q683" t="s"/>
      <c r="R683" t="s">
        <v>118</v>
      </c>
      <c r="S683" t="s">
        <v>809</v>
      </c>
      <c r="T683" t="s">
        <v>82</v>
      </c>
      <c r="U683" t="s"/>
      <c r="V683" t="s">
        <v>83</v>
      </c>
      <c r="W683" t="s">
        <v>84</v>
      </c>
      <c r="X683" t="s"/>
      <c r="Y683" t="s">
        <v>85</v>
      </c>
      <c r="Z683">
        <f>HYPERLINK("https://hotelmonitor-cachepage.eclerx.com/savepage/tk_15435847136982653_sr_2117.html","info")</f>
        <v/>
      </c>
      <c r="AA683" t="n">
        <v>-6796558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>
        <v>88</v>
      </c>
      <c r="AO683" t="s"/>
      <c r="AP683" t="n">
        <v>91</v>
      </c>
      <c r="AQ683" t="s">
        <v>89</v>
      </c>
      <c r="AR683" t="s"/>
      <c r="AS683" t="s"/>
      <c r="AT683" t="s">
        <v>90</v>
      </c>
      <c r="AU683" t="s"/>
      <c r="AV683" t="s"/>
      <c r="AW683" t="s"/>
      <c r="AX683" t="s"/>
      <c r="AY683" t="n">
        <v>6796558</v>
      </c>
      <c r="AZ683" t="s">
        <v>1153</v>
      </c>
      <c r="BA683" t="s"/>
      <c r="BB683" t="n">
        <v>145146</v>
      </c>
      <c r="BC683" t="n">
        <v>13.330818</v>
      </c>
      <c r="BD683" t="n">
        <v>52.503862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92</v>
      </c>
    </row>
    <row r="684" spans="1:70">
      <c r="A684" t="s">
        <v>70</v>
      </c>
      <c r="B684" t="s">
        <v>71</v>
      </c>
      <c r="C684" t="s">
        <v>72</v>
      </c>
      <c r="D684" t="n">
        <v>1</v>
      </c>
      <c r="E684" t="s">
        <v>1154</v>
      </c>
      <c r="F684" t="n">
        <v>1029828</v>
      </c>
      <c r="G684" t="s">
        <v>74</v>
      </c>
      <c r="H684" t="s">
        <v>75</v>
      </c>
      <c r="I684" t="s"/>
      <c r="J684" t="s">
        <v>74</v>
      </c>
      <c r="K684" t="n">
        <v>153</v>
      </c>
      <c r="L684" t="s">
        <v>76</v>
      </c>
      <c r="M684" t="s"/>
      <c r="N684" t="s">
        <v>113</v>
      </c>
      <c r="O684" t="s">
        <v>78</v>
      </c>
      <c r="P684" t="s">
        <v>1155</v>
      </c>
      <c r="Q684" t="s"/>
      <c r="R684" t="s">
        <v>80</v>
      </c>
      <c r="S684" t="s">
        <v>215</v>
      </c>
      <c r="T684" t="s">
        <v>82</v>
      </c>
      <c r="U684" t="s"/>
      <c r="V684" t="s">
        <v>83</v>
      </c>
      <c r="W684" t="s">
        <v>84</v>
      </c>
      <c r="X684" t="s"/>
      <c r="Y684" t="s">
        <v>85</v>
      </c>
      <c r="Z684">
        <f>HYPERLINK("https://hotelmonitor-cachepage.eclerx.com/savepage/tk_1543584813656945_sr_2117.html","info")</f>
        <v/>
      </c>
      <c r="AA684" t="n">
        <v>173848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>
        <v>88</v>
      </c>
      <c r="AO684" t="s"/>
      <c r="AP684" t="n">
        <v>146</v>
      </c>
      <c r="AQ684" t="s">
        <v>89</v>
      </c>
      <c r="AR684" t="s"/>
      <c r="AS684" t="s"/>
      <c r="AT684" t="s">
        <v>90</v>
      </c>
      <c r="AU684" t="s"/>
      <c r="AV684" t="s"/>
      <c r="AW684" t="s"/>
      <c r="AX684" t="s"/>
      <c r="AY684" t="n">
        <v>937838</v>
      </c>
      <c r="AZ684" t="s">
        <v>1156</v>
      </c>
      <c r="BA684" t="s"/>
      <c r="BB684" t="n">
        <v>455056</v>
      </c>
      <c r="BC684" t="n">
        <v>13.389098</v>
      </c>
      <c r="BD684" t="n">
        <v>52.535693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92</v>
      </c>
    </row>
    <row r="685" spans="1:70">
      <c r="A685" t="s">
        <v>70</v>
      </c>
      <c r="B685" t="s">
        <v>71</v>
      </c>
      <c r="C685" t="s">
        <v>72</v>
      </c>
      <c r="D685" t="n">
        <v>1</v>
      </c>
      <c r="E685" t="s">
        <v>1154</v>
      </c>
      <c r="F685" t="n">
        <v>1029828</v>
      </c>
      <c r="G685" t="s">
        <v>74</v>
      </c>
      <c r="H685" t="s">
        <v>75</v>
      </c>
      <c r="I685" t="s"/>
      <c r="J685" t="s">
        <v>74</v>
      </c>
      <c r="K685" t="n">
        <v>173</v>
      </c>
      <c r="L685" t="s">
        <v>76</v>
      </c>
      <c r="M685" t="s"/>
      <c r="N685" t="s">
        <v>739</v>
      </c>
      <c r="O685" t="s">
        <v>78</v>
      </c>
      <c r="P685" t="s">
        <v>1155</v>
      </c>
      <c r="Q685" t="s"/>
      <c r="R685" t="s">
        <v>80</v>
      </c>
      <c r="S685" t="s">
        <v>630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HYPERLINK("https://hotelmonitor-cachepage.eclerx.com/savepage/tk_1543584813656945_sr_2117.html","info")</f>
        <v/>
      </c>
      <c r="AA685" t="n">
        <v>173848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>
        <v>88</v>
      </c>
      <c r="AO685" t="s"/>
      <c r="AP685" t="n">
        <v>146</v>
      </c>
      <c r="AQ685" t="s">
        <v>89</v>
      </c>
      <c r="AR685" t="s"/>
      <c r="AS685" t="s"/>
      <c r="AT685" t="s">
        <v>90</v>
      </c>
      <c r="AU685" t="s"/>
      <c r="AV685" t="s"/>
      <c r="AW685" t="s"/>
      <c r="AX685" t="s"/>
      <c r="AY685" t="n">
        <v>937838</v>
      </c>
      <c r="AZ685" t="s">
        <v>1156</v>
      </c>
      <c r="BA685" t="s"/>
      <c r="BB685" t="n">
        <v>455056</v>
      </c>
      <c r="BC685" t="n">
        <v>13.389098</v>
      </c>
      <c r="BD685" t="n">
        <v>52.535693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92</v>
      </c>
    </row>
    <row r="686" spans="1:70">
      <c r="A686" t="s">
        <v>70</v>
      </c>
      <c r="B686" t="s">
        <v>71</v>
      </c>
      <c r="C686" t="s">
        <v>72</v>
      </c>
      <c r="D686" t="n">
        <v>1</v>
      </c>
      <c r="E686" t="s">
        <v>1157</v>
      </c>
      <c r="F686" t="n">
        <v>-1</v>
      </c>
      <c r="G686" t="s">
        <v>74</v>
      </c>
      <c r="H686" t="s">
        <v>75</v>
      </c>
      <c r="I686" t="s"/>
      <c r="J686" t="s">
        <v>74</v>
      </c>
      <c r="K686" t="n">
        <v>500</v>
      </c>
      <c r="L686" t="s">
        <v>76</v>
      </c>
      <c r="M686" t="s"/>
      <c r="N686" t="s">
        <v>1024</v>
      </c>
      <c r="O686" t="s">
        <v>78</v>
      </c>
      <c r="P686" t="s">
        <v>1157</v>
      </c>
      <c r="Q686" t="s"/>
      <c r="R686" t="s">
        <v>114</v>
      </c>
      <c r="S686" t="s">
        <v>232</v>
      </c>
      <c r="T686" t="s">
        <v>82</v>
      </c>
      <c r="U686" t="s"/>
      <c r="V686" t="s">
        <v>83</v>
      </c>
      <c r="W686" t="s">
        <v>99</v>
      </c>
      <c r="X686" t="s"/>
      <c r="Y686" t="s">
        <v>85</v>
      </c>
      <c r="Z686">
        <f>HYPERLINK("https://hotelmonitor-cachepage.eclerx.com/savepage/tk_15435850519001427_sr_2117.html","info")</f>
        <v/>
      </c>
      <c r="AA686" t="n">
        <v>-163215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>
        <v>88</v>
      </c>
      <c r="AO686" t="s"/>
      <c r="AP686" t="n">
        <v>282</v>
      </c>
      <c r="AQ686" t="s">
        <v>89</v>
      </c>
      <c r="AR686" t="s"/>
      <c r="AS686" t="s"/>
      <c r="AT686" t="s">
        <v>90</v>
      </c>
      <c r="AU686" t="s"/>
      <c r="AV686" t="s"/>
      <c r="AW686" t="s"/>
      <c r="AX686" t="s"/>
      <c r="AY686" t="n">
        <v>163215</v>
      </c>
      <c r="AZ686" t="s">
        <v>1158</v>
      </c>
      <c r="BA686" t="s"/>
      <c r="BB686" t="n">
        <v>143760</v>
      </c>
      <c r="BC686" t="n">
        <v>13.3043</v>
      </c>
      <c r="BD686" t="n">
        <v>52.5056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92</v>
      </c>
    </row>
    <row r="687" spans="1:70">
      <c r="A687" t="s">
        <v>70</v>
      </c>
      <c r="B687" t="s">
        <v>71</v>
      </c>
      <c r="C687" t="s">
        <v>72</v>
      </c>
      <c r="D687" t="n">
        <v>1</v>
      </c>
      <c r="E687" t="s">
        <v>1159</v>
      </c>
      <c r="F687" t="n">
        <v>1609507</v>
      </c>
      <c r="G687" t="s">
        <v>74</v>
      </c>
      <c r="H687" t="s">
        <v>75</v>
      </c>
      <c r="I687" t="s"/>
      <c r="J687" t="s">
        <v>74</v>
      </c>
      <c r="K687" t="n">
        <v>198.55</v>
      </c>
      <c r="L687" t="s">
        <v>76</v>
      </c>
      <c r="M687" t="s"/>
      <c r="N687" t="s">
        <v>96</v>
      </c>
      <c r="O687" t="s">
        <v>78</v>
      </c>
      <c r="P687" t="s">
        <v>1160</v>
      </c>
      <c r="Q687" t="s"/>
      <c r="R687" t="s">
        <v>80</v>
      </c>
      <c r="S687" t="s">
        <v>1161</v>
      </c>
      <c r="T687" t="s">
        <v>82</v>
      </c>
      <c r="U687" t="s"/>
      <c r="V687" t="s">
        <v>83</v>
      </c>
      <c r="W687" t="s">
        <v>84</v>
      </c>
      <c r="X687" t="s"/>
      <c r="Y687" t="s">
        <v>85</v>
      </c>
      <c r="Z687">
        <f>HYPERLINK("https://hotelmonitor-cachepage.eclerx.com/savepage/tk_15435847110445123_sr_2117.html","info")</f>
        <v/>
      </c>
      <c r="AA687" t="n">
        <v>256947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>
        <v>88</v>
      </c>
      <c r="AO687" t="s"/>
      <c r="AP687" t="n">
        <v>89</v>
      </c>
      <c r="AQ687" t="s">
        <v>89</v>
      </c>
      <c r="AR687" t="s"/>
      <c r="AS687" t="s"/>
      <c r="AT687" t="s">
        <v>90</v>
      </c>
      <c r="AU687" t="s"/>
      <c r="AV687" t="s"/>
      <c r="AW687" t="s"/>
      <c r="AX687" t="s"/>
      <c r="AY687" t="n">
        <v>1213840</v>
      </c>
      <c r="AZ687" t="s">
        <v>1162</v>
      </c>
      <c r="BA687" t="s"/>
      <c r="BB687" t="n">
        <v>52198</v>
      </c>
      <c r="BC687" t="n">
        <v>13.399965</v>
      </c>
      <c r="BD687" t="n">
        <v>52.523037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92</v>
      </c>
    </row>
    <row r="688" spans="1:70">
      <c r="A688" t="s">
        <v>70</v>
      </c>
      <c r="B688" t="s">
        <v>71</v>
      </c>
      <c r="C688" t="s">
        <v>72</v>
      </c>
      <c r="D688" t="n">
        <v>1</v>
      </c>
      <c r="E688" t="s">
        <v>1159</v>
      </c>
      <c r="F688" t="n">
        <v>1609507</v>
      </c>
      <c r="G688" t="s">
        <v>74</v>
      </c>
      <c r="H688" t="s">
        <v>75</v>
      </c>
      <c r="I688" t="s"/>
      <c r="J688" t="s">
        <v>74</v>
      </c>
      <c r="K688" t="n">
        <v>279</v>
      </c>
      <c r="L688" t="s">
        <v>76</v>
      </c>
      <c r="M688" t="s"/>
      <c r="N688" t="s">
        <v>127</v>
      </c>
      <c r="O688" t="s">
        <v>78</v>
      </c>
      <c r="P688" t="s">
        <v>1160</v>
      </c>
      <c r="Q688" t="s"/>
      <c r="R688" t="s">
        <v>80</v>
      </c>
      <c r="S688" t="s">
        <v>1099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HYPERLINK("https://hotelmonitor-cachepage.eclerx.com/savepage/tk_15435847110445123_sr_2117.html","info")</f>
        <v/>
      </c>
      <c r="AA688" t="n">
        <v>256947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>
        <v>88</v>
      </c>
      <c r="AO688" t="s"/>
      <c r="AP688" t="n">
        <v>89</v>
      </c>
      <c r="AQ688" t="s">
        <v>89</v>
      </c>
      <c r="AR688" t="s"/>
      <c r="AS688" t="s"/>
      <c r="AT688" t="s">
        <v>90</v>
      </c>
      <c r="AU688" t="s"/>
      <c r="AV688" t="s"/>
      <c r="AW688" t="s"/>
      <c r="AX688" t="s"/>
      <c r="AY688" t="n">
        <v>1213840</v>
      </c>
      <c r="AZ688" t="s">
        <v>1162</v>
      </c>
      <c r="BA688" t="s"/>
      <c r="BB688" t="n">
        <v>52198</v>
      </c>
      <c r="BC688" t="n">
        <v>13.399965</v>
      </c>
      <c r="BD688" t="n">
        <v>52.523037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92</v>
      </c>
    </row>
    <row r="689" spans="1:70">
      <c r="A689" t="s">
        <v>70</v>
      </c>
      <c r="B689" t="s">
        <v>71</v>
      </c>
      <c r="C689" t="s">
        <v>72</v>
      </c>
      <c r="D689" t="n">
        <v>1</v>
      </c>
      <c r="E689" t="s">
        <v>1163</v>
      </c>
      <c r="F689" t="n">
        <v>-1</v>
      </c>
      <c r="G689" t="s">
        <v>74</v>
      </c>
      <c r="H689" t="s">
        <v>75</v>
      </c>
      <c r="I689" t="s"/>
      <c r="J689" t="s">
        <v>74</v>
      </c>
      <c r="K689" t="n">
        <v>137.02</v>
      </c>
      <c r="L689" t="s">
        <v>76</v>
      </c>
      <c r="M689" t="s"/>
      <c r="N689" t="s">
        <v>96</v>
      </c>
      <c r="O689" t="s">
        <v>78</v>
      </c>
      <c r="P689" t="s">
        <v>1163</v>
      </c>
      <c r="Q689" t="s"/>
      <c r="R689" t="s">
        <v>118</v>
      </c>
      <c r="S689" t="s">
        <v>1164</v>
      </c>
      <c r="T689" t="s">
        <v>82</v>
      </c>
      <c r="U689" t="s"/>
      <c r="V689" t="s">
        <v>83</v>
      </c>
      <c r="W689" t="s">
        <v>84</v>
      </c>
      <c r="X689" t="s"/>
      <c r="Y689" t="s">
        <v>85</v>
      </c>
      <c r="Z689">
        <f>HYPERLINK("https://hotelmonitor-cachepage.eclerx.com/savepage/tk_15435850418003194_sr_2117.html","info")</f>
        <v/>
      </c>
      <c r="AA689" t="n">
        <v>-1003368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>
        <v>88</v>
      </c>
      <c r="AO689" t="s"/>
      <c r="AP689" t="n">
        <v>276</v>
      </c>
      <c r="AQ689" t="s">
        <v>89</v>
      </c>
      <c r="AR689" t="s"/>
      <c r="AS689" t="s"/>
      <c r="AT689" t="s">
        <v>90</v>
      </c>
      <c r="AU689" t="s"/>
      <c r="AV689" t="s"/>
      <c r="AW689" t="s"/>
      <c r="AX689" t="s"/>
      <c r="AY689" t="n">
        <v>1003368</v>
      </c>
      <c r="AZ689" t="s">
        <v>1165</v>
      </c>
      <c r="BA689" t="s"/>
      <c r="BB689" t="n">
        <v>431010</v>
      </c>
      <c r="BC689" t="n">
        <v>13.378002</v>
      </c>
      <c r="BD689" t="n">
        <v>52.528573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92</v>
      </c>
    </row>
    <row r="690" spans="1:70">
      <c r="A690" t="s">
        <v>70</v>
      </c>
      <c r="B690" t="s">
        <v>71</v>
      </c>
      <c r="C690" t="s">
        <v>72</v>
      </c>
      <c r="D690" t="n">
        <v>1</v>
      </c>
      <c r="E690" t="s">
        <v>1163</v>
      </c>
      <c r="F690" t="n">
        <v>-1</v>
      </c>
      <c r="G690" t="s">
        <v>74</v>
      </c>
      <c r="H690" t="s">
        <v>75</v>
      </c>
      <c r="I690" t="s"/>
      <c r="J690" t="s">
        <v>74</v>
      </c>
      <c r="K690" t="n">
        <v>152.25</v>
      </c>
      <c r="L690" t="s">
        <v>76</v>
      </c>
      <c r="M690" t="s"/>
      <c r="N690" t="s">
        <v>141</v>
      </c>
      <c r="O690" t="s">
        <v>78</v>
      </c>
      <c r="P690" t="s">
        <v>1163</v>
      </c>
      <c r="Q690" t="s"/>
      <c r="R690" t="s">
        <v>118</v>
      </c>
      <c r="S690" t="s">
        <v>1043</v>
      </c>
      <c r="T690" t="s">
        <v>82</v>
      </c>
      <c r="U690" t="s"/>
      <c r="V690" t="s">
        <v>83</v>
      </c>
      <c r="W690" t="s">
        <v>84</v>
      </c>
      <c r="X690" t="s"/>
      <c r="Y690" t="s">
        <v>85</v>
      </c>
      <c r="Z690">
        <f>HYPERLINK("https://hotelmonitor-cachepage.eclerx.com/savepage/tk_15435850418003194_sr_2117.html","info")</f>
        <v/>
      </c>
      <c r="AA690" t="n">
        <v>-1003368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>
        <v>88</v>
      </c>
      <c r="AO690" t="s"/>
      <c r="AP690" t="n">
        <v>276</v>
      </c>
      <c r="AQ690" t="s">
        <v>89</v>
      </c>
      <c r="AR690" t="s"/>
      <c r="AS690" t="s"/>
      <c r="AT690" t="s">
        <v>90</v>
      </c>
      <c r="AU690" t="s"/>
      <c r="AV690" t="s"/>
      <c r="AW690" t="s"/>
      <c r="AX690" t="s"/>
      <c r="AY690" t="n">
        <v>1003368</v>
      </c>
      <c r="AZ690" t="s">
        <v>1165</v>
      </c>
      <c r="BA690" t="s"/>
      <c r="BB690" t="n">
        <v>431010</v>
      </c>
      <c r="BC690" t="n">
        <v>13.378002</v>
      </c>
      <c r="BD690" t="n">
        <v>52.528573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92</v>
      </c>
    </row>
    <row r="691" spans="1:70">
      <c r="A691" t="s">
        <v>70</v>
      </c>
      <c r="B691" t="s">
        <v>71</v>
      </c>
      <c r="C691" t="s">
        <v>72</v>
      </c>
      <c r="D691" t="n">
        <v>1</v>
      </c>
      <c r="E691" t="s">
        <v>1163</v>
      </c>
      <c r="F691" t="n">
        <v>-1</v>
      </c>
      <c r="G691" t="s">
        <v>74</v>
      </c>
      <c r="H691" t="s">
        <v>75</v>
      </c>
      <c r="I691" t="s"/>
      <c r="J691" t="s">
        <v>74</v>
      </c>
      <c r="K691" t="n">
        <v>182.25</v>
      </c>
      <c r="L691" t="s">
        <v>76</v>
      </c>
      <c r="M691" t="s"/>
      <c r="N691" t="s">
        <v>871</v>
      </c>
      <c r="O691" t="s">
        <v>78</v>
      </c>
      <c r="P691" t="s">
        <v>1163</v>
      </c>
      <c r="Q691" t="s"/>
      <c r="R691" t="s">
        <v>118</v>
      </c>
      <c r="S691" t="s">
        <v>1166</v>
      </c>
      <c r="T691" t="s">
        <v>82</v>
      </c>
      <c r="U691" t="s"/>
      <c r="V691" t="s">
        <v>83</v>
      </c>
      <c r="W691" t="s">
        <v>84</v>
      </c>
      <c r="X691" t="s"/>
      <c r="Y691" t="s">
        <v>85</v>
      </c>
      <c r="Z691">
        <f>HYPERLINK("https://hotelmonitor-cachepage.eclerx.com/savepage/tk_15435850418003194_sr_2117.html","info")</f>
        <v/>
      </c>
      <c r="AA691" t="n">
        <v>-1003368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>
        <v>88</v>
      </c>
      <c r="AO691" t="s"/>
      <c r="AP691" t="n">
        <v>276</v>
      </c>
      <c r="AQ691" t="s">
        <v>89</v>
      </c>
      <c r="AR691" t="s"/>
      <c r="AS691" t="s"/>
      <c r="AT691" t="s">
        <v>90</v>
      </c>
      <c r="AU691" t="s"/>
      <c r="AV691" t="s"/>
      <c r="AW691" t="s"/>
      <c r="AX691" t="s"/>
      <c r="AY691" t="n">
        <v>1003368</v>
      </c>
      <c r="AZ691" t="s">
        <v>1165</v>
      </c>
      <c r="BA691" t="s"/>
      <c r="BB691" t="n">
        <v>431010</v>
      </c>
      <c r="BC691" t="n">
        <v>13.378002</v>
      </c>
      <c r="BD691" t="n">
        <v>52.528573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92</v>
      </c>
    </row>
    <row r="692" spans="1:70">
      <c r="A692" t="s">
        <v>70</v>
      </c>
      <c r="B692" t="s">
        <v>71</v>
      </c>
      <c r="C692" t="s">
        <v>72</v>
      </c>
      <c r="D692" t="n">
        <v>1</v>
      </c>
      <c r="E692" t="s">
        <v>1167</v>
      </c>
      <c r="F692" t="n">
        <v>4580613</v>
      </c>
      <c r="G692" t="s">
        <v>74</v>
      </c>
      <c r="H692" t="s">
        <v>75</v>
      </c>
      <c r="I692" t="s"/>
      <c r="J692" t="s">
        <v>74</v>
      </c>
      <c r="K692" t="n">
        <v>154</v>
      </c>
      <c r="L692" t="s">
        <v>76</v>
      </c>
      <c r="M692" t="s"/>
      <c r="N692" t="s">
        <v>113</v>
      </c>
      <c r="O692" t="s">
        <v>78</v>
      </c>
      <c r="P692" t="s">
        <v>1168</v>
      </c>
      <c r="Q692" t="s"/>
      <c r="R692" t="s">
        <v>118</v>
      </c>
      <c r="S692" t="s">
        <v>808</v>
      </c>
      <c r="T692" t="s">
        <v>82</v>
      </c>
      <c r="U692" t="s"/>
      <c r="V692" t="s">
        <v>83</v>
      </c>
      <c r="W692" t="s">
        <v>84</v>
      </c>
      <c r="X692" t="s"/>
      <c r="Y692" t="s">
        <v>85</v>
      </c>
      <c r="Z692">
        <f>HYPERLINK("https://hotelmonitor-cachepage.eclerx.com/savepage/tk_1543584919003166_sr_2117.html","info")</f>
        <v/>
      </c>
      <c r="AA692" t="n">
        <v>585622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>
        <v>88</v>
      </c>
      <c r="AO692" t="s"/>
      <c r="AP692" t="n">
        <v>207</v>
      </c>
      <c r="AQ692" t="s">
        <v>89</v>
      </c>
      <c r="AR692" t="s"/>
      <c r="AS692" t="s"/>
      <c r="AT692" t="s">
        <v>90</v>
      </c>
      <c r="AU692" t="s"/>
      <c r="AV692" t="s"/>
      <c r="AW692" t="s"/>
      <c r="AX692" t="s"/>
      <c r="AY692" t="n">
        <v>3415341</v>
      </c>
      <c r="AZ692" t="s">
        <v>1169</v>
      </c>
      <c r="BA692" t="s"/>
      <c r="BB692" t="n">
        <v>874870</v>
      </c>
      <c r="BC692" t="n">
        <v>13.400057</v>
      </c>
      <c r="BD692" t="n">
        <v>52.499345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92</v>
      </c>
    </row>
    <row r="693" spans="1:70">
      <c r="A693" t="s">
        <v>70</v>
      </c>
      <c r="B693" t="s">
        <v>71</v>
      </c>
      <c r="C693" t="s">
        <v>72</v>
      </c>
      <c r="D693" t="n">
        <v>1</v>
      </c>
      <c r="E693" t="s">
        <v>1167</v>
      </c>
      <c r="F693" t="n">
        <v>4580613</v>
      </c>
      <c r="G693" t="s">
        <v>74</v>
      </c>
      <c r="H693" t="s">
        <v>75</v>
      </c>
      <c r="I693" t="s"/>
      <c r="J693" t="s">
        <v>74</v>
      </c>
      <c r="K693" t="n">
        <v>164</v>
      </c>
      <c r="L693" t="s">
        <v>76</v>
      </c>
      <c r="M693" t="s"/>
      <c r="N693" t="s">
        <v>756</v>
      </c>
      <c r="O693" t="s">
        <v>78</v>
      </c>
      <c r="P693" t="s">
        <v>1168</v>
      </c>
      <c r="Q693" t="s"/>
      <c r="R693" t="s">
        <v>118</v>
      </c>
      <c r="S693" t="s">
        <v>809</v>
      </c>
      <c r="T693" t="s">
        <v>82</v>
      </c>
      <c r="U693" t="s"/>
      <c r="V693" t="s">
        <v>83</v>
      </c>
      <c r="W693" t="s">
        <v>84</v>
      </c>
      <c r="X693" t="s"/>
      <c r="Y693" t="s">
        <v>85</v>
      </c>
      <c r="Z693">
        <f>HYPERLINK("https://hotelmonitor-cachepage.eclerx.com/savepage/tk_1543584919003166_sr_2117.html","info")</f>
        <v/>
      </c>
      <c r="AA693" t="n">
        <v>585622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>
        <v>88</v>
      </c>
      <c r="AO693" t="s"/>
      <c r="AP693" t="n">
        <v>207</v>
      </c>
      <c r="AQ693" t="s">
        <v>89</v>
      </c>
      <c r="AR693" t="s"/>
      <c r="AS693" t="s"/>
      <c r="AT693" t="s">
        <v>90</v>
      </c>
      <c r="AU693" t="s"/>
      <c r="AV693" t="s"/>
      <c r="AW693" t="s"/>
      <c r="AX693" t="s"/>
      <c r="AY693" t="n">
        <v>3415341</v>
      </c>
      <c r="AZ693" t="s">
        <v>1169</v>
      </c>
      <c r="BA693" t="s"/>
      <c r="BB693" t="n">
        <v>874870</v>
      </c>
      <c r="BC693" t="n">
        <v>13.400057</v>
      </c>
      <c r="BD693" t="n">
        <v>52.499345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92</v>
      </c>
    </row>
    <row r="694" spans="1:70">
      <c r="A694" t="s">
        <v>70</v>
      </c>
      <c r="B694" t="s">
        <v>71</v>
      </c>
      <c r="C694" t="s">
        <v>72</v>
      </c>
      <c r="D694" t="n">
        <v>1</v>
      </c>
      <c r="E694" t="s">
        <v>1167</v>
      </c>
      <c r="F694" t="n">
        <v>4580613</v>
      </c>
      <c r="G694" t="s">
        <v>74</v>
      </c>
      <c r="H694" t="s">
        <v>75</v>
      </c>
      <c r="I694" t="s"/>
      <c r="J694" t="s">
        <v>74</v>
      </c>
      <c r="K694" t="n">
        <v>174</v>
      </c>
      <c r="L694" t="s">
        <v>76</v>
      </c>
      <c r="M694" t="s"/>
      <c r="N694" t="s">
        <v>252</v>
      </c>
      <c r="O694" t="s">
        <v>78</v>
      </c>
      <c r="P694" t="s">
        <v>1168</v>
      </c>
      <c r="Q694" t="s"/>
      <c r="R694" t="s">
        <v>118</v>
      </c>
      <c r="S694" t="s">
        <v>563</v>
      </c>
      <c r="T694" t="s">
        <v>82</v>
      </c>
      <c r="U694" t="s"/>
      <c r="V694" t="s">
        <v>83</v>
      </c>
      <c r="W694" t="s">
        <v>84</v>
      </c>
      <c r="X694" t="s"/>
      <c r="Y694" t="s">
        <v>85</v>
      </c>
      <c r="Z694">
        <f>HYPERLINK("https://hotelmonitor-cachepage.eclerx.com/savepage/tk_1543584919003166_sr_2117.html","info")</f>
        <v/>
      </c>
      <c r="AA694" t="n">
        <v>585622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>
        <v>88</v>
      </c>
      <c r="AO694" t="s"/>
      <c r="AP694" t="n">
        <v>207</v>
      </c>
      <c r="AQ694" t="s">
        <v>89</v>
      </c>
      <c r="AR694" t="s"/>
      <c r="AS694" t="s"/>
      <c r="AT694" t="s">
        <v>90</v>
      </c>
      <c r="AU694" t="s"/>
      <c r="AV694" t="s"/>
      <c r="AW694" t="s"/>
      <c r="AX694" t="s"/>
      <c r="AY694" t="n">
        <v>3415341</v>
      </c>
      <c r="AZ694" t="s">
        <v>1169</v>
      </c>
      <c r="BA694" t="s"/>
      <c r="BB694" t="n">
        <v>874870</v>
      </c>
      <c r="BC694" t="n">
        <v>13.400057</v>
      </c>
      <c r="BD694" t="n">
        <v>52.499345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92</v>
      </c>
    </row>
    <row r="695" spans="1:70">
      <c r="A695" t="s">
        <v>70</v>
      </c>
      <c r="B695" t="s">
        <v>71</v>
      </c>
      <c r="C695" t="s">
        <v>72</v>
      </c>
      <c r="D695" t="n">
        <v>1</v>
      </c>
      <c r="E695" t="s">
        <v>1170</v>
      </c>
      <c r="F695" t="n">
        <v>117697</v>
      </c>
      <c r="G695" t="s">
        <v>74</v>
      </c>
      <c r="H695" t="s">
        <v>75</v>
      </c>
      <c r="I695" t="s"/>
      <c r="J695" t="s">
        <v>74</v>
      </c>
      <c r="K695" t="n">
        <v>95</v>
      </c>
      <c r="L695" t="s">
        <v>76</v>
      </c>
      <c r="M695" t="s"/>
      <c r="N695" t="s">
        <v>141</v>
      </c>
      <c r="O695" t="s">
        <v>78</v>
      </c>
      <c r="P695" t="s">
        <v>1171</v>
      </c>
      <c r="Q695" t="s"/>
      <c r="R695" t="s">
        <v>80</v>
      </c>
      <c r="S695" t="s">
        <v>147</v>
      </c>
      <c r="T695" t="s">
        <v>82</v>
      </c>
      <c r="U695" t="s"/>
      <c r="V695" t="s">
        <v>83</v>
      </c>
      <c r="W695" t="s">
        <v>99</v>
      </c>
      <c r="X695" t="s"/>
      <c r="Y695" t="s">
        <v>85</v>
      </c>
      <c r="Z695">
        <f>HYPERLINK("https://hotelmonitor-cachepage.eclerx.com/savepage/tk_15435847673746626_sr_2117.html","info")</f>
        <v/>
      </c>
      <c r="AA695" t="n">
        <v>26858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>
        <v>88</v>
      </c>
      <c r="AO695" t="s"/>
      <c r="AP695" t="n">
        <v>119</v>
      </c>
      <c r="AQ695" t="s">
        <v>89</v>
      </c>
      <c r="AR695" t="s"/>
      <c r="AS695" t="s"/>
      <c r="AT695" t="s">
        <v>90</v>
      </c>
      <c r="AU695" t="s"/>
      <c r="AV695" t="s"/>
      <c r="AW695" t="s"/>
      <c r="AX695" t="s"/>
      <c r="AY695" t="n">
        <v>230425</v>
      </c>
      <c r="AZ695" t="s">
        <v>1172</v>
      </c>
      <c r="BA695" t="s"/>
      <c r="BB695" t="n">
        <v>67762</v>
      </c>
      <c r="BC695" t="n">
        <v>13.42788</v>
      </c>
      <c r="BD695" t="n">
        <v>52.562761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92</v>
      </c>
    </row>
    <row r="696" spans="1:70">
      <c r="A696" t="s">
        <v>70</v>
      </c>
      <c r="B696" t="s">
        <v>71</v>
      </c>
      <c r="C696" t="s">
        <v>72</v>
      </c>
      <c r="D696" t="n">
        <v>1</v>
      </c>
      <c r="E696" t="s">
        <v>1173</v>
      </c>
      <c r="F696" t="n">
        <v>76849</v>
      </c>
      <c r="G696" t="s">
        <v>74</v>
      </c>
      <c r="H696" t="s">
        <v>75</v>
      </c>
      <c r="I696" t="s"/>
      <c r="J696" t="s">
        <v>74</v>
      </c>
      <c r="K696" t="n">
        <v>75</v>
      </c>
      <c r="L696" t="s">
        <v>76</v>
      </c>
      <c r="M696" t="s"/>
      <c r="N696" t="s">
        <v>1174</v>
      </c>
      <c r="O696" t="s">
        <v>78</v>
      </c>
      <c r="P696" t="s">
        <v>1175</v>
      </c>
      <c r="Q696" t="s"/>
      <c r="R696" t="s">
        <v>118</v>
      </c>
      <c r="S696" t="s">
        <v>1176</v>
      </c>
      <c r="T696" t="s">
        <v>82</v>
      </c>
      <c r="U696" t="s"/>
      <c r="V696" t="s">
        <v>83</v>
      </c>
      <c r="W696" t="s">
        <v>84</v>
      </c>
      <c r="X696" t="s"/>
      <c r="Y696" t="s">
        <v>85</v>
      </c>
      <c r="Z696">
        <f>HYPERLINK("https://hotelmonitor-cachepage.eclerx.com/savepage/tk_15435846877806292_sr_2117.html","info")</f>
        <v/>
      </c>
      <c r="AA696" t="n">
        <v>9610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>
        <v>88</v>
      </c>
      <c r="AO696" t="s"/>
      <c r="AP696" t="n">
        <v>76</v>
      </c>
      <c r="AQ696" t="s">
        <v>89</v>
      </c>
      <c r="AR696" t="s"/>
      <c r="AS696" t="s"/>
      <c r="AT696" t="s">
        <v>90</v>
      </c>
      <c r="AU696" t="s"/>
      <c r="AV696" t="s"/>
      <c r="AW696" t="s"/>
      <c r="AX696" t="s"/>
      <c r="AY696" t="n">
        <v>1055000</v>
      </c>
      <c r="AZ696" t="s"/>
      <c r="BA696" t="s"/>
      <c r="BB696" t="n">
        <v>67412</v>
      </c>
      <c r="BC696" t="n">
        <v>13.498467</v>
      </c>
      <c r="BD696" t="n">
        <v>52.389061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92</v>
      </c>
    </row>
    <row r="697" spans="1:70">
      <c r="A697" t="s">
        <v>70</v>
      </c>
      <c r="B697" t="s">
        <v>71</v>
      </c>
      <c r="C697" t="s">
        <v>72</v>
      </c>
      <c r="D697" t="n">
        <v>1</v>
      </c>
      <c r="E697" t="s">
        <v>1173</v>
      </c>
      <c r="F697" t="n">
        <v>76849</v>
      </c>
      <c r="G697" t="s">
        <v>74</v>
      </c>
      <c r="H697" t="s">
        <v>75</v>
      </c>
      <c r="I697" t="s"/>
      <c r="J697" t="s">
        <v>74</v>
      </c>
      <c r="K697" t="n">
        <v>75</v>
      </c>
      <c r="L697" t="s">
        <v>76</v>
      </c>
      <c r="M697" t="s"/>
      <c r="N697" t="s">
        <v>1177</v>
      </c>
      <c r="O697" t="s">
        <v>78</v>
      </c>
      <c r="P697" t="s">
        <v>1175</v>
      </c>
      <c r="Q697" t="s"/>
      <c r="R697" t="s">
        <v>118</v>
      </c>
      <c r="S697" t="s">
        <v>1176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HYPERLINK("https://hotelmonitor-cachepage.eclerx.com/savepage/tk_15435846877806292_sr_2117.html","info")</f>
        <v/>
      </c>
      <c r="AA697" t="n">
        <v>9610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>
        <v>88</v>
      </c>
      <c r="AO697" t="s"/>
      <c r="AP697" t="n">
        <v>76</v>
      </c>
      <c r="AQ697" t="s">
        <v>89</v>
      </c>
      <c r="AR697" t="s"/>
      <c r="AS697" t="s"/>
      <c r="AT697" t="s">
        <v>90</v>
      </c>
      <c r="AU697" t="s"/>
      <c r="AV697" t="s"/>
      <c r="AW697" t="s"/>
      <c r="AX697" t="s"/>
      <c r="AY697" t="n">
        <v>1055000</v>
      </c>
      <c r="AZ697" t="s"/>
      <c r="BA697" t="s"/>
      <c r="BB697" t="n">
        <v>67412</v>
      </c>
      <c r="BC697" t="n">
        <v>13.498467</v>
      </c>
      <c r="BD697" t="n">
        <v>52.389061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92</v>
      </c>
    </row>
    <row r="698" spans="1:70">
      <c r="A698" t="s">
        <v>70</v>
      </c>
      <c r="B698" t="s">
        <v>71</v>
      </c>
      <c r="C698" t="s">
        <v>72</v>
      </c>
      <c r="D698" t="n">
        <v>1</v>
      </c>
      <c r="E698" t="s">
        <v>1173</v>
      </c>
      <c r="F698" t="n">
        <v>76849</v>
      </c>
      <c r="G698" t="s">
        <v>74</v>
      </c>
      <c r="H698" t="s">
        <v>75</v>
      </c>
      <c r="I698" t="s"/>
      <c r="J698" t="s">
        <v>74</v>
      </c>
      <c r="K698" t="n">
        <v>95</v>
      </c>
      <c r="L698" t="s">
        <v>76</v>
      </c>
      <c r="M698" t="s"/>
      <c r="N698" t="s">
        <v>1178</v>
      </c>
      <c r="O698" t="s">
        <v>78</v>
      </c>
      <c r="P698" t="s">
        <v>1175</v>
      </c>
      <c r="Q698" t="s"/>
      <c r="R698" t="s">
        <v>118</v>
      </c>
      <c r="S698" t="s">
        <v>147</v>
      </c>
      <c r="T698" t="s">
        <v>82</v>
      </c>
      <c r="U698" t="s"/>
      <c r="V698" t="s">
        <v>83</v>
      </c>
      <c r="W698" t="s">
        <v>84</v>
      </c>
      <c r="X698" t="s"/>
      <c r="Y698" t="s">
        <v>85</v>
      </c>
      <c r="Z698">
        <f>HYPERLINK("https://hotelmonitor-cachepage.eclerx.com/savepage/tk_15435846877806292_sr_2117.html","info")</f>
        <v/>
      </c>
      <c r="AA698" t="n">
        <v>9610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>
        <v>88</v>
      </c>
      <c r="AO698" t="s"/>
      <c r="AP698" t="n">
        <v>76</v>
      </c>
      <c r="AQ698" t="s">
        <v>89</v>
      </c>
      <c r="AR698" t="s"/>
      <c r="AS698" t="s"/>
      <c r="AT698" t="s">
        <v>90</v>
      </c>
      <c r="AU698" t="s"/>
      <c r="AV698" t="s"/>
      <c r="AW698" t="s"/>
      <c r="AX698" t="s"/>
      <c r="AY698" t="n">
        <v>1055000</v>
      </c>
      <c r="AZ698" t="s"/>
      <c r="BA698" t="s"/>
      <c r="BB698" t="n">
        <v>67412</v>
      </c>
      <c r="BC698" t="n">
        <v>13.498467</v>
      </c>
      <c r="BD698" t="n">
        <v>52.389061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92</v>
      </c>
    </row>
    <row r="699" spans="1:70">
      <c r="A699" t="s">
        <v>70</v>
      </c>
      <c r="B699" t="s">
        <v>71</v>
      </c>
      <c r="C699" t="s">
        <v>72</v>
      </c>
      <c r="D699" t="n">
        <v>1</v>
      </c>
      <c r="E699" t="s">
        <v>1173</v>
      </c>
      <c r="F699" t="n">
        <v>76849</v>
      </c>
      <c r="G699" t="s">
        <v>74</v>
      </c>
      <c r="H699" t="s">
        <v>75</v>
      </c>
      <c r="I699" t="s"/>
      <c r="J699" t="s">
        <v>74</v>
      </c>
      <c r="K699" t="n">
        <v>101</v>
      </c>
      <c r="L699" t="s">
        <v>76</v>
      </c>
      <c r="M699" t="s"/>
      <c r="N699" t="s">
        <v>1174</v>
      </c>
      <c r="O699" t="s">
        <v>78</v>
      </c>
      <c r="P699" t="s">
        <v>1175</v>
      </c>
      <c r="Q699" t="s"/>
      <c r="R699" t="s">
        <v>118</v>
      </c>
      <c r="S699" t="s">
        <v>1179</v>
      </c>
      <c r="T699" t="s">
        <v>82</v>
      </c>
      <c r="U699" t="s"/>
      <c r="V699" t="s">
        <v>83</v>
      </c>
      <c r="W699" t="s">
        <v>99</v>
      </c>
      <c r="X699" t="s"/>
      <c r="Y699" t="s">
        <v>85</v>
      </c>
      <c r="Z699">
        <f>HYPERLINK("https://hotelmonitor-cachepage.eclerx.com/savepage/tk_15435846877806292_sr_2117.html","info")</f>
        <v/>
      </c>
      <c r="AA699" t="n">
        <v>9610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>
        <v>88</v>
      </c>
      <c r="AO699" t="s"/>
      <c r="AP699" t="n">
        <v>76</v>
      </c>
      <c r="AQ699" t="s">
        <v>89</v>
      </c>
      <c r="AR699" t="s"/>
      <c r="AS699" t="s"/>
      <c r="AT699" t="s">
        <v>90</v>
      </c>
      <c r="AU699" t="s"/>
      <c r="AV699" t="s"/>
      <c r="AW699" t="s"/>
      <c r="AX699" t="s"/>
      <c r="AY699" t="n">
        <v>1055000</v>
      </c>
      <c r="AZ699" t="s"/>
      <c r="BA699" t="s"/>
      <c r="BB699" t="n">
        <v>67412</v>
      </c>
      <c r="BC699" t="n">
        <v>13.498467</v>
      </c>
      <c r="BD699" t="n">
        <v>52.389061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92</v>
      </c>
    </row>
    <row r="700" spans="1:70">
      <c r="A700" t="s">
        <v>70</v>
      </c>
      <c r="B700" t="s">
        <v>71</v>
      </c>
      <c r="C700" t="s">
        <v>72</v>
      </c>
      <c r="D700" t="n">
        <v>1</v>
      </c>
      <c r="E700" t="s">
        <v>1173</v>
      </c>
      <c r="F700" t="n">
        <v>76849</v>
      </c>
      <c r="G700" t="s">
        <v>74</v>
      </c>
      <c r="H700" t="s">
        <v>75</v>
      </c>
      <c r="I700" t="s"/>
      <c r="J700" t="s">
        <v>74</v>
      </c>
      <c r="K700" t="n">
        <v>101</v>
      </c>
      <c r="L700" t="s">
        <v>76</v>
      </c>
      <c r="M700" t="s"/>
      <c r="N700" t="s">
        <v>1177</v>
      </c>
      <c r="O700" t="s">
        <v>78</v>
      </c>
      <c r="P700" t="s">
        <v>1175</v>
      </c>
      <c r="Q700" t="s"/>
      <c r="R700" t="s">
        <v>118</v>
      </c>
      <c r="S700" t="s">
        <v>1179</v>
      </c>
      <c r="T700" t="s">
        <v>82</v>
      </c>
      <c r="U700" t="s"/>
      <c r="V700" t="s">
        <v>83</v>
      </c>
      <c r="W700" t="s">
        <v>99</v>
      </c>
      <c r="X700" t="s"/>
      <c r="Y700" t="s">
        <v>85</v>
      </c>
      <c r="Z700">
        <f>HYPERLINK("https://hotelmonitor-cachepage.eclerx.com/savepage/tk_15435846877806292_sr_2117.html","info")</f>
        <v/>
      </c>
      <c r="AA700" t="n">
        <v>9610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>
        <v>88</v>
      </c>
      <c r="AO700" t="s"/>
      <c r="AP700" t="n">
        <v>76</v>
      </c>
      <c r="AQ700" t="s">
        <v>89</v>
      </c>
      <c r="AR700" t="s"/>
      <c r="AS700" t="s"/>
      <c r="AT700" t="s">
        <v>90</v>
      </c>
      <c r="AU700" t="s"/>
      <c r="AV700" t="s"/>
      <c r="AW700" t="s"/>
      <c r="AX700" t="s"/>
      <c r="AY700" t="n">
        <v>1055000</v>
      </c>
      <c r="AZ700" t="s"/>
      <c r="BA700" t="s"/>
      <c r="BB700" t="n">
        <v>67412</v>
      </c>
      <c r="BC700" t="n">
        <v>13.498467</v>
      </c>
      <c r="BD700" t="n">
        <v>52.389061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92</v>
      </c>
    </row>
    <row r="701" spans="1:70">
      <c r="A701" t="s">
        <v>70</v>
      </c>
      <c r="B701" t="s">
        <v>71</v>
      </c>
      <c r="C701" t="s">
        <v>72</v>
      </c>
      <c r="D701" t="n">
        <v>1</v>
      </c>
      <c r="E701" t="s">
        <v>1173</v>
      </c>
      <c r="F701" t="n">
        <v>76849</v>
      </c>
      <c r="G701" t="s">
        <v>74</v>
      </c>
      <c r="H701" t="s">
        <v>75</v>
      </c>
      <c r="I701" t="s"/>
      <c r="J701" t="s">
        <v>74</v>
      </c>
      <c r="K701" t="n">
        <v>105</v>
      </c>
      <c r="L701" t="s">
        <v>76</v>
      </c>
      <c r="M701" t="s"/>
      <c r="N701" t="s">
        <v>1180</v>
      </c>
      <c r="O701" t="s">
        <v>78</v>
      </c>
      <c r="P701" t="s">
        <v>1175</v>
      </c>
      <c r="Q701" t="s"/>
      <c r="R701" t="s">
        <v>118</v>
      </c>
      <c r="S701" t="s">
        <v>658</v>
      </c>
      <c r="T701" t="s">
        <v>82</v>
      </c>
      <c r="U701" t="s"/>
      <c r="V701" t="s">
        <v>83</v>
      </c>
      <c r="W701" t="s">
        <v>84</v>
      </c>
      <c r="X701" t="s"/>
      <c r="Y701" t="s">
        <v>85</v>
      </c>
      <c r="Z701">
        <f>HYPERLINK("https://hotelmonitor-cachepage.eclerx.com/savepage/tk_15435846877806292_sr_2117.html","info")</f>
        <v/>
      </c>
      <c r="AA701" t="n">
        <v>9610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>
        <v>88</v>
      </c>
      <c r="AO701" t="s"/>
      <c r="AP701" t="n">
        <v>76</v>
      </c>
      <c r="AQ701" t="s">
        <v>89</v>
      </c>
      <c r="AR701" t="s"/>
      <c r="AS701" t="s"/>
      <c r="AT701" t="s">
        <v>90</v>
      </c>
      <c r="AU701" t="s"/>
      <c r="AV701" t="s"/>
      <c r="AW701" t="s"/>
      <c r="AX701" t="s"/>
      <c r="AY701" t="n">
        <v>1055000</v>
      </c>
      <c r="AZ701" t="s"/>
      <c r="BA701" t="s"/>
      <c r="BB701" t="n">
        <v>67412</v>
      </c>
      <c r="BC701" t="n">
        <v>13.498467</v>
      </c>
      <c r="BD701" t="n">
        <v>52.389061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92</v>
      </c>
    </row>
    <row r="702" spans="1:70">
      <c r="A702" t="s">
        <v>70</v>
      </c>
      <c r="B702" t="s">
        <v>71</v>
      </c>
      <c r="C702" t="s">
        <v>72</v>
      </c>
      <c r="D702" t="n">
        <v>1</v>
      </c>
      <c r="E702" t="s">
        <v>1173</v>
      </c>
      <c r="F702" t="n">
        <v>76849</v>
      </c>
      <c r="G702" t="s">
        <v>74</v>
      </c>
      <c r="H702" t="s">
        <v>75</v>
      </c>
      <c r="I702" t="s"/>
      <c r="J702" t="s">
        <v>74</v>
      </c>
      <c r="K702" t="n">
        <v>115</v>
      </c>
      <c r="L702" t="s">
        <v>76</v>
      </c>
      <c r="M702" t="s"/>
      <c r="N702" t="s">
        <v>1181</v>
      </c>
      <c r="O702" t="s">
        <v>78</v>
      </c>
      <c r="P702" t="s">
        <v>1175</v>
      </c>
      <c r="Q702" t="s"/>
      <c r="R702" t="s">
        <v>118</v>
      </c>
      <c r="S702" t="s">
        <v>596</v>
      </c>
      <c r="T702" t="s">
        <v>82</v>
      </c>
      <c r="U702" t="s"/>
      <c r="V702" t="s">
        <v>83</v>
      </c>
      <c r="W702" t="s">
        <v>84</v>
      </c>
      <c r="X702" t="s"/>
      <c r="Y702" t="s">
        <v>85</v>
      </c>
      <c r="Z702">
        <f>HYPERLINK("https://hotelmonitor-cachepage.eclerx.com/savepage/tk_15435846877806292_sr_2117.html","info")</f>
        <v/>
      </c>
      <c r="AA702" t="n">
        <v>9610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>
        <v>88</v>
      </c>
      <c r="AO702" t="s"/>
      <c r="AP702" t="n">
        <v>76</v>
      </c>
      <c r="AQ702" t="s">
        <v>89</v>
      </c>
      <c r="AR702" t="s"/>
      <c r="AS702" t="s"/>
      <c r="AT702" t="s">
        <v>90</v>
      </c>
      <c r="AU702" t="s"/>
      <c r="AV702" t="s"/>
      <c r="AW702" t="s"/>
      <c r="AX702" t="s"/>
      <c r="AY702" t="n">
        <v>1055000</v>
      </c>
      <c r="AZ702" t="s"/>
      <c r="BA702" t="s"/>
      <c r="BB702" t="n">
        <v>67412</v>
      </c>
      <c r="BC702" t="n">
        <v>13.498467</v>
      </c>
      <c r="BD702" t="n">
        <v>52.389061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92</v>
      </c>
    </row>
    <row r="703" spans="1:70">
      <c r="A703" t="s">
        <v>70</v>
      </c>
      <c r="B703" t="s">
        <v>71</v>
      </c>
      <c r="C703" t="s">
        <v>72</v>
      </c>
      <c r="D703" t="n">
        <v>1</v>
      </c>
      <c r="E703" t="s">
        <v>1173</v>
      </c>
      <c r="F703" t="n">
        <v>76849</v>
      </c>
      <c r="G703" t="s">
        <v>74</v>
      </c>
      <c r="H703" t="s">
        <v>75</v>
      </c>
      <c r="I703" t="s"/>
      <c r="J703" t="s">
        <v>74</v>
      </c>
      <c r="K703" t="n">
        <v>121</v>
      </c>
      <c r="L703" t="s">
        <v>76</v>
      </c>
      <c r="M703" t="s"/>
      <c r="N703" t="s">
        <v>1178</v>
      </c>
      <c r="O703" t="s">
        <v>78</v>
      </c>
      <c r="P703" t="s">
        <v>1175</v>
      </c>
      <c r="Q703" t="s"/>
      <c r="R703" t="s">
        <v>118</v>
      </c>
      <c r="S703" t="s">
        <v>1182</v>
      </c>
      <c r="T703" t="s">
        <v>82</v>
      </c>
      <c r="U703" t="s"/>
      <c r="V703" t="s">
        <v>83</v>
      </c>
      <c r="W703" t="s">
        <v>99</v>
      </c>
      <c r="X703" t="s"/>
      <c r="Y703" t="s">
        <v>85</v>
      </c>
      <c r="Z703">
        <f>HYPERLINK("https://hotelmonitor-cachepage.eclerx.com/savepage/tk_15435846877806292_sr_2117.html","info")</f>
        <v/>
      </c>
      <c r="AA703" t="n">
        <v>9610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>
        <v>88</v>
      </c>
      <c r="AO703" t="s"/>
      <c r="AP703" t="n">
        <v>76</v>
      </c>
      <c r="AQ703" t="s">
        <v>89</v>
      </c>
      <c r="AR703" t="s"/>
      <c r="AS703" t="s"/>
      <c r="AT703" t="s">
        <v>90</v>
      </c>
      <c r="AU703" t="s"/>
      <c r="AV703" t="s"/>
      <c r="AW703" t="s"/>
      <c r="AX703" t="s"/>
      <c r="AY703" t="n">
        <v>1055000</v>
      </c>
      <c r="AZ703" t="s"/>
      <c r="BA703" t="s"/>
      <c r="BB703" t="n">
        <v>67412</v>
      </c>
      <c r="BC703" t="n">
        <v>13.498467</v>
      </c>
      <c r="BD703" t="n">
        <v>52.389061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92</v>
      </c>
    </row>
    <row r="704" spans="1:70">
      <c r="A704" t="s">
        <v>70</v>
      </c>
      <c r="B704" t="s">
        <v>71</v>
      </c>
      <c r="C704" t="s">
        <v>72</v>
      </c>
      <c r="D704" t="n">
        <v>1</v>
      </c>
      <c r="E704" t="s">
        <v>1173</v>
      </c>
      <c r="F704" t="n">
        <v>76849</v>
      </c>
      <c r="G704" t="s">
        <v>74</v>
      </c>
      <c r="H704" t="s">
        <v>75</v>
      </c>
      <c r="I704" t="s"/>
      <c r="J704" t="s">
        <v>74</v>
      </c>
      <c r="K704" t="n">
        <v>122</v>
      </c>
      <c r="L704" t="s">
        <v>76</v>
      </c>
      <c r="M704" t="s"/>
      <c r="N704" t="s">
        <v>1174</v>
      </c>
      <c r="O704" t="s">
        <v>78</v>
      </c>
      <c r="P704" t="s">
        <v>1175</v>
      </c>
      <c r="Q704" t="s"/>
      <c r="R704" t="s">
        <v>118</v>
      </c>
      <c r="S704" t="s">
        <v>138</v>
      </c>
      <c r="T704" t="s">
        <v>82</v>
      </c>
      <c r="U704" t="s"/>
      <c r="V704" t="s">
        <v>83</v>
      </c>
      <c r="W704" t="s">
        <v>84</v>
      </c>
      <c r="X704" t="s"/>
      <c r="Y704" t="s">
        <v>85</v>
      </c>
      <c r="Z704">
        <f>HYPERLINK("https://hotelmonitor-cachepage.eclerx.com/savepage/tk_15435846877806292_sr_2117.html","info")</f>
        <v/>
      </c>
      <c r="AA704" t="n">
        <v>9610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>
        <v>88</v>
      </c>
      <c r="AO704" t="s"/>
      <c r="AP704" t="n">
        <v>76</v>
      </c>
      <c r="AQ704" t="s">
        <v>89</v>
      </c>
      <c r="AR704" t="s"/>
      <c r="AS704" t="s"/>
      <c r="AT704" t="s">
        <v>90</v>
      </c>
      <c r="AU704" t="s"/>
      <c r="AV704" t="s"/>
      <c r="AW704" t="s"/>
      <c r="AX704" t="s"/>
      <c r="AY704" t="n">
        <v>1055000</v>
      </c>
      <c r="AZ704" t="s"/>
      <c r="BA704" t="s"/>
      <c r="BB704" t="n">
        <v>67412</v>
      </c>
      <c r="BC704" t="n">
        <v>13.498467</v>
      </c>
      <c r="BD704" t="n">
        <v>52.389061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92</v>
      </c>
    </row>
    <row r="705" spans="1:70">
      <c r="A705" t="s">
        <v>70</v>
      </c>
      <c r="B705" t="s">
        <v>71</v>
      </c>
      <c r="C705" t="s">
        <v>72</v>
      </c>
      <c r="D705" t="n">
        <v>1</v>
      </c>
      <c r="E705" t="s">
        <v>1173</v>
      </c>
      <c r="F705" t="n">
        <v>76849</v>
      </c>
      <c r="G705" t="s">
        <v>74</v>
      </c>
      <c r="H705" t="s">
        <v>75</v>
      </c>
      <c r="I705" t="s"/>
      <c r="J705" t="s">
        <v>74</v>
      </c>
      <c r="K705" t="n">
        <v>122</v>
      </c>
      <c r="L705" t="s">
        <v>76</v>
      </c>
      <c r="M705" t="s"/>
      <c r="N705" t="s">
        <v>1177</v>
      </c>
      <c r="O705" t="s">
        <v>78</v>
      </c>
      <c r="P705" t="s">
        <v>1175</v>
      </c>
      <c r="Q705" t="s"/>
      <c r="R705" t="s">
        <v>118</v>
      </c>
      <c r="S705" t="s">
        <v>138</v>
      </c>
      <c r="T705" t="s">
        <v>82</v>
      </c>
      <c r="U705" t="s"/>
      <c r="V705" t="s">
        <v>83</v>
      </c>
      <c r="W705" t="s">
        <v>84</v>
      </c>
      <c r="X705" t="s"/>
      <c r="Y705" t="s">
        <v>85</v>
      </c>
      <c r="Z705">
        <f>HYPERLINK("https://hotelmonitor-cachepage.eclerx.com/savepage/tk_15435846877806292_sr_2117.html","info")</f>
        <v/>
      </c>
      <c r="AA705" t="n">
        <v>9610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>
        <v>88</v>
      </c>
      <c r="AO705" t="s"/>
      <c r="AP705" t="n">
        <v>76</v>
      </c>
      <c r="AQ705" t="s">
        <v>89</v>
      </c>
      <c r="AR705" t="s"/>
      <c r="AS705" t="s"/>
      <c r="AT705" t="s">
        <v>90</v>
      </c>
      <c r="AU705" t="s"/>
      <c r="AV705" t="s"/>
      <c r="AW705" t="s"/>
      <c r="AX705" t="s"/>
      <c r="AY705" t="n">
        <v>1055000</v>
      </c>
      <c r="AZ705" t="s"/>
      <c r="BA705" t="s"/>
      <c r="BB705" t="n">
        <v>67412</v>
      </c>
      <c r="BC705" t="n">
        <v>13.498467</v>
      </c>
      <c r="BD705" t="n">
        <v>52.389061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92</v>
      </c>
    </row>
    <row r="706" spans="1:70">
      <c r="A706" t="s">
        <v>70</v>
      </c>
      <c r="B706" t="s">
        <v>71</v>
      </c>
      <c r="C706" t="s">
        <v>72</v>
      </c>
      <c r="D706" t="n">
        <v>1</v>
      </c>
      <c r="E706" t="s">
        <v>1173</v>
      </c>
      <c r="F706" t="n">
        <v>76849</v>
      </c>
      <c r="G706" t="s">
        <v>74</v>
      </c>
      <c r="H706" t="s">
        <v>75</v>
      </c>
      <c r="I706" t="s"/>
      <c r="J706" t="s">
        <v>74</v>
      </c>
      <c r="K706" t="n">
        <v>131</v>
      </c>
      <c r="L706" t="s">
        <v>76</v>
      </c>
      <c r="M706" t="s"/>
      <c r="N706" t="s">
        <v>1180</v>
      </c>
      <c r="O706" t="s">
        <v>78</v>
      </c>
      <c r="P706" t="s">
        <v>1175</v>
      </c>
      <c r="Q706" t="s"/>
      <c r="R706" t="s">
        <v>118</v>
      </c>
      <c r="S706" t="s">
        <v>408</v>
      </c>
      <c r="T706" t="s">
        <v>82</v>
      </c>
      <c r="U706" t="s"/>
      <c r="V706" t="s">
        <v>83</v>
      </c>
      <c r="W706" t="s">
        <v>99</v>
      </c>
      <c r="X706" t="s"/>
      <c r="Y706" t="s">
        <v>85</v>
      </c>
      <c r="Z706">
        <f>HYPERLINK("https://hotelmonitor-cachepage.eclerx.com/savepage/tk_15435846877806292_sr_2117.html","info")</f>
        <v/>
      </c>
      <c r="AA706" t="n">
        <v>9610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>
        <v>88</v>
      </c>
      <c r="AO706" t="s"/>
      <c r="AP706" t="n">
        <v>76</v>
      </c>
      <c r="AQ706" t="s">
        <v>89</v>
      </c>
      <c r="AR706" t="s"/>
      <c r="AS706" t="s"/>
      <c r="AT706" t="s">
        <v>90</v>
      </c>
      <c r="AU706" t="s"/>
      <c r="AV706" t="s"/>
      <c r="AW706" t="s"/>
      <c r="AX706" t="s"/>
      <c r="AY706" t="n">
        <v>1055000</v>
      </c>
      <c r="AZ706" t="s"/>
      <c r="BA706" t="s"/>
      <c r="BB706" t="n">
        <v>67412</v>
      </c>
      <c r="BC706" t="n">
        <v>13.498467</v>
      </c>
      <c r="BD706" t="n">
        <v>52.389061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92</v>
      </c>
    </row>
    <row r="707" spans="1:70">
      <c r="A707" t="s">
        <v>70</v>
      </c>
      <c r="B707" t="s">
        <v>71</v>
      </c>
      <c r="C707" t="s">
        <v>72</v>
      </c>
      <c r="D707" t="n">
        <v>1</v>
      </c>
      <c r="E707" t="s">
        <v>1173</v>
      </c>
      <c r="F707" t="n">
        <v>76849</v>
      </c>
      <c r="G707" t="s">
        <v>74</v>
      </c>
      <c r="H707" t="s">
        <v>75</v>
      </c>
      <c r="I707" t="s"/>
      <c r="J707" t="s">
        <v>74</v>
      </c>
      <c r="K707" t="n">
        <v>141</v>
      </c>
      <c r="L707" t="s">
        <v>76</v>
      </c>
      <c r="M707" t="s"/>
      <c r="N707" t="s">
        <v>1181</v>
      </c>
      <c r="O707" t="s">
        <v>78</v>
      </c>
      <c r="P707" t="s">
        <v>1175</v>
      </c>
      <c r="Q707" t="s"/>
      <c r="R707" t="s">
        <v>118</v>
      </c>
      <c r="S707" t="s">
        <v>304</v>
      </c>
      <c r="T707" t="s">
        <v>82</v>
      </c>
      <c r="U707" t="s"/>
      <c r="V707" t="s">
        <v>83</v>
      </c>
      <c r="W707" t="s">
        <v>99</v>
      </c>
      <c r="X707" t="s"/>
      <c r="Y707" t="s">
        <v>85</v>
      </c>
      <c r="Z707">
        <f>HYPERLINK("https://hotelmonitor-cachepage.eclerx.com/savepage/tk_15435846877806292_sr_2117.html","info")</f>
        <v/>
      </c>
      <c r="AA707" t="n">
        <v>9610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>
        <v>88</v>
      </c>
      <c r="AO707" t="s"/>
      <c r="AP707" t="n">
        <v>76</v>
      </c>
      <c r="AQ707" t="s">
        <v>89</v>
      </c>
      <c r="AR707" t="s"/>
      <c r="AS707" t="s"/>
      <c r="AT707" t="s">
        <v>90</v>
      </c>
      <c r="AU707" t="s"/>
      <c r="AV707" t="s"/>
      <c r="AW707" t="s"/>
      <c r="AX707" t="s"/>
      <c r="AY707" t="n">
        <v>1055000</v>
      </c>
      <c r="AZ707" t="s"/>
      <c r="BA707" t="s"/>
      <c r="BB707" t="n">
        <v>67412</v>
      </c>
      <c r="BC707" t="n">
        <v>13.498467</v>
      </c>
      <c r="BD707" t="n">
        <v>52.389061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92</v>
      </c>
    </row>
    <row r="708" spans="1:70">
      <c r="A708" t="s">
        <v>70</v>
      </c>
      <c r="B708" t="s">
        <v>71</v>
      </c>
      <c r="C708" t="s">
        <v>72</v>
      </c>
      <c r="D708" t="n">
        <v>1</v>
      </c>
      <c r="E708" t="s">
        <v>1173</v>
      </c>
      <c r="F708" t="n">
        <v>76849</v>
      </c>
      <c r="G708" t="s">
        <v>74</v>
      </c>
      <c r="H708" t="s">
        <v>75</v>
      </c>
      <c r="I708" t="s"/>
      <c r="J708" t="s">
        <v>74</v>
      </c>
      <c r="K708" t="n">
        <v>142</v>
      </c>
      <c r="L708" t="s">
        <v>76</v>
      </c>
      <c r="M708" t="s"/>
      <c r="N708" t="s">
        <v>1178</v>
      </c>
      <c r="O708" t="s">
        <v>78</v>
      </c>
      <c r="P708" t="s">
        <v>1175</v>
      </c>
      <c r="Q708" t="s"/>
      <c r="R708" t="s">
        <v>118</v>
      </c>
      <c r="S708" t="s">
        <v>568</v>
      </c>
      <c r="T708" t="s">
        <v>82</v>
      </c>
      <c r="U708" t="s"/>
      <c r="V708" t="s">
        <v>83</v>
      </c>
      <c r="W708" t="s">
        <v>84</v>
      </c>
      <c r="X708" t="s"/>
      <c r="Y708" t="s">
        <v>85</v>
      </c>
      <c r="Z708">
        <f>HYPERLINK("https://hotelmonitor-cachepage.eclerx.com/savepage/tk_15435846877806292_sr_2117.html","info")</f>
        <v/>
      </c>
      <c r="AA708" t="n">
        <v>9610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>
        <v>88</v>
      </c>
      <c r="AO708" t="s"/>
      <c r="AP708" t="n">
        <v>76</v>
      </c>
      <c r="AQ708" t="s">
        <v>89</v>
      </c>
      <c r="AR708" t="s"/>
      <c r="AS708" t="s"/>
      <c r="AT708" t="s">
        <v>90</v>
      </c>
      <c r="AU708" t="s"/>
      <c r="AV708" t="s"/>
      <c r="AW708" t="s"/>
      <c r="AX708" t="s"/>
      <c r="AY708" t="n">
        <v>1055000</v>
      </c>
      <c r="AZ708" t="s"/>
      <c r="BA708" t="s"/>
      <c r="BB708" t="n">
        <v>67412</v>
      </c>
      <c r="BC708" t="n">
        <v>13.498467</v>
      </c>
      <c r="BD708" t="n">
        <v>52.389061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92</v>
      </c>
    </row>
    <row r="709" spans="1:70">
      <c r="A709" t="s">
        <v>70</v>
      </c>
      <c r="B709" t="s">
        <v>71</v>
      </c>
      <c r="C709" t="s">
        <v>72</v>
      </c>
      <c r="D709" t="n">
        <v>1</v>
      </c>
      <c r="E709" t="s">
        <v>1173</v>
      </c>
      <c r="F709" t="n">
        <v>76849</v>
      </c>
      <c r="G709" t="s">
        <v>74</v>
      </c>
      <c r="H709" t="s">
        <v>75</v>
      </c>
      <c r="I709" t="s"/>
      <c r="J709" t="s">
        <v>74</v>
      </c>
      <c r="K709" t="n">
        <v>152</v>
      </c>
      <c r="L709" t="s">
        <v>76</v>
      </c>
      <c r="M709" t="s"/>
      <c r="N709" t="s">
        <v>1180</v>
      </c>
      <c r="O709" t="s">
        <v>78</v>
      </c>
      <c r="P709" t="s">
        <v>1175</v>
      </c>
      <c r="Q709" t="s"/>
      <c r="R709" t="s">
        <v>118</v>
      </c>
      <c r="S709" t="s">
        <v>431</v>
      </c>
      <c r="T709" t="s">
        <v>82</v>
      </c>
      <c r="U709" t="s"/>
      <c r="V709" t="s">
        <v>83</v>
      </c>
      <c r="W709" t="s">
        <v>84</v>
      </c>
      <c r="X709" t="s"/>
      <c r="Y709" t="s">
        <v>85</v>
      </c>
      <c r="Z709">
        <f>HYPERLINK("https://hotelmonitor-cachepage.eclerx.com/savepage/tk_15435846877806292_sr_2117.html","info")</f>
        <v/>
      </c>
      <c r="AA709" t="n">
        <v>9610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>
        <v>88</v>
      </c>
      <c r="AO709" t="s"/>
      <c r="AP709" t="n">
        <v>76</v>
      </c>
      <c r="AQ709" t="s">
        <v>89</v>
      </c>
      <c r="AR709" t="s"/>
      <c r="AS709" t="s"/>
      <c r="AT709" t="s">
        <v>90</v>
      </c>
      <c r="AU709" t="s"/>
      <c r="AV709" t="s"/>
      <c r="AW709" t="s"/>
      <c r="AX709" t="s"/>
      <c r="AY709" t="n">
        <v>1055000</v>
      </c>
      <c r="AZ709" t="s"/>
      <c r="BA709" t="s"/>
      <c r="BB709" t="n">
        <v>67412</v>
      </c>
      <c r="BC709" t="n">
        <v>13.498467</v>
      </c>
      <c r="BD709" t="n">
        <v>52.389061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92</v>
      </c>
    </row>
    <row r="710" spans="1:70">
      <c r="A710" t="s">
        <v>70</v>
      </c>
      <c r="B710" t="s">
        <v>71</v>
      </c>
      <c r="C710" t="s">
        <v>72</v>
      </c>
      <c r="D710" t="n">
        <v>1</v>
      </c>
      <c r="E710" t="s">
        <v>1173</v>
      </c>
      <c r="F710" t="n">
        <v>76849</v>
      </c>
      <c r="G710" t="s">
        <v>74</v>
      </c>
      <c r="H710" t="s">
        <v>75</v>
      </c>
      <c r="I710" t="s"/>
      <c r="J710" t="s">
        <v>74</v>
      </c>
      <c r="K710" t="n">
        <v>162</v>
      </c>
      <c r="L710" t="s">
        <v>76</v>
      </c>
      <c r="M710" t="s"/>
      <c r="N710" t="s">
        <v>1181</v>
      </c>
      <c r="O710" t="s">
        <v>78</v>
      </c>
      <c r="P710" t="s">
        <v>1175</v>
      </c>
      <c r="Q710" t="s"/>
      <c r="R710" t="s">
        <v>118</v>
      </c>
      <c r="S710" t="s">
        <v>338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HYPERLINK("https://hotelmonitor-cachepage.eclerx.com/savepage/tk_15435846877806292_sr_2117.html","info")</f>
        <v/>
      </c>
      <c r="AA710" t="n">
        <v>9610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>
        <v>88</v>
      </c>
      <c r="AO710" t="s"/>
      <c r="AP710" t="n">
        <v>76</v>
      </c>
      <c r="AQ710" t="s">
        <v>89</v>
      </c>
      <c r="AR710" t="s"/>
      <c r="AS710" t="s"/>
      <c r="AT710" t="s">
        <v>90</v>
      </c>
      <c r="AU710" t="s"/>
      <c r="AV710" t="s"/>
      <c r="AW710" t="s"/>
      <c r="AX710" t="s"/>
      <c r="AY710" t="n">
        <v>1055000</v>
      </c>
      <c r="AZ710" t="s"/>
      <c r="BA710" t="s"/>
      <c r="BB710" t="n">
        <v>67412</v>
      </c>
      <c r="BC710" t="n">
        <v>13.498467</v>
      </c>
      <c r="BD710" t="n">
        <v>52.389061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92</v>
      </c>
    </row>
    <row r="711" spans="1:70">
      <c r="A711" t="s">
        <v>70</v>
      </c>
      <c r="B711" t="s">
        <v>71</v>
      </c>
      <c r="C711" t="s">
        <v>72</v>
      </c>
      <c r="D711" t="n">
        <v>1</v>
      </c>
      <c r="E711" t="s">
        <v>1183</v>
      </c>
      <c r="F711" t="n">
        <v>-1</v>
      </c>
      <c r="G711" t="s">
        <v>74</v>
      </c>
      <c r="H711" t="s">
        <v>75</v>
      </c>
      <c r="I711" t="s"/>
      <c r="J711" t="s">
        <v>74</v>
      </c>
      <c r="K711" t="n">
        <v>114.8</v>
      </c>
      <c r="L711" t="s">
        <v>76</v>
      </c>
      <c r="M711" t="s"/>
      <c r="N711" t="s">
        <v>96</v>
      </c>
      <c r="O711" t="s">
        <v>78</v>
      </c>
      <c r="P711" t="s">
        <v>1183</v>
      </c>
      <c r="Q711" t="s"/>
      <c r="R711" t="s">
        <v>118</v>
      </c>
      <c r="S711" t="s">
        <v>1152</v>
      </c>
      <c r="T711" t="s">
        <v>82</v>
      </c>
      <c r="U711" t="s"/>
      <c r="V711" t="s">
        <v>83</v>
      </c>
      <c r="W711" t="s">
        <v>84</v>
      </c>
      <c r="X711" t="s"/>
      <c r="Y711" t="s">
        <v>85</v>
      </c>
      <c r="Z711">
        <f>HYPERLINK("https://hotelmonitor-cachepage.eclerx.com/savepage/tk_15435849845132601_sr_2117.html","info")</f>
        <v/>
      </c>
      <c r="AA711" t="n">
        <v>-6796565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>
        <v>88</v>
      </c>
      <c r="AO711" t="s"/>
      <c r="AP711" t="n">
        <v>243</v>
      </c>
      <c r="AQ711" t="s">
        <v>89</v>
      </c>
      <c r="AR711" t="s"/>
      <c r="AS711" t="s"/>
      <c r="AT711" t="s">
        <v>90</v>
      </c>
      <c r="AU711" t="s"/>
      <c r="AV711" t="s"/>
      <c r="AW711" t="s"/>
      <c r="AX711" t="s"/>
      <c r="AY711" t="n">
        <v>6796565</v>
      </c>
      <c r="AZ711" t="s">
        <v>1184</v>
      </c>
      <c r="BA711" t="s"/>
      <c r="BB711" t="n">
        <v>3176</v>
      </c>
      <c r="BC711" t="n">
        <v>13.318892</v>
      </c>
      <c r="BD711" t="n">
        <v>52.501755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92</v>
      </c>
    </row>
    <row r="712" spans="1:70">
      <c r="A712" t="s">
        <v>70</v>
      </c>
      <c r="B712" t="s">
        <v>71</v>
      </c>
      <c r="C712" t="s">
        <v>72</v>
      </c>
      <c r="D712" t="n">
        <v>1</v>
      </c>
      <c r="E712" t="s">
        <v>1183</v>
      </c>
      <c r="F712" t="n">
        <v>-1</v>
      </c>
      <c r="G712" t="s">
        <v>74</v>
      </c>
      <c r="H712" t="s">
        <v>75</v>
      </c>
      <c r="I712" t="s"/>
      <c r="J712" t="s">
        <v>74</v>
      </c>
      <c r="K712" t="n">
        <v>127</v>
      </c>
      <c r="L712" t="s">
        <v>76</v>
      </c>
      <c r="M712" t="s"/>
      <c r="N712" t="s">
        <v>141</v>
      </c>
      <c r="O712" t="s">
        <v>78</v>
      </c>
      <c r="P712" t="s">
        <v>1183</v>
      </c>
      <c r="Q712" t="s"/>
      <c r="R712" t="s">
        <v>118</v>
      </c>
      <c r="S712" t="s">
        <v>862</v>
      </c>
      <c r="T712" t="s">
        <v>82</v>
      </c>
      <c r="U712" t="s"/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HYPERLINK("https://hotelmonitor-cachepage.eclerx.com/savepage/tk_15435849845132601_sr_2117.html","info")</f>
        <v/>
      </c>
      <c r="AA712" t="n">
        <v>-6796565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>
        <v>88</v>
      </c>
      <c r="AO712" t="s"/>
      <c r="AP712" t="n">
        <v>243</v>
      </c>
      <c r="AQ712" t="s">
        <v>89</v>
      </c>
      <c r="AR712" t="s"/>
      <c r="AS712" t="s"/>
      <c r="AT712" t="s">
        <v>90</v>
      </c>
      <c r="AU712" t="s"/>
      <c r="AV712" t="s"/>
      <c r="AW712" t="s"/>
      <c r="AX712" t="s"/>
      <c r="AY712" t="n">
        <v>6796565</v>
      </c>
      <c r="AZ712" t="s">
        <v>1184</v>
      </c>
      <c r="BA712" t="s"/>
      <c r="BB712" t="n">
        <v>3176</v>
      </c>
      <c r="BC712" t="n">
        <v>13.318892</v>
      </c>
      <c r="BD712" t="n">
        <v>52.501755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92</v>
      </c>
    </row>
    <row r="713" spans="1:70">
      <c r="A713" t="s">
        <v>70</v>
      </c>
      <c r="B713" t="s">
        <v>71</v>
      </c>
      <c r="C713" t="s">
        <v>72</v>
      </c>
      <c r="D713" t="n">
        <v>1</v>
      </c>
      <c r="E713" t="s">
        <v>1183</v>
      </c>
      <c r="F713" t="n">
        <v>-1</v>
      </c>
      <c r="G713" t="s">
        <v>74</v>
      </c>
      <c r="H713" t="s">
        <v>75</v>
      </c>
      <c r="I713" t="s"/>
      <c r="J713" t="s">
        <v>74</v>
      </c>
      <c r="K713" t="n">
        <v>137</v>
      </c>
      <c r="L713" t="s">
        <v>76</v>
      </c>
      <c r="M713" t="s"/>
      <c r="N713" t="s">
        <v>1185</v>
      </c>
      <c r="O713" t="s">
        <v>78</v>
      </c>
      <c r="P713" t="s">
        <v>1183</v>
      </c>
      <c r="Q713" t="s"/>
      <c r="R713" t="s">
        <v>118</v>
      </c>
      <c r="S713" t="s">
        <v>360</v>
      </c>
      <c r="T713" t="s">
        <v>82</v>
      </c>
      <c r="U713" t="s"/>
      <c r="V713" t="s">
        <v>83</v>
      </c>
      <c r="W713" t="s">
        <v>84</v>
      </c>
      <c r="X713" t="s"/>
      <c r="Y713" t="s">
        <v>85</v>
      </c>
      <c r="Z713">
        <f>HYPERLINK("https://hotelmonitor-cachepage.eclerx.com/savepage/tk_15435849845132601_sr_2117.html","info")</f>
        <v/>
      </c>
      <c r="AA713" t="n">
        <v>-6796565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>
        <v>88</v>
      </c>
      <c r="AO713" t="s"/>
      <c r="AP713" t="n">
        <v>243</v>
      </c>
      <c r="AQ713" t="s">
        <v>89</v>
      </c>
      <c r="AR713" t="s"/>
      <c r="AS713" t="s"/>
      <c r="AT713" t="s">
        <v>90</v>
      </c>
      <c r="AU713" t="s"/>
      <c r="AV713" t="s"/>
      <c r="AW713" t="s"/>
      <c r="AX713" t="s"/>
      <c r="AY713" t="n">
        <v>6796565</v>
      </c>
      <c r="AZ713" t="s">
        <v>1184</v>
      </c>
      <c r="BA713" t="s"/>
      <c r="BB713" t="n">
        <v>3176</v>
      </c>
      <c r="BC713" t="n">
        <v>13.318892</v>
      </c>
      <c r="BD713" t="n">
        <v>52.501755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92</v>
      </c>
    </row>
    <row r="714" spans="1:70">
      <c r="A714" t="s">
        <v>70</v>
      </c>
      <c r="B714" t="s">
        <v>71</v>
      </c>
      <c r="C714" t="s">
        <v>72</v>
      </c>
      <c r="D714" t="n">
        <v>1</v>
      </c>
      <c r="E714" t="s">
        <v>1183</v>
      </c>
      <c r="F714" t="n">
        <v>-1</v>
      </c>
      <c r="G714" t="s">
        <v>74</v>
      </c>
      <c r="H714" t="s">
        <v>75</v>
      </c>
      <c r="I714" t="s"/>
      <c r="J714" t="s">
        <v>74</v>
      </c>
      <c r="K714" t="n">
        <v>137.3</v>
      </c>
      <c r="L714" t="s">
        <v>76</v>
      </c>
      <c r="M714" t="s"/>
      <c r="N714" t="s">
        <v>1064</v>
      </c>
      <c r="O714" t="s">
        <v>78</v>
      </c>
      <c r="P714" t="s">
        <v>1183</v>
      </c>
      <c r="Q714" t="s"/>
      <c r="R714" t="s">
        <v>118</v>
      </c>
      <c r="S714" t="s">
        <v>1186</v>
      </c>
      <c r="T714" t="s">
        <v>82</v>
      </c>
      <c r="U714" t="s"/>
      <c r="V714" t="s">
        <v>83</v>
      </c>
      <c r="W714" t="s">
        <v>84</v>
      </c>
      <c r="X714" t="s"/>
      <c r="Y714" t="s">
        <v>85</v>
      </c>
      <c r="Z714">
        <f>HYPERLINK("https://hotelmonitor-cachepage.eclerx.com/savepage/tk_15435849845132601_sr_2117.html","info")</f>
        <v/>
      </c>
      <c r="AA714" t="n">
        <v>-6796565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>
        <v>88</v>
      </c>
      <c r="AO714" t="s"/>
      <c r="AP714" t="n">
        <v>243</v>
      </c>
      <c r="AQ714" t="s">
        <v>89</v>
      </c>
      <c r="AR714" t="s"/>
      <c r="AS714" t="s"/>
      <c r="AT714" t="s">
        <v>90</v>
      </c>
      <c r="AU714" t="s"/>
      <c r="AV714" t="s"/>
      <c r="AW714" t="s"/>
      <c r="AX714" t="s"/>
      <c r="AY714" t="n">
        <v>6796565</v>
      </c>
      <c r="AZ714" t="s">
        <v>1184</v>
      </c>
      <c r="BA714" t="s"/>
      <c r="BB714" t="n">
        <v>3176</v>
      </c>
      <c r="BC714" t="n">
        <v>13.318892</v>
      </c>
      <c r="BD714" t="n">
        <v>52.501755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92</v>
      </c>
    </row>
    <row r="715" spans="1:70">
      <c r="A715" t="s">
        <v>70</v>
      </c>
      <c r="B715" t="s">
        <v>71</v>
      </c>
      <c r="C715" t="s">
        <v>72</v>
      </c>
      <c r="D715" t="n">
        <v>1</v>
      </c>
      <c r="E715" t="s">
        <v>1183</v>
      </c>
      <c r="F715" t="n">
        <v>-1</v>
      </c>
      <c r="G715" t="s">
        <v>74</v>
      </c>
      <c r="H715" t="s">
        <v>75</v>
      </c>
      <c r="I715" t="s"/>
      <c r="J715" t="s">
        <v>74</v>
      </c>
      <c r="K715" t="n">
        <v>152</v>
      </c>
      <c r="L715" t="s">
        <v>76</v>
      </c>
      <c r="M715" t="s"/>
      <c r="N715" t="s">
        <v>125</v>
      </c>
      <c r="O715" t="s">
        <v>78</v>
      </c>
      <c r="P715" t="s">
        <v>1183</v>
      </c>
      <c r="Q715" t="s"/>
      <c r="R715" t="s">
        <v>118</v>
      </c>
      <c r="S715" t="s">
        <v>431</v>
      </c>
      <c r="T715" t="s">
        <v>82</v>
      </c>
      <c r="U715" t="s"/>
      <c r="V715" t="s">
        <v>83</v>
      </c>
      <c r="W715" t="s">
        <v>84</v>
      </c>
      <c r="X715" t="s"/>
      <c r="Y715" t="s">
        <v>85</v>
      </c>
      <c r="Z715">
        <f>HYPERLINK("https://hotelmonitor-cachepage.eclerx.com/savepage/tk_15435849845132601_sr_2117.html","info")</f>
        <v/>
      </c>
      <c r="AA715" t="n">
        <v>-6796565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>
        <v>88</v>
      </c>
      <c r="AO715" t="s"/>
      <c r="AP715" t="n">
        <v>243</v>
      </c>
      <c r="AQ715" t="s">
        <v>89</v>
      </c>
      <c r="AR715" t="s"/>
      <c r="AS715" t="s"/>
      <c r="AT715" t="s">
        <v>90</v>
      </c>
      <c r="AU715" t="s"/>
      <c r="AV715" t="s"/>
      <c r="AW715" t="s"/>
      <c r="AX715" t="s"/>
      <c r="AY715" t="n">
        <v>6796565</v>
      </c>
      <c r="AZ715" t="s">
        <v>1184</v>
      </c>
      <c r="BA715" t="s"/>
      <c r="BB715" t="n">
        <v>3176</v>
      </c>
      <c r="BC715" t="n">
        <v>13.318892</v>
      </c>
      <c r="BD715" t="n">
        <v>52.501755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92</v>
      </c>
    </row>
    <row r="716" spans="1:70">
      <c r="A716" t="s">
        <v>70</v>
      </c>
      <c r="B716" t="s">
        <v>71</v>
      </c>
      <c r="C716" t="s">
        <v>72</v>
      </c>
      <c r="D716" t="n">
        <v>1</v>
      </c>
      <c r="E716" t="s">
        <v>1183</v>
      </c>
      <c r="F716" t="n">
        <v>-1</v>
      </c>
      <c r="G716" t="s">
        <v>74</v>
      </c>
      <c r="H716" t="s">
        <v>75</v>
      </c>
      <c r="I716" t="s"/>
      <c r="J716" t="s">
        <v>74</v>
      </c>
      <c r="K716" t="n">
        <v>186</v>
      </c>
      <c r="L716" t="s">
        <v>76</v>
      </c>
      <c r="M716" t="s"/>
      <c r="N716" t="s">
        <v>1064</v>
      </c>
      <c r="O716" t="s">
        <v>78</v>
      </c>
      <c r="P716" t="s">
        <v>1183</v>
      </c>
      <c r="Q716" t="s"/>
      <c r="R716" t="s">
        <v>118</v>
      </c>
      <c r="S716" t="s">
        <v>916</v>
      </c>
      <c r="T716" t="s">
        <v>82</v>
      </c>
      <c r="U716" t="s"/>
      <c r="V716" t="s">
        <v>83</v>
      </c>
      <c r="W716" t="s">
        <v>99</v>
      </c>
      <c r="X716" t="s"/>
      <c r="Y716" t="s">
        <v>85</v>
      </c>
      <c r="Z716">
        <f>HYPERLINK("https://hotelmonitor-cachepage.eclerx.com/savepage/tk_15435849845132601_sr_2117.html","info")</f>
        <v/>
      </c>
      <c r="AA716" t="n">
        <v>-6796565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>
        <v>88</v>
      </c>
      <c r="AO716" t="s"/>
      <c r="AP716" t="n">
        <v>243</v>
      </c>
      <c r="AQ716" t="s">
        <v>89</v>
      </c>
      <c r="AR716" t="s"/>
      <c r="AS716" t="s"/>
      <c r="AT716" t="s">
        <v>90</v>
      </c>
      <c r="AU716" t="s"/>
      <c r="AV716" t="s"/>
      <c r="AW716" t="s"/>
      <c r="AX716" t="s"/>
      <c r="AY716" t="n">
        <v>6796565</v>
      </c>
      <c r="AZ716" t="s">
        <v>1184</v>
      </c>
      <c r="BA716" t="s"/>
      <c r="BB716" t="n">
        <v>3176</v>
      </c>
      <c r="BC716" t="n">
        <v>13.318892</v>
      </c>
      <c r="BD716" t="n">
        <v>52.501755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92</v>
      </c>
    </row>
    <row r="717" spans="1:70">
      <c r="A717" t="s">
        <v>70</v>
      </c>
      <c r="B717" t="s">
        <v>71</v>
      </c>
      <c r="C717" t="s">
        <v>72</v>
      </c>
      <c r="D717" t="n">
        <v>1</v>
      </c>
      <c r="E717" t="s">
        <v>1187</v>
      </c>
      <c r="F717" t="n">
        <v>529934</v>
      </c>
      <c r="G717" t="s">
        <v>74</v>
      </c>
      <c r="H717" t="s">
        <v>75</v>
      </c>
      <c r="I717" t="s"/>
      <c r="J717" t="s">
        <v>74</v>
      </c>
      <c r="K717" t="n">
        <v>295</v>
      </c>
      <c r="L717" t="s">
        <v>76</v>
      </c>
      <c r="M717" t="s"/>
      <c r="N717" t="s">
        <v>113</v>
      </c>
      <c r="O717" t="s">
        <v>78</v>
      </c>
      <c r="P717" t="s">
        <v>1188</v>
      </c>
      <c r="Q717" t="s"/>
      <c r="R717" t="s">
        <v>153</v>
      </c>
      <c r="S717" t="s">
        <v>1189</v>
      </c>
      <c r="T717" t="s">
        <v>82</v>
      </c>
      <c r="U717" t="s"/>
      <c r="V717" t="s">
        <v>83</v>
      </c>
      <c r="W717" t="s">
        <v>84</v>
      </c>
      <c r="X717" t="s"/>
      <c r="Y717" t="s">
        <v>85</v>
      </c>
      <c r="Z717">
        <f>HYPERLINK("https://hotelmonitor-cachepage.eclerx.com/savepage/tk_1543585020323853_sr_2117.html","info")</f>
        <v/>
      </c>
      <c r="AA717" t="n">
        <v>9391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>
        <v>88</v>
      </c>
      <c r="AO717" t="s"/>
      <c r="AP717" t="n">
        <v>263</v>
      </c>
      <c r="AQ717" t="s">
        <v>89</v>
      </c>
      <c r="AR717" t="s"/>
      <c r="AS717" t="s"/>
      <c r="AT717" t="s">
        <v>90</v>
      </c>
      <c r="AU717" t="s"/>
      <c r="AV717" t="s"/>
      <c r="AW717" t="s"/>
      <c r="AX717" t="s"/>
      <c r="AY717" t="n">
        <v>937995</v>
      </c>
      <c r="AZ717" t="s">
        <v>1190</v>
      </c>
      <c r="BA717" t="s"/>
      <c r="BB717" t="n">
        <v>50938</v>
      </c>
      <c r="BC717" t="n">
        <v>13.39083</v>
      </c>
      <c r="BD717" t="n">
        <v>52.51513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92</v>
      </c>
    </row>
    <row r="718" spans="1:70">
      <c r="A718" t="s">
        <v>70</v>
      </c>
      <c r="B718" t="s">
        <v>71</v>
      </c>
      <c r="C718" t="s">
        <v>72</v>
      </c>
      <c r="D718" t="n">
        <v>1</v>
      </c>
      <c r="E718" t="s">
        <v>1187</v>
      </c>
      <c r="F718" t="n">
        <v>529934</v>
      </c>
      <c r="G718" t="s">
        <v>74</v>
      </c>
      <c r="H718" t="s">
        <v>75</v>
      </c>
      <c r="I718" t="s"/>
      <c r="J718" t="s">
        <v>74</v>
      </c>
      <c r="K718" t="n">
        <v>337</v>
      </c>
      <c r="L718" t="s">
        <v>76</v>
      </c>
      <c r="M718" t="s"/>
      <c r="N718" t="s">
        <v>252</v>
      </c>
      <c r="O718" t="s">
        <v>78</v>
      </c>
      <c r="P718" t="s">
        <v>1188</v>
      </c>
      <c r="Q718" t="s"/>
      <c r="R718" t="s">
        <v>153</v>
      </c>
      <c r="S718" t="s">
        <v>1191</v>
      </c>
      <c r="T718" t="s">
        <v>82</v>
      </c>
      <c r="U718" t="s"/>
      <c r="V718" t="s">
        <v>83</v>
      </c>
      <c r="W718" t="s">
        <v>84</v>
      </c>
      <c r="X718" t="s"/>
      <c r="Y718" t="s">
        <v>85</v>
      </c>
      <c r="Z718">
        <f>HYPERLINK("https://hotelmonitor-cachepage.eclerx.com/savepage/tk_1543585020323853_sr_2117.html","info")</f>
        <v/>
      </c>
      <c r="AA718" t="n">
        <v>9391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>
        <v>88</v>
      </c>
      <c r="AO718" t="s"/>
      <c r="AP718" t="n">
        <v>263</v>
      </c>
      <c r="AQ718" t="s">
        <v>89</v>
      </c>
      <c r="AR718" t="s"/>
      <c r="AS718" t="s"/>
      <c r="AT718" t="s">
        <v>90</v>
      </c>
      <c r="AU718" t="s"/>
      <c r="AV718" t="s"/>
      <c r="AW718" t="s"/>
      <c r="AX718" t="s"/>
      <c r="AY718" t="n">
        <v>937995</v>
      </c>
      <c r="AZ718" t="s">
        <v>1190</v>
      </c>
      <c r="BA718" t="s"/>
      <c r="BB718" t="n">
        <v>50938</v>
      </c>
      <c r="BC718" t="n">
        <v>13.39083</v>
      </c>
      <c r="BD718" t="n">
        <v>52.51513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92</v>
      </c>
    </row>
    <row r="719" spans="1:70">
      <c r="A719" t="s">
        <v>70</v>
      </c>
      <c r="B719" t="s">
        <v>71</v>
      </c>
      <c r="C719" t="s">
        <v>72</v>
      </c>
      <c r="D719" t="n">
        <v>1</v>
      </c>
      <c r="E719" t="s">
        <v>1187</v>
      </c>
      <c r="F719" t="n">
        <v>529934</v>
      </c>
      <c r="G719" t="s">
        <v>74</v>
      </c>
      <c r="H719" t="s">
        <v>75</v>
      </c>
      <c r="I719" t="s"/>
      <c r="J719" t="s">
        <v>74</v>
      </c>
      <c r="K719" t="n">
        <v>345</v>
      </c>
      <c r="L719" t="s">
        <v>76</v>
      </c>
      <c r="M719" t="s"/>
      <c r="N719" t="s">
        <v>717</v>
      </c>
      <c r="O719" t="s">
        <v>78</v>
      </c>
      <c r="P719" t="s">
        <v>1188</v>
      </c>
      <c r="Q719" t="s"/>
      <c r="R719" t="s">
        <v>153</v>
      </c>
      <c r="S719" t="s">
        <v>1192</v>
      </c>
      <c r="T719" t="s">
        <v>82</v>
      </c>
      <c r="U719" t="s"/>
      <c r="V719" t="s">
        <v>83</v>
      </c>
      <c r="W719" t="s">
        <v>99</v>
      </c>
      <c r="X719" t="s"/>
      <c r="Y719" t="s">
        <v>85</v>
      </c>
      <c r="Z719">
        <f>HYPERLINK("https://hotelmonitor-cachepage.eclerx.com/savepage/tk_1543585020323853_sr_2117.html","info")</f>
        <v/>
      </c>
      <c r="AA719" t="n">
        <v>9391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>
        <v>88</v>
      </c>
      <c r="AO719" t="s"/>
      <c r="AP719" t="n">
        <v>263</v>
      </c>
      <c r="AQ719" t="s">
        <v>89</v>
      </c>
      <c r="AR719" t="s"/>
      <c r="AS719" t="s"/>
      <c r="AT719" t="s">
        <v>90</v>
      </c>
      <c r="AU719" t="s"/>
      <c r="AV719" t="s"/>
      <c r="AW719" t="s"/>
      <c r="AX719" t="s"/>
      <c r="AY719" t="n">
        <v>937995</v>
      </c>
      <c r="AZ719" t="s">
        <v>1190</v>
      </c>
      <c r="BA719" t="s"/>
      <c r="BB719" t="n">
        <v>50938</v>
      </c>
      <c r="BC719" t="n">
        <v>13.39083</v>
      </c>
      <c r="BD719" t="n">
        <v>52.51513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92</v>
      </c>
    </row>
    <row r="720" spans="1:70">
      <c r="A720" t="s">
        <v>70</v>
      </c>
      <c r="B720" t="s">
        <v>71</v>
      </c>
      <c r="C720" t="s">
        <v>72</v>
      </c>
      <c r="D720" t="n">
        <v>1</v>
      </c>
      <c r="E720" t="s">
        <v>1187</v>
      </c>
      <c r="F720" t="n">
        <v>529934</v>
      </c>
      <c r="G720" t="s">
        <v>74</v>
      </c>
      <c r="H720" t="s">
        <v>75</v>
      </c>
      <c r="I720" t="s"/>
      <c r="J720" t="s">
        <v>74</v>
      </c>
      <c r="K720" t="n">
        <v>505</v>
      </c>
      <c r="L720" t="s">
        <v>76</v>
      </c>
      <c r="M720" t="s"/>
      <c r="N720" t="s">
        <v>592</v>
      </c>
      <c r="O720" t="s">
        <v>78</v>
      </c>
      <c r="P720" t="s">
        <v>1188</v>
      </c>
      <c r="Q720" t="s"/>
      <c r="R720" t="s">
        <v>153</v>
      </c>
      <c r="S720" t="s">
        <v>1193</v>
      </c>
      <c r="T720" t="s">
        <v>82</v>
      </c>
      <c r="U720" t="s"/>
      <c r="V720" t="s">
        <v>83</v>
      </c>
      <c r="W720" t="s">
        <v>84</v>
      </c>
      <c r="X720" t="s"/>
      <c r="Y720" t="s">
        <v>85</v>
      </c>
      <c r="Z720">
        <f>HYPERLINK("https://hotelmonitor-cachepage.eclerx.com/savepage/tk_1543585020323853_sr_2117.html","info")</f>
        <v/>
      </c>
      <c r="AA720" t="n">
        <v>9391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>
        <v>88</v>
      </c>
      <c r="AO720" t="s"/>
      <c r="AP720" t="n">
        <v>263</v>
      </c>
      <c r="AQ720" t="s">
        <v>89</v>
      </c>
      <c r="AR720" t="s"/>
      <c r="AS720" t="s"/>
      <c r="AT720" t="s">
        <v>90</v>
      </c>
      <c r="AU720" t="s"/>
      <c r="AV720" t="s"/>
      <c r="AW720" t="s"/>
      <c r="AX720" t="s"/>
      <c r="AY720" t="n">
        <v>937995</v>
      </c>
      <c r="AZ720" t="s">
        <v>1190</v>
      </c>
      <c r="BA720" t="s"/>
      <c r="BB720" t="n">
        <v>50938</v>
      </c>
      <c r="BC720" t="n">
        <v>13.39083</v>
      </c>
      <c r="BD720" t="n">
        <v>52.51513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92</v>
      </c>
    </row>
    <row r="721" spans="1:70">
      <c r="A721" t="s">
        <v>70</v>
      </c>
      <c r="B721" t="s">
        <v>71</v>
      </c>
      <c r="C721" t="s">
        <v>72</v>
      </c>
      <c r="D721" t="n">
        <v>1</v>
      </c>
      <c r="E721" t="s">
        <v>1187</v>
      </c>
      <c r="F721" t="n">
        <v>529934</v>
      </c>
      <c r="G721" t="s">
        <v>74</v>
      </c>
      <c r="H721" t="s">
        <v>75</v>
      </c>
      <c r="I721" t="s"/>
      <c r="J721" t="s">
        <v>74</v>
      </c>
      <c r="K721" t="n">
        <v>555</v>
      </c>
      <c r="L721" t="s">
        <v>76</v>
      </c>
      <c r="M721" t="s"/>
      <c r="N721" t="s">
        <v>416</v>
      </c>
      <c r="O721" t="s">
        <v>78</v>
      </c>
      <c r="P721" t="s">
        <v>1188</v>
      </c>
      <c r="Q721" t="s"/>
      <c r="R721" t="s">
        <v>153</v>
      </c>
      <c r="S721" t="s">
        <v>1194</v>
      </c>
      <c r="T721" t="s">
        <v>82</v>
      </c>
      <c r="U721" t="s"/>
      <c r="V721" t="s">
        <v>83</v>
      </c>
      <c r="W721" t="s">
        <v>99</v>
      </c>
      <c r="X721" t="s"/>
      <c r="Y721" t="s">
        <v>85</v>
      </c>
      <c r="Z721">
        <f>HYPERLINK("https://hotelmonitor-cachepage.eclerx.com/savepage/tk_1543585020323853_sr_2117.html","info")</f>
        <v/>
      </c>
      <c r="AA721" t="n">
        <v>9391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>
        <v>88</v>
      </c>
      <c r="AO721" t="s"/>
      <c r="AP721" t="n">
        <v>263</v>
      </c>
      <c r="AQ721" t="s">
        <v>89</v>
      </c>
      <c r="AR721" t="s"/>
      <c r="AS721" t="s"/>
      <c r="AT721" t="s">
        <v>90</v>
      </c>
      <c r="AU721" t="s"/>
      <c r="AV721" t="s"/>
      <c r="AW721" t="s"/>
      <c r="AX721" t="s"/>
      <c r="AY721" t="n">
        <v>937995</v>
      </c>
      <c r="AZ721" t="s">
        <v>1190</v>
      </c>
      <c r="BA721" t="s"/>
      <c r="BB721" t="n">
        <v>50938</v>
      </c>
      <c r="BC721" t="n">
        <v>13.39083</v>
      </c>
      <c r="BD721" t="n">
        <v>52.51513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92</v>
      </c>
    </row>
    <row r="722" spans="1:70">
      <c r="A722" t="s">
        <v>70</v>
      </c>
      <c r="B722" t="s">
        <v>71</v>
      </c>
      <c r="C722" t="s">
        <v>72</v>
      </c>
      <c r="D722" t="n">
        <v>1</v>
      </c>
      <c r="E722" t="s">
        <v>1195</v>
      </c>
      <c r="F722" t="n">
        <v>764832</v>
      </c>
      <c r="G722" t="s">
        <v>74</v>
      </c>
      <c r="H722" t="s">
        <v>75</v>
      </c>
      <c r="I722" t="s"/>
      <c r="J722" t="s">
        <v>74</v>
      </c>
      <c r="K722" t="n">
        <v>440</v>
      </c>
      <c r="L722" t="s">
        <v>76</v>
      </c>
      <c r="M722" t="s"/>
      <c r="N722" t="s">
        <v>1196</v>
      </c>
      <c r="O722" t="s">
        <v>78</v>
      </c>
      <c r="P722" t="s">
        <v>1195</v>
      </c>
      <c r="Q722" t="s"/>
      <c r="R722" t="s">
        <v>153</v>
      </c>
      <c r="S722" t="s">
        <v>1197</v>
      </c>
      <c r="T722" t="s">
        <v>82</v>
      </c>
      <c r="U722" t="s"/>
      <c r="V722" t="s">
        <v>83</v>
      </c>
      <c r="W722" t="s">
        <v>84</v>
      </c>
      <c r="X722" t="s"/>
      <c r="Y722" t="s">
        <v>85</v>
      </c>
      <c r="Z722">
        <f>HYPERLINK("https://hotelmonitor-cachepage.eclerx.com/savepage/tk_15435849356957395_sr_2117.html","info")</f>
        <v/>
      </c>
      <c r="AA722" t="n">
        <v>151943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>
        <v>88</v>
      </c>
      <c r="AO722" t="s"/>
      <c r="AP722" t="n">
        <v>215</v>
      </c>
      <c r="AQ722" t="s">
        <v>89</v>
      </c>
      <c r="AR722" t="s"/>
      <c r="AS722" t="s"/>
      <c r="AT722" t="s">
        <v>90</v>
      </c>
      <c r="AU722" t="s"/>
      <c r="AV722" t="s"/>
      <c r="AW722" t="s"/>
      <c r="AX722" t="s"/>
      <c r="AY722" t="n">
        <v>163047</v>
      </c>
      <c r="AZ722" t="s">
        <v>1198</v>
      </c>
      <c r="BA722" t="s"/>
      <c r="BB722" t="n">
        <v>69452</v>
      </c>
      <c r="BC722" t="n">
        <v>13.37393</v>
      </c>
      <c r="BD722" t="n">
        <v>52.50907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92</v>
      </c>
    </row>
    <row r="723" spans="1:70">
      <c r="A723" t="s">
        <v>70</v>
      </c>
      <c r="B723" t="s">
        <v>71</v>
      </c>
      <c r="C723" t="s">
        <v>72</v>
      </c>
      <c r="D723" t="n">
        <v>1</v>
      </c>
      <c r="E723" t="s">
        <v>1195</v>
      </c>
      <c r="F723" t="n">
        <v>764832</v>
      </c>
      <c r="G723" t="s">
        <v>74</v>
      </c>
      <c r="H723" t="s">
        <v>75</v>
      </c>
      <c r="I723" t="s"/>
      <c r="J723" t="s">
        <v>74</v>
      </c>
      <c r="K723" t="n">
        <v>260</v>
      </c>
      <c r="L723" t="s">
        <v>76</v>
      </c>
      <c r="M723" t="s"/>
      <c r="N723" t="s">
        <v>592</v>
      </c>
      <c r="O723" t="s">
        <v>78</v>
      </c>
      <c r="P723" t="s">
        <v>1195</v>
      </c>
      <c r="Q723" t="s"/>
      <c r="R723" t="s">
        <v>153</v>
      </c>
      <c r="S723" t="s">
        <v>1199</v>
      </c>
      <c r="T723" t="s">
        <v>82</v>
      </c>
      <c r="U723" t="s"/>
      <c r="V723" t="s">
        <v>83</v>
      </c>
      <c r="W723" t="s">
        <v>84</v>
      </c>
      <c r="X723" t="s"/>
      <c r="Y723" t="s">
        <v>85</v>
      </c>
      <c r="Z723">
        <f>HYPERLINK("https://hotelmonitor-cachepage.eclerx.com/savepage/tk_15435849356957395_sr_2117.html","info")</f>
        <v/>
      </c>
      <c r="AA723" t="n">
        <v>151943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>
        <v>88</v>
      </c>
      <c r="AO723" t="s"/>
      <c r="AP723" t="n">
        <v>215</v>
      </c>
      <c r="AQ723" t="s">
        <v>89</v>
      </c>
      <c r="AR723" t="s"/>
      <c r="AS723" t="s"/>
      <c r="AT723" t="s">
        <v>90</v>
      </c>
      <c r="AU723" t="s"/>
      <c r="AV723" t="s"/>
      <c r="AW723" t="s"/>
      <c r="AX723" t="s"/>
      <c r="AY723" t="n">
        <v>163047</v>
      </c>
      <c r="AZ723" t="s">
        <v>1198</v>
      </c>
      <c r="BA723" t="s"/>
      <c r="BB723" t="n">
        <v>69452</v>
      </c>
      <c r="BC723" t="n">
        <v>13.37393</v>
      </c>
      <c r="BD723" t="n">
        <v>52.50907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92</v>
      </c>
    </row>
    <row r="724" spans="1:70">
      <c r="A724" t="s">
        <v>70</v>
      </c>
      <c r="B724" t="s">
        <v>71</v>
      </c>
      <c r="C724" t="s">
        <v>72</v>
      </c>
      <c r="D724" t="n">
        <v>1</v>
      </c>
      <c r="E724" t="s">
        <v>1195</v>
      </c>
      <c r="F724" t="n">
        <v>764832</v>
      </c>
      <c r="G724" t="s">
        <v>74</v>
      </c>
      <c r="H724" t="s">
        <v>75</v>
      </c>
      <c r="I724" t="s"/>
      <c r="J724" t="s">
        <v>74</v>
      </c>
      <c r="K724" t="n">
        <v>480</v>
      </c>
      <c r="L724" t="s">
        <v>76</v>
      </c>
      <c r="M724" t="s"/>
      <c r="N724" t="s">
        <v>1200</v>
      </c>
      <c r="O724" t="s">
        <v>78</v>
      </c>
      <c r="P724" t="s">
        <v>1195</v>
      </c>
      <c r="Q724" t="s"/>
      <c r="R724" t="s">
        <v>153</v>
      </c>
      <c r="S724" t="s">
        <v>1201</v>
      </c>
      <c r="T724" t="s">
        <v>82</v>
      </c>
      <c r="U724" t="s"/>
      <c r="V724" t="s">
        <v>83</v>
      </c>
      <c r="W724" t="s">
        <v>99</v>
      </c>
      <c r="X724" t="s"/>
      <c r="Y724" t="s">
        <v>85</v>
      </c>
      <c r="Z724">
        <f>HYPERLINK("https://hotelmonitor-cachepage.eclerx.com/savepage/tk_15435849356957395_sr_2117.html","info")</f>
        <v/>
      </c>
      <c r="AA724" t="n">
        <v>151943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>
        <v>88</v>
      </c>
      <c r="AO724" t="s"/>
      <c r="AP724" t="n">
        <v>215</v>
      </c>
      <c r="AQ724" t="s">
        <v>89</v>
      </c>
      <c r="AR724" t="s"/>
      <c r="AS724" t="s"/>
      <c r="AT724" t="s">
        <v>90</v>
      </c>
      <c r="AU724" t="s"/>
      <c r="AV724" t="s"/>
      <c r="AW724" t="s"/>
      <c r="AX724" t="s"/>
      <c r="AY724" t="n">
        <v>163047</v>
      </c>
      <c r="AZ724" t="s">
        <v>1198</v>
      </c>
      <c r="BA724" t="s"/>
      <c r="BB724" t="n">
        <v>69452</v>
      </c>
      <c r="BC724" t="n">
        <v>13.37393</v>
      </c>
      <c r="BD724" t="n">
        <v>52.50907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92</v>
      </c>
    </row>
    <row r="725" spans="1:70">
      <c r="A725" t="s">
        <v>70</v>
      </c>
      <c r="B725" t="s">
        <v>71</v>
      </c>
      <c r="C725" t="s">
        <v>72</v>
      </c>
      <c r="D725" t="n">
        <v>1</v>
      </c>
      <c r="E725" t="s">
        <v>1202</v>
      </c>
      <c r="F725" t="n">
        <v>76859</v>
      </c>
      <c r="G725" t="s">
        <v>74</v>
      </c>
      <c r="H725" t="s">
        <v>75</v>
      </c>
      <c r="I725" t="s"/>
      <c r="J725" t="s">
        <v>74</v>
      </c>
      <c r="K725" t="n">
        <v>110.25</v>
      </c>
      <c r="L725" t="s">
        <v>76</v>
      </c>
      <c r="M725" t="s"/>
      <c r="N725" t="s">
        <v>113</v>
      </c>
      <c r="O725" t="s">
        <v>78</v>
      </c>
      <c r="P725" t="s">
        <v>1202</v>
      </c>
      <c r="Q725" t="s"/>
      <c r="R725" t="s">
        <v>118</v>
      </c>
      <c r="S725" t="s">
        <v>1203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HYPERLINK("https://hotelmonitor-cachepage.eclerx.com/savepage/tk_15435847276367538_sr_2117.html","info")</f>
        <v/>
      </c>
      <c r="AA725" t="n">
        <v>17702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>
        <v>88</v>
      </c>
      <c r="AO725" t="s"/>
      <c r="AP725" t="n">
        <v>99</v>
      </c>
      <c r="AQ725" t="s">
        <v>89</v>
      </c>
      <c r="AR725" t="s"/>
      <c r="AS725" t="s"/>
      <c r="AT725" t="s">
        <v>90</v>
      </c>
      <c r="AU725" t="s"/>
      <c r="AV725" t="s"/>
      <c r="AW725" t="s"/>
      <c r="AX725" t="s"/>
      <c r="AY725" t="n">
        <v>1626198</v>
      </c>
      <c r="AZ725" t="s">
        <v>1204</v>
      </c>
      <c r="BA725" t="s"/>
      <c r="BB725" t="n">
        <v>3200</v>
      </c>
      <c r="BC725" t="n">
        <v>13.305938</v>
      </c>
      <c r="BD725" t="n">
        <v>52.50658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92</v>
      </c>
    </row>
    <row r="726" spans="1:70">
      <c r="A726" t="s">
        <v>70</v>
      </c>
      <c r="B726" t="s">
        <v>71</v>
      </c>
      <c r="C726" t="s">
        <v>72</v>
      </c>
      <c r="D726" t="n">
        <v>1</v>
      </c>
      <c r="E726" t="s">
        <v>1202</v>
      </c>
      <c r="F726" t="n">
        <v>76859</v>
      </c>
      <c r="G726" t="s">
        <v>74</v>
      </c>
      <c r="H726" t="s">
        <v>75</v>
      </c>
      <c r="I726" t="s"/>
      <c r="J726" t="s">
        <v>74</v>
      </c>
      <c r="K726" t="n">
        <v>126</v>
      </c>
      <c r="L726" t="s">
        <v>76</v>
      </c>
      <c r="M726" t="s"/>
      <c r="N726" t="s">
        <v>1205</v>
      </c>
      <c r="O726" t="s">
        <v>78</v>
      </c>
      <c r="P726" t="s">
        <v>1202</v>
      </c>
      <c r="Q726" t="s"/>
      <c r="R726" t="s">
        <v>118</v>
      </c>
      <c r="S726" t="s">
        <v>524</v>
      </c>
      <c r="T726" t="s">
        <v>82</v>
      </c>
      <c r="U726" t="s"/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HYPERLINK("https://hotelmonitor-cachepage.eclerx.com/savepage/tk_15435847276367538_sr_2117.html","info")</f>
        <v/>
      </c>
      <c r="AA726" t="n">
        <v>17702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>
        <v>88</v>
      </c>
      <c r="AO726" t="s"/>
      <c r="AP726" t="n">
        <v>99</v>
      </c>
      <c r="AQ726" t="s">
        <v>89</v>
      </c>
      <c r="AR726" t="s"/>
      <c r="AS726" t="s"/>
      <c r="AT726" t="s">
        <v>90</v>
      </c>
      <c r="AU726" t="s"/>
      <c r="AV726" t="s"/>
      <c r="AW726" t="s"/>
      <c r="AX726" t="s"/>
      <c r="AY726" t="n">
        <v>1626198</v>
      </c>
      <c r="AZ726" t="s">
        <v>1204</v>
      </c>
      <c r="BA726" t="s"/>
      <c r="BB726" t="n">
        <v>3200</v>
      </c>
      <c r="BC726" t="n">
        <v>13.305938</v>
      </c>
      <c r="BD726" t="n">
        <v>52.50658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92</v>
      </c>
    </row>
    <row r="727" spans="1:70">
      <c r="A727" t="s">
        <v>70</v>
      </c>
      <c r="B727" t="s">
        <v>71</v>
      </c>
      <c r="C727" t="s">
        <v>72</v>
      </c>
      <c r="D727" t="n">
        <v>1</v>
      </c>
      <c r="E727" t="s">
        <v>1202</v>
      </c>
      <c r="F727" t="n">
        <v>76859</v>
      </c>
      <c r="G727" t="s">
        <v>74</v>
      </c>
      <c r="H727" t="s">
        <v>75</v>
      </c>
      <c r="I727" t="s"/>
      <c r="J727" t="s">
        <v>74</v>
      </c>
      <c r="K727" t="n">
        <v>150</v>
      </c>
      <c r="L727" t="s">
        <v>76</v>
      </c>
      <c r="M727" t="s"/>
      <c r="N727" t="s">
        <v>1205</v>
      </c>
      <c r="O727" t="s">
        <v>78</v>
      </c>
      <c r="P727" t="s">
        <v>1202</v>
      </c>
      <c r="Q727" t="s"/>
      <c r="R727" t="s">
        <v>118</v>
      </c>
      <c r="S727" t="s">
        <v>1206</v>
      </c>
      <c r="T727" t="s">
        <v>82</v>
      </c>
      <c r="U727" t="s"/>
      <c r="V727" t="s">
        <v>83</v>
      </c>
      <c r="W727" t="s">
        <v>99</v>
      </c>
      <c r="X727" t="s"/>
      <c r="Y727" t="s">
        <v>85</v>
      </c>
      <c r="Z727">
        <f>HYPERLINK("https://hotelmonitor-cachepage.eclerx.com/savepage/tk_15435847276367538_sr_2117.html","info")</f>
        <v/>
      </c>
      <c r="AA727" t="n">
        <v>17702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>
        <v>88</v>
      </c>
      <c r="AO727" t="s"/>
      <c r="AP727" t="n">
        <v>99</v>
      </c>
      <c r="AQ727" t="s">
        <v>89</v>
      </c>
      <c r="AR727" t="s"/>
      <c r="AS727" t="s"/>
      <c r="AT727" t="s">
        <v>90</v>
      </c>
      <c r="AU727" t="s"/>
      <c r="AV727" t="s"/>
      <c r="AW727" t="s"/>
      <c r="AX727" t="s"/>
      <c r="AY727" t="n">
        <v>1626198</v>
      </c>
      <c r="AZ727" t="s">
        <v>1204</v>
      </c>
      <c r="BA727" t="s"/>
      <c r="BB727" t="n">
        <v>3200</v>
      </c>
      <c r="BC727" t="n">
        <v>13.305938</v>
      </c>
      <c r="BD727" t="n">
        <v>52.50658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92</v>
      </c>
    </row>
    <row r="728" spans="1:70">
      <c r="A728" t="s">
        <v>70</v>
      </c>
      <c r="B728" t="s">
        <v>71</v>
      </c>
      <c r="C728" t="s">
        <v>72</v>
      </c>
      <c r="D728" t="n">
        <v>1</v>
      </c>
      <c r="E728" t="s">
        <v>1207</v>
      </c>
      <c r="F728" t="n">
        <v>3597132</v>
      </c>
      <c r="G728" t="s">
        <v>74</v>
      </c>
      <c r="H728" t="s">
        <v>75</v>
      </c>
      <c r="I728" t="s"/>
      <c r="J728" t="s">
        <v>74</v>
      </c>
      <c r="K728" t="n">
        <v>79</v>
      </c>
      <c r="L728" t="s">
        <v>76</v>
      </c>
      <c r="M728" t="s"/>
      <c r="N728" t="s">
        <v>252</v>
      </c>
      <c r="O728" t="s">
        <v>78</v>
      </c>
      <c r="P728" t="s">
        <v>1208</v>
      </c>
      <c r="Q728" t="s"/>
      <c r="R728" t="s">
        <v>80</v>
      </c>
      <c r="S728" t="s">
        <v>207</v>
      </c>
      <c r="T728" t="s">
        <v>82</v>
      </c>
      <c r="U728" t="s"/>
      <c r="V728" t="s">
        <v>83</v>
      </c>
      <c r="W728" t="s">
        <v>84</v>
      </c>
      <c r="X728" t="s"/>
      <c r="Y728" t="s">
        <v>85</v>
      </c>
      <c r="Z728">
        <f>HYPERLINK("https://hotelmonitor-cachepage.eclerx.com/savepage/tk_15435850236811318_sr_2117.html","info")</f>
        <v/>
      </c>
      <c r="AA728" t="n">
        <v>274806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>
        <v>88</v>
      </c>
      <c r="AO728" t="s"/>
      <c r="AP728" t="n">
        <v>265</v>
      </c>
      <c r="AQ728" t="s">
        <v>89</v>
      </c>
      <c r="AR728" t="s"/>
      <c r="AS728" t="s"/>
      <c r="AT728" t="s">
        <v>90</v>
      </c>
      <c r="AU728" t="s"/>
      <c r="AV728" t="s"/>
      <c r="AW728" t="s"/>
      <c r="AX728" t="s"/>
      <c r="AY728" t="n">
        <v>3466875</v>
      </c>
      <c r="AZ728" t="s">
        <v>1209</v>
      </c>
      <c r="BA728" t="s"/>
      <c r="BB728" t="n">
        <v>447376</v>
      </c>
      <c r="BC728" t="n">
        <v>13.334417</v>
      </c>
      <c r="BD728" t="n">
        <v>52.503343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92</v>
      </c>
    </row>
    <row r="729" spans="1:70">
      <c r="A729" t="s">
        <v>70</v>
      </c>
      <c r="B729" t="s">
        <v>71</v>
      </c>
      <c r="C729" t="s">
        <v>72</v>
      </c>
      <c r="D729" t="n">
        <v>1</v>
      </c>
      <c r="E729" t="s">
        <v>1207</v>
      </c>
      <c r="F729" t="n">
        <v>3597132</v>
      </c>
      <c r="G729" t="s">
        <v>74</v>
      </c>
      <c r="H729" t="s">
        <v>75</v>
      </c>
      <c r="I729" t="s"/>
      <c r="J729" t="s">
        <v>74</v>
      </c>
      <c r="K729" t="n">
        <v>89</v>
      </c>
      <c r="L729" t="s">
        <v>76</v>
      </c>
      <c r="M729" t="s"/>
      <c r="N729" t="s">
        <v>919</v>
      </c>
      <c r="O729" t="s">
        <v>78</v>
      </c>
      <c r="P729" t="s">
        <v>1208</v>
      </c>
      <c r="Q729" t="s"/>
      <c r="R729" t="s">
        <v>80</v>
      </c>
      <c r="S729" t="s">
        <v>399</v>
      </c>
      <c r="T729" t="s">
        <v>82</v>
      </c>
      <c r="U729" t="s"/>
      <c r="V729" t="s">
        <v>83</v>
      </c>
      <c r="W729" t="s">
        <v>99</v>
      </c>
      <c r="X729" t="s"/>
      <c r="Y729" t="s">
        <v>85</v>
      </c>
      <c r="Z729">
        <f>HYPERLINK("https://hotelmonitor-cachepage.eclerx.com/savepage/tk_15435850236811318_sr_2117.html","info")</f>
        <v/>
      </c>
      <c r="AA729" t="n">
        <v>274806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/>
      <c r="AM729" t="s"/>
      <c r="AN729" t="s">
        <v>88</v>
      </c>
      <c r="AO729" t="s"/>
      <c r="AP729" t="n">
        <v>265</v>
      </c>
      <c r="AQ729" t="s">
        <v>89</v>
      </c>
      <c r="AR729" t="s"/>
      <c r="AS729" t="s"/>
      <c r="AT729" t="s">
        <v>90</v>
      </c>
      <c r="AU729" t="s"/>
      <c r="AV729" t="s"/>
      <c r="AW729" t="s"/>
      <c r="AX729" t="s"/>
      <c r="AY729" t="n">
        <v>3466875</v>
      </c>
      <c r="AZ729" t="s">
        <v>1209</v>
      </c>
      <c r="BA729" t="s"/>
      <c r="BB729" t="n">
        <v>447376</v>
      </c>
      <c r="BC729" t="n">
        <v>13.334417</v>
      </c>
      <c r="BD729" t="n">
        <v>52.503343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92</v>
      </c>
    </row>
    <row r="730" spans="1:70">
      <c r="A730" t="s">
        <v>70</v>
      </c>
      <c r="B730" t="s">
        <v>71</v>
      </c>
      <c r="C730" t="s">
        <v>72</v>
      </c>
      <c r="D730" t="n">
        <v>1</v>
      </c>
      <c r="E730" t="s">
        <v>1207</v>
      </c>
      <c r="F730" t="n">
        <v>3597132</v>
      </c>
      <c r="G730" t="s">
        <v>74</v>
      </c>
      <c r="H730" t="s">
        <v>75</v>
      </c>
      <c r="I730" t="s"/>
      <c r="J730" t="s">
        <v>74</v>
      </c>
      <c r="K730" t="n">
        <v>119</v>
      </c>
      <c r="L730" t="s">
        <v>76</v>
      </c>
      <c r="M730" t="s"/>
      <c r="N730" t="s">
        <v>1210</v>
      </c>
      <c r="O730" t="s">
        <v>78</v>
      </c>
      <c r="P730" t="s">
        <v>1208</v>
      </c>
      <c r="Q730" t="s"/>
      <c r="R730" t="s">
        <v>80</v>
      </c>
      <c r="S730" t="s">
        <v>126</v>
      </c>
      <c r="T730" t="s">
        <v>82</v>
      </c>
      <c r="U730" t="s"/>
      <c r="V730" t="s">
        <v>83</v>
      </c>
      <c r="W730" t="s">
        <v>84</v>
      </c>
      <c r="X730" t="s"/>
      <c r="Y730" t="s">
        <v>85</v>
      </c>
      <c r="Z730">
        <f>HYPERLINK("https://hotelmonitor-cachepage.eclerx.com/savepage/tk_15435850236811318_sr_2117.html","info")</f>
        <v/>
      </c>
      <c r="AA730" t="n">
        <v>274806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/>
      <c r="AM730" t="s"/>
      <c r="AN730" t="s">
        <v>88</v>
      </c>
      <c r="AO730" t="s"/>
      <c r="AP730" t="n">
        <v>265</v>
      </c>
      <c r="AQ730" t="s">
        <v>89</v>
      </c>
      <c r="AR730" t="s"/>
      <c r="AS730" t="s"/>
      <c r="AT730" t="s">
        <v>90</v>
      </c>
      <c r="AU730" t="s"/>
      <c r="AV730" t="s"/>
      <c r="AW730" t="s"/>
      <c r="AX730" t="s"/>
      <c r="AY730" t="n">
        <v>3466875</v>
      </c>
      <c r="AZ730" t="s">
        <v>1209</v>
      </c>
      <c r="BA730" t="s"/>
      <c r="BB730" t="n">
        <v>447376</v>
      </c>
      <c r="BC730" t="n">
        <v>13.334417</v>
      </c>
      <c r="BD730" t="n">
        <v>52.503343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92</v>
      </c>
    </row>
    <row r="731" spans="1:70">
      <c r="A731" t="s">
        <v>70</v>
      </c>
      <c r="B731" t="s">
        <v>71</v>
      </c>
      <c r="C731" t="s">
        <v>72</v>
      </c>
      <c r="D731" t="n">
        <v>1</v>
      </c>
      <c r="E731" t="s">
        <v>1207</v>
      </c>
      <c r="F731" t="n">
        <v>3597132</v>
      </c>
      <c r="G731" t="s">
        <v>74</v>
      </c>
      <c r="H731" t="s">
        <v>75</v>
      </c>
      <c r="I731" t="s"/>
      <c r="J731" t="s">
        <v>74</v>
      </c>
      <c r="K731" t="n">
        <v>139</v>
      </c>
      <c r="L731" t="s">
        <v>76</v>
      </c>
      <c r="M731" t="s"/>
      <c r="N731" t="s">
        <v>1210</v>
      </c>
      <c r="O731" t="s">
        <v>78</v>
      </c>
      <c r="P731" t="s">
        <v>1208</v>
      </c>
      <c r="Q731" t="s"/>
      <c r="R731" t="s">
        <v>80</v>
      </c>
      <c r="S731" t="s">
        <v>216</v>
      </c>
      <c r="T731" t="s">
        <v>82</v>
      </c>
      <c r="U731" t="s"/>
      <c r="V731" t="s">
        <v>83</v>
      </c>
      <c r="W731" t="s">
        <v>99</v>
      </c>
      <c r="X731" t="s"/>
      <c r="Y731" t="s">
        <v>85</v>
      </c>
      <c r="Z731">
        <f>HYPERLINK("https://hotelmonitor-cachepage.eclerx.com/savepage/tk_15435850236811318_sr_2117.html","info")</f>
        <v/>
      </c>
      <c r="AA731" t="n">
        <v>274806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/>
      <c r="AM731" t="s"/>
      <c r="AN731" t="s">
        <v>88</v>
      </c>
      <c r="AO731" t="s"/>
      <c r="AP731" t="n">
        <v>265</v>
      </c>
      <c r="AQ731" t="s">
        <v>89</v>
      </c>
      <c r="AR731" t="s"/>
      <c r="AS731" t="s"/>
      <c r="AT731" t="s">
        <v>90</v>
      </c>
      <c r="AU731" t="s"/>
      <c r="AV731" t="s"/>
      <c r="AW731" t="s"/>
      <c r="AX731" t="s"/>
      <c r="AY731" t="n">
        <v>3466875</v>
      </c>
      <c r="AZ731" t="s">
        <v>1209</v>
      </c>
      <c r="BA731" t="s"/>
      <c r="BB731" t="n">
        <v>447376</v>
      </c>
      <c r="BC731" t="n">
        <v>13.334417</v>
      </c>
      <c r="BD731" t="n">
        <v>52.503343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92</v>
      </c>
    </row>
    <row r="732" spans="1:70">
      <c r="A732" t="s">
        <v>70</v>
      </c>
      <c r="B732" t="s">
        <v>71</v>
      </c>
      <c r="C732" t="s">
        <v>72</v>
      </c>
      <c r="D732" t="n">
        <v>1</v>
      </c>
      <c r="E732" t="s">
        <v>1207</v>
      </c>
      <c r="F732" t="n">
        <v>3597132</v>
      </c>
      <c r="G732" t="s">
        <v>74</v>
      </c>
      <c r="H732" t="s">
        <v>75</v>
      </c>
      <c r="I732" t="s"/>
      <c r="J732" t="s">
        <v>74</v>
      </c>
      <c r="K732" t="n">
        <v>155</v>
      </c>
      <c r="L732" t="s">
        <v>76</v>
      </c>
      <c r="M732" t="s"/>
      <c r="N732" t="s">
        <v>1211</v>
      </c>
      <c r="O732" t="s">
        <v>78</v>
      </c>
      <c r="P732" t="s">
        <v>1208</v>
      </c>
      <c r="Q732" t="s"/>
      <c r="R732" t="s">
        <v>80</v>
      </c>
      <c r="S732" t="s">
        <v>128</v>
      </c>
      <c r="T732" t="s">
        <v>82</v>
      </c>
      <c r="U732" t="s"/>
      <c r="V732" t="s">
        <v>83</v>
      </c>
      <c r="W732" t="s">
        <v>84</v>
      </c>
      <c r="X732" t="s"/>
      <c r="Y732" t="s">
        <v>85</v>
      </c>
      <c r="Z732">
        <f>HYPERLINK("https://hotelmonitor-cachepage.eclerx.com/savepage/tk_15435850236811318_sr_2117.html","info")</f>
        <v/>
      </c>
      <c r="AA732" t="n">
        <v>274806</v>
      </c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/>
      <c r="AM732" t="s"/>
      <c r="AN732" t="s">
        <v>88</v>
      </c>
      <c r="AO732" t="s"/>
      <c r="AP732" t="n">
        <v>265</v>
      </c>
      <c r="AQ732" t="s">
        <v>89</v>
      </c>
      <c r="AR732" t="s"/>
      <c r="AS732" t="s"/>
      <c r="AT732" t="s">
        <v>90</v>
      </c>
      <c r="AU732" t="s"/>
      <c r="AV732" t="s"/>
      <c r="AW732" t="s"/>
      <c r="AX732" t="s"/>
      <c r="AY732" t="n">
        <v>3466875</v>
      </c>
      <c r="AZ732" t="s">
        <v>1209</v>
      </c>
      <c r="BA732" t="s"/>
      <c r="BB732" t="n">
        <v>447376</v>
      </c>
      <c r="BC732" t="n">
        <v>13.334417</v>
      </c>
      <c r="BD732" t="n">
        <v>52.503343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92</v>
      </c>
    </row>
    <row r="733" spans="1:70">
      <c r="A733" t="s">
        <v>70</v>
      </c>
      <c r="B733" t="s">
        <v>71</v>
      </c>
      <c r="C733" t="s">
        <v>72</v>
      </c>
      <c r="D733" t="n">
        <v>1</v>
      </c>
      <c r="E733" t="s">
        <v>1207</v>
      </c>
      <c r="F733" t="n">
        <v>3597132</v>
      </c>
      <c r="G733" t="s">
        <v>74</v>
      </c>
      <c r="H733" t="s">
        <v>75</v>
      </c>
      <c r="I733" t="s"/>
      <c r="J733" t="s">
        <v>74</v>
      </c>
      <c r="K733" t="n">
        <v>180</v>
      </c>
      <c r="L733" t="s">
        <v>76</v>
      </c>
      <c r="M733" t="s"/>
      <c r="N733" t="s">
        <v>1211</v>
      </c>
      <c r="O733" t="s">
        <v>78</v>
      </c>
      <c r="P733" t="s">
        <v>1208</v>
      </c>
      <c r="Q733" t="s"/>
      <c r="R733" t="s">
        <v>80</v>
      </c>
      <c r="S733" t="s">
        <v>341</v>
      </c>
      <c r="T733" t="s">
        <v>82</v>
      </c>
      <c r="U733" t="s"/>
      <c r="V733" t="s">
        <v>83</v>
      </c>
      <c r="W733" t="s">
        <v>99</v>
      </c>
      <c r="X733" t="s"/>
      <c r="Y733" t="s">
        <v>85</v>
      </c>
      <c r="Z733">
        <f>HYPERLINK("https://hotelmonitor-cachepage.eclerx.com/savepage/tk_15435850236811318_sr_2117.html","info")</f>
        <v/>
      </c>
      <c r="AA733" t="n">
        <v>274806</v>
      </c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/>
      <c r="AM733" t="s"/>
      <c r="AN733" t="s">
        <v>88</v>
      </c>
      <c r="AO733" t="s"/>
      <c r="AP733" t="n">
        <v>265</v>
      </c>
      <c r="AQ733" t="s">
        <v>89</v>
      </c>
      <c r="AR733" t="s"/>
      <c r="AS733" t="s"/>
      <c r="AT733" t="s">
        <v>90</v>
      </c>
      <c r="AU733" t="s"/>
      <c r="AV733" t="s"/>
      <c r="AW733" t="s"/>
      <c r="AX733" t="s"/>
      <c r="AY733" t="n">
        <v>3466875</v>
      </c>
      <c r="AZ733" t="s">
        <v>1209</v>
      </c>
      <c r="BA733" t="s"/>
      <c r="BB733" t="n">
        <v>447376</v>
      </c>
      <c r="BC733" t="n">
        <v>13.334417</v>
      </c>
      <c r="BD733" t="n">
        <v>52.503343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92</v>
      </c>
    </row>
    <row r="734" spans="1:70">
      <c r="A734" t="s">
        <v>70</v>
      </c>
      <c r="B734" t="s">
        <v>71</v>
      </c>
      <c r="C734" t="s">
        <v>72</v>
      </c>
      <c r="D734" t="n">
        <v>1</v>
      </c>
      <c r="E734" t="s">
        <v>1212</v>
      </c>
      <c r="F734" t="n">
        <v>-1</v>
      </c>
      <c r="G734" t="s">
        <v>74</v>
      </c>
      <c r="H734" t="s">
        <v>75</v>
      </c>
      <c r="I734" t="s"/>
      <c r="J734" t="s">
        <v>74</v>
      </c>
      <c r="K734" t="n">
        <v>139</v>
      </c>
      <c r="L734" t="s">
        <v>76</v>
      </c>
      <c r="M734" t="s"/>
      <c r="N734" t="s">
        <v>562</v>
      </c>
      <c r="O734" t="s">
        <v>78</v>
      </c>
      <c r="P734" t="s">
        <v>1212</v>
      </c>
      <c r="Q734" t="s"/>
      <c r="R734" t="s">
        <v>80</v>
      </c>
      <c r="S734" t="s">
        <v>216</v>
      </c>
      <c r="T734" t="s">
        <v>82</v>
      </c>
      <c r="U734" t="s"/>
      <c r="V734" t="s">
        <v>83</v>
      </c>
      <c r="W734" t="s">
        <v>84</v>
      </c>
      <c r="X734" t="s"/>
      <c r="Y734" t="s">
        <v>85</v>
      </c>
      <c r="Z734">
        <f>HYPERLINK("https://hotelmonitor-cachepage.eclerx.com/savepage/tk_1543584631931814_sr_2117.html","info")</f>
        <v/>
      </c>
      <c r="AA734" t="n">
        <v>-2366108</v>
      </c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/>
      <c r="AM734" t="s"/>
      <c r="AN734" t="s">
        <v>88</v>
      </c>
      <c r="AO734" t="s"/>
      <c r="AP734" t="n">
        <v>45</v>
      </c>
      <c r="AQ734" t="s">
        <v>89</v>
      </c>
      <c r="AR734" t="s"/>
      <c r="AS734" t="s"/>
      <c r="AT734" t="s">
        <v>90</v>
      </c>
      <c r="AU734" t="s"/>
      <c r="AV734" t="s"/>
      <c r="AW734" t="s"/>
      <c r="AX734" t="s"/>
      <c r="AY734" t="n">
        <v>2366108</v>
      </c>
      <c r="AZ734" t="s">
        <v>1213</v>
      </c>
      <c r="BA734" t="s"/>
      <c r="BB734" t="n">
        <v>217056</v>
      </c>
      <c r="BC734" t="n">
        <v>13.31328</v>
      </c>
      <c r="BD734" t="n">
        <v>52.5028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92</v>
      </c>
    </row>
    <row r="735" spans="1:70">
      <c r="A735" t="s">
        <v>70</v>
      </c>
      <c r="B735" t="s">
        <v>71</v>
      </c>
      <c r="C735" t="s">
        <v>72</v>
      </c>
      <c r="D735" t="n">
        <v>1</v>
      </c>
      <c r="E735" t="s">
        <v>1214</v>
      </c>
      <c r="F735" t="n">
        <v>-1</v>
      </c>
      <c r="G735" t="s">
        <v>74</v>
      </c>
      <c r="H735" t="s">
        <v>75</v>
      </c>
      <c r="I735" t="s"/>
      <c r="J735" t="s">
        <v>74</v>
      </c>
      <c r="K735" t="n">
        <v>98</v>
      </c>
      <c r="L735" t="s">
        <v>76</v>
      </c>
      <c r="M735" t="s"/>
      <c r="N735" t="s">
        <v>141</v>
      </c>
      <c r="O735" t="s">
        <v>78</v>
      </c>
      <c r="P735" t="s">
        <v>1214</v>
      </c>
      <c r="Q735" t="s"/>
      <c r="R735" t="s">
        <v>118</v>
      </c>
      <c r="S735" t="s">
        <v>816</v>
      </c>
      <c r="T735" t="s">
        <v>82</v>
      </c>
      <c r="U735" t="s"/>
      <c r="V735" t="s">
        <v>83</v>
      </c>
      <c r="W735" t="s">
        <v>84</v>
      </c>
      <c r="X735" t="s"/>
      <c r="Y735" t="s">
        <v>85</v>
      </c>
      <c r="Z735">
        <f>HYPERLINK("https://hotelmonitor-cachepage.eclerx.com/savepage/tk_15435848601216044_sr_2117.html","info")</f>
        <v/>
      </c>
      <c r="AA735" t="n">
        <v>-6797230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>
        <v>88</v>
      </c>
      <c r="AO735" t="s"/>
      <c r="AP735" t="n">
        <v>173</v>
      </c>
      <c r="AQ735" t="s">
        <v>89</v>
      </c>
      <c r="AR735" t="s"/>
      <c r="AS735" t="s"/>
      <c r="AT735" t="s">
        <v>90</v>
      </c>
      <c r="AU735" t="s"/>
      <c r="AV735" t="s"/>
      <c r="AW735" t="s"/>
      <c r="AX735" t="s"/>
      <c r="AY735" t="n">
        <v>6797230</v>
      </c>
      <c r="AZ735" t="s">
        <v>1215</v>
      </c>
      <c r="BA735" t="s"/>
      <c r="BB735" t="n">
        <v>962533</v>
      </c>
      <c r="BC735" t="n">
        <v>13.179883</v>
      </c>
      <c r="BD735" t="n">
        <v>52.536231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92</v>
      </c>
    </row>
    <row r="736" spans="1:70">
      <c r="A736" t="s">
        <v>70</v>
      </c>
      <c r="B736" t="s">
        <v>71</v>
      </c>
      <c r="C736" t="s">
        <v>72</v>
      </c>
      <c r="D736" t="n">
        <v>1</v>
      </c>
      <c r="E736" t="s">
        <v>1216</v>
      </c>
      <c r="F736" t="n">
        <v>-1</v>
      </c>
      <c r="G736" t="s">
        <v>74</v>
      </c>
      <c r="H736" t="s">
        <v>75</v>
      </c>
      <c r="I736" t="s"/>
      <c r="J736" t="s">
        <v>74</v>
      </c>
      <c r="K736" t="n">
        <v>110.5</v>
      </c>
      <c r="L736" t="s">
        <v>76</v>
      </c>
      <c r="M736" t="s"/>
      <c r="N736" t="s">
        <v>96</v>
      </c>
      <c r="O736" t="s">
        <v>78</v>
      </c>
      <c r="P736" t="s">
        <v>1216</v>
      </c>
      <c r="Q736" t="s"/>
      <c r="R736" t="s">
        <v>118</v>
      </c>
      <c r="S736" t="s">
        <v>1217</v>
      </c>
      <c r="T736" t="s">
        <v>82</v>
      </c>
      <c r="U736" t="s"/>
      <c r="V736" t="s">
        <v>83</v>
      </c>
      <c r="W736" t="s">
        <v>84</v>
      </c>
      <c r="X736" t="s"/>
      <c r="Y736" t="s">
        <v>85</v>
      </c>
      <c r="Z736">
        <f>HYPERLINK("https://hotelmonitor-cachepage.eclerx.com/savepage/tk_15435846338069189_sr_2117.html","info")</f>
        <v/>
      </c>
      <c r="AA736" t="n">
        <v>-4481131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>
        <v>88</v>
      </c>
      <c r="AO736" t="s"/>
      <c r="AP736" t="n">
        <v>46</v>
      </c>
      <c r="AQ736" t="s">
        <v>89</v>
      </c>
      <c r="AR736" t="s"/>
      <c r="AS736" t="s"/>
      <c r="AT736" t="s">
        <v>90</v>
      </c>
      <c r="AU736" t="s"/>
      <c r="AV736" t="s"/>
      <c r="AW736" t="s"/>
      <c r="AX736" t="s"/>
      <c r="AY736" t="n">
        <v>4481131</v>
      </c>
      <c r="AZ736" t="s">
        <v>1218</v>
      </c>
      <c r="BA736" t="s"/>
      <c r="BB736" t="n">
        <v>420995</v>
      </c>
      <c r="BC736" t="n">
        <v>13.39169</v>
      </c>
      <c r="BD736" t="n">
        <v>52.510891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92</v>
      </c>
    </row>
    <row r="737" spans="1:70">
      <c r="A737" t="s">
        <v>70</v>
      </c>
      <c r="B737" t="s">
        <v>71</v>
      </c>
      <c r="C737" t="s">
        <v>72</v>
      </c>
      <c r="D737" t="n">
        <v>1</v>
      </c>
      <c r="E737" t="s">
        <v>1216</v>
      </c>
      <c r="F737" t="n">
        <v>-1</v>
      </c>
      <c r="G737" t="s">
        <v>74</v>
      </c>
      <c r="H737" t="s">
        <v>75</v>
      </c>
      <c r="I737" t="s"/>
      <c r="J737" t="s">
        <v>74</v>
      </c>
      <c r="K737" t="n">
        <v>130</v>
      </c>
      <c r="L737" t="s">
        <v>76</v>
      </c>
      <c r="M737" t="s"/>
      <c r="N737" t="s">
        <v>141</v>
      </c>
      <c r="O737" t="s">
        <v>78</v>
      </c>
      <c r="P737" t="s">
        <v>1216</v>
      </c>
      <c r="Q737" t="s"/>
      <c r="R737" t="s">
        <v>118</v>
      </c>
      <c r="S737" t="s">
        <v>736</v>
      </c>
      <c r="T737" t="s">
        <v>82</v>
      </c>
      <c r="U737" t="s"/>
      <c r="V737" t="s">
        <v>83</v>
      </c>
      <c r="W737" t="s">
        <v>84</v>
      </c>
      <c r="X737" t="s"/>
      <c r="Y737" t="s">
        <v>85</v>
      </c>
      <c r="Z737">
        <f>HYPERLINK("https://hotelmonitor-cachepage.eclerx.com/savepage/tk_15435846338069189_sr_2117.html","info")</f>
        <v/>
      </c>
      <c r="AA737" t="n">
        <v>-4481131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>
        <v>88</v>
      </c>
      <c r="AO737" t="s"/>
      <c r="AP737" t="n">
        <v>46</v>
      </c>
      <c r="AQ737" t="s">
        <v>89</v>
      </c>
      <c r="AR737" t="s"/>
      <c r="AS737" t="s"/>
      <c r="AT737" t="s">
        <v>90</v>
      </c>
      <c r="AU737" t="s"/>
      <c r="AV737" t="s"/>
      <c r="AW737" t="s"/>
      <c r="AX737" t="s"/>
      <c r="AY737" t="n">
        <v>4481131</v>
      </c>
      <c r="AZ737" t="s">
        <v>1218</v>
      </c>
      <c r="BA737" t="s"/>
      <c r="BB737" t="n">
        <v>420995</v>
      </c>
      <c r="BC737" t="n">
        <v>13.39169</v>
      </c>
      <c r="BD737" t="n">
        <v>52.510891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92</v>
      </c>
    </row>
    <row r="738" spans="1:70">
      <c r="A738" t="s">
        <v>70</v>
      </c>
      <c r="B738" t="s">
        <v>71</v>
      </c>
      <c r="C738" t="s">
        <v>72</v>
      </c>
      <c r="D738" t="n">
        <v>1</v>
      </c>
      <c r="E738" t="s">
        <v>1216</v>
      </c>
      <c r="F738" t="n">
        <v>-1</v>
      </c>
      <c r="G738" t="s">
        <v>74</v>
      </c>
      <c r="H738" t="s">
        <v>75</v>
      </c>
      <c r="I738" t="s"/>
      <c r="J738" t="s">
        <v>74</v>
      </c>
      <c r="K738" t="n">
        <v>140</v>
      </c>
      <c r="L738" t="s">
        <v>76</v>
      </c>
      <c r="M738" t="s"/>
      <c r="N738" t="s">
        <v>125</v>
      </c>
      <c r="O738" t="s">
        <v>78</v>
      </c>
      <c r="P738" t="s">
        <v>1216</v>
      </c>
      <c r="Q738" t="s"/>
      <c r="R738" t="s">
        <v>118</v>
      </c>
      <c r="S738" t="s">
        <v>618</v>
      </c>
      <c r="T738" t="s">
        <v>82</v>
      </c>
      <c r="U738" t="s"/>
      <c r="V738" t="s">
        <v>83</v>
      </c>
      <c r="W738" t="s">
        <v>84</v>
      </c>
      <c r="X738" t="s"/>
      <c r="Y738" t="s">
        <v>85</v>
      </c>
      <c r="Z738">
        <f>HYPERLINK("https://hotelmonitor-cachepage.eclerx.com/savepage/tk_15435846338069189_sr_2117.html","info")</f>
        <v/>
      </c>
      <c r="AA738" t="n">
        <v>-4481131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>
        <v>88</v>
      </c>
      <c r="AO738" t="s"/>
      <c r="AP738" t="n">
        <v>46</v>
      </c>
      <c r="AQ738" t="s">
        <v>89</v>
      </c>
      <c r="AR738" t="s"/>
      <c r="AS738" t="s"/>
      <c r="AT738" t="s">
        <v>90</v>
      </c>
      <c r="AU738" t="s"/>
      <c r="AV738" t="s"/>
      <c r="AW738" t="s"/>
      <c r="AX738" t="s"/>
      <c r="AY738" t="n">
        <v>4481131</v>
      </c>
      <c r="AZ738" t="s">
        <v>1218</v>
      </c>
      <c r="BA738" t="s"/>
      <c r="BB738" t="n">
        <v>420995</v>
      </c>
      <c r="BC738" t="n">
        <v>13.39169</v>
      </c>
      <c r="BD738" t="n">
        <v>52.510891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92</v>
      </c>
    </row>
    <row r="739" spans="1:70">
      <c r="A739" t="s">
        <v>70</v>
      </c>
      <c r="B739" t="s">
        <v>71</v>
      </c>
      <c r="C739" t="s">
        <v>72</v>
      </c>
      <c r="D739" t="n">
        <v>1</v>
      </c>
      <c r="E739" t="s">
        <v>1219</v>
      </c>
      <c r="F739" t="n">
        <v>814164</v>
      </c>
      <c r="G739" t="s">
        <v>74</v>
      </c>
      <c r="H739" t="s">
        <v>75</v>
      </c>
      <c r="I739" t="s"/>
      <c r="J739" t="s">
        <v>74</v>
      </c>
      <c r="K739" t="n">
        <v>295</v>
      </c>
      <c r="L739" t="s">
        <v>76</v>
      </c>
      <c r="M739" t="s"/>
      <c r="N739" t="s">
        <v>141</v>
      </c>
      <c r="O739" t="s">
        <v>78</v>
      </c>
      <c r="P739" t="s">
        <v>1220</v>
      </c>
      <c r="Q739" t="s"/>
      <c r="R739" t="s">
        <v>153</v>
      </c>
      <c r="S739" t="s">
        <v>1189</v>
      </c>
      <c r="T739" t="s">
        <v>82</v>
      </c>
      <c r="U739" t="s"/>
      <c r="V739" t="s">
        <v>83</v>
      </c>
      <c r="W739" t="s">
        <v>84</v>
      </c>
      <c r="X739" t="s"/>
      <c r="Y739" t="s">
        <v>85</v>
      </c>
      <c r="Z739">
        <f>HYPERLINK("https://hotelmonitor-cachepage.eclerx.com/savepage/tk_15435850703591518_sr_2117.html","info")</f>
        <v/>
      </c>
      <c r="AA739" t="n">
        <v>155699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>
        <v>88</v>
      </c>
      <c r="AO739" t="s"/>
      <c r="AP739" t="n">
        <v>292</v>
      </c>
      <c r="AQ739" t="s">
        <v>89</v>
      </c>
      <c r="AR739" t="s"/>
      <c r="AS739" t="s"/>
      <c r="AT739" t="s">
        <v>90</v>
      </c>
      <c r="AU739" t="s"/>
      <c r="AV739" t="s"/>
      <c r="AW739" t="s"/>
      <c r="AX739" t="s"/>
      <c r="AY739" t="n">
        <v>1769381</v>
      </c>
      <c r="AZ739" t="s">
        <v>1221</v>
      </c>
      <c r="BA739" t="s"/>
      <c r="BB739" t="n">
        <v>2434</v>
      </c>
      <c r="BC739" t="n">
        <v>13.328966</v>
      </c>
      <c r="BD739" t="n">
        <v>52.503527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92</v>
      </c>
    </row>
    <row r="740" spans="1:70">
      <c r="A740" t="s">
        <v>70</v>
      </c>
      <c r="B740" t="s">
        <v>71</v>
      </c>
      <c r="C740" t="s">
        <v>72</v>
      </c>
      <c r="D740" t="n">
        <v>1</v>
      </c>
      <c r="E740" t="s">
        <v>1222</v>
      </c>
      <c r="F740" t="n">
        <v>954591</v>
      </c>
      <c r="G740" t="s">
        <v>74</v>
      </c>
      <c r="H740" t="s">
        <v>75</v>
      </c>
      <c r="I740" t="s"/>
      <c r="J740" t="s">
        <v>74</v>
      </c>
      <c r="K740" t="n">
        <v>139</v>
      </c>
      <c r="L740" t="s">
        <v>76</v>
      </c>
      <c r="M740" t="s"/>
      <c r="N740" t="s">
        <v>96</v>
      </c>
      <c r="O740" t="s">
        <v>78</v>
      </c>
      <c r="P740" t="s">
        <v>1223</v>
      </c>
      <c r="Q740" t="s"/>
      <c r="R740" t="s">
        <v>118</v>
      </c>
      <c r="S740" t="s">
        <v>216</v>
      </c>
      <c r="T740" t="s">
        <v>82</v>
      </c>
      <c r="U740" t="s"/>
      <c r="V740" t="s">
        <v>83</v>
      </c>
      <c r="W740" t="s">
        <v>99</v>
      </c>
      <c r="X740" t="s"/>
      <c r="Y740" t="s">
        <v>85</v>
      </c>
      <c r="Z740">
        <f>HYPERLINK("https://hotelmonitor-cachepage.eclerx.com/savepage/tk_1543584627645242_sr_2117.html","info")</f>
        <v/>
      </c>
      <c r="AA740" t="n">
        <v>170024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>
        <v>88</v>
      </c>
      <c r="AO740" t="s"/>
      <c r="AP740" t="n">
        <v>42</v>
      </c>
      <c r="AQ740" t="s">
        <v>89</v>
      </c>
      <c r="AR740" t="s"/>
      <c r="AS740" t="s"/>
      <c r="AT740" t="s">
        <v>90</v>
      </c>
      <c r="AU740" t="s"/>
      <c r="AV740" t="s"/>
      <c r="AW740" t="s"/>
      <c r="AX740" t="s"/>
      <c r="AY740" t="n">
        <v>163342</v>
      </c>
      <c r="AZ740" t="s">
        <v>1224</v>
      </c>
      <c r="BA740" t="s"/>
      <c r="BB740" t="n">
        <v>69871</v>
      </c>
      <c r="BC740" t="n">
        <v>13.44851</v>
      </c>
      <c r="BD740" t="n">
        <v>52.52439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92</v>
      </c>
    </row>
    <row r="741" spans="1:70">
      <c r="A741" t="s">
        <v>70</v>
      </c>
      <c r="B741" t="s">
        <v>71</v>
      </c>
      <c r="C741" t="s">
        <v>72</v>
      </c>
      <c r="D741" t="n">
        <v>1</v>
      </c>
      <c r="E741" t="s">
        <v>1225</v>
      </c>
      <c r="F741" t="n">
        <v>277724</v>
      </c>
      <c r="G741" t="s">
        <v>74</v>
      </c>
      <c r="H741" t="s">
        <v>75</v>
      </c>
      <c r="I741" t="s"/>
      <c r="J741" t="s">
        <v>74</v>
      </c>
      <c r="K741" t="n">
        <v>89</v>
      </c>
      <c r="L741" t="s">
        <v>76</v>
      </c>
      <c r="M741" t="s"/>
      <c r="N741" t="s">
        <v>141</v>
      </c>
      <c r="O741" t="s">
        <v>78</v>
      </c>
      <c r="P741" t="s">
        <v>1226</v>
      </c>
      <c r="Q741" t="s"/>
      <c r="R741" t="s">
        <v>80</v>
      </c>
      <c r="S741" t="s">
        <v>399</v>
      </c>
      <c r="T741" t="s">
        <v>82</v>
      </c>
      <c r="U741" t="s"/>
      <c r="V741" t="s">
        <v>83</v>
      </c>
      <c r="W741" t="s">
        <v>84</v>
      </c>
      <c r="X741" t="s"/>
      <c r="Y741" t="s">
        <v>85</v>
      </c>
      <c r="Z741">
        <f>HYPERLINK("https://hotelmonitor-cachepage.eclerx.com/savepage/tk_15435850502870858_sr_2117.html","info")</f>
        <v/>
      </c>
      <c r="AA741" t="n">
        <v>17975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>
        <v>88</v>
      </c>
      <c r="AO741" t="s"/>
      <c r="AP741" t="n">
        <v>281</v>
      </c>
      <c r="AQ741" t="s">
        <v>89</v>
      </c>
      <c r="AR741" t="s"/>
      <c r="AS741" t="s"/>
      <c r="AT741" t="s">
        <v>90</v>
      </c>
      <c r="AU741" t="s"/>
      <c r="AV741" t="s"/>
      <c r="AW741" t="s"/>
      <c r="AX741" t="s"/>
      <c r="AY741" t="n">
        <v>955114</v>
      </c>
      <c r="AZ741" t="s">
        <v>1227</v>
      </c>
      <c r="BA741" t="s"/>
      <c r="BB741" t="n">
        <v>10155</v>
      </c>
      <c r="BC741" t="n">
        <v>13.331715</v>
      </c>
      <c r="BD741" t="n">
        <v>52.504718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92</v>
      </c>
    </row>
    <row r="742" spans="1:70">
      <c r="A742" t="s">
        <v>70</v>
      </c>
      <c r="B742" t="s">
        <v>71</v>
      </c>
      <c r="C742" t="s">
        <v>72</v>
      </c>
      <c r="D742" t="n">
        <v>1</v>
      </c>
      <c r="E742" t="s">
        <v>1225</v>
      </c>
      <c r="F742" t="n">
        <v>277724</v>
      </c>
      <c r="G742" t="s">
        <v>74</v>
      </c>
      <c r="H742" t="s">
        <v>75</v>
      </c>
      <c r="I742" t="s"/>
      <c r="J742" t="s">
        <v>74</v>
      </c>
      <c r="K742" t="n">
        <v>99</v>
      </c>
      <c r="L742" t="s">
        <v>76</v>
      </c>
      <c r="M742" t="s"/>
      <c r="N742" t="s">
        <v>125</v>
      </c>
      <c r="O742" t="s">
        <v>78</v>
      </c>
      <c r="P742" t="s">
        <v>1226</v>
      </c>
      <c r="Q742" t="s"/>
      <c r="R742" t="s">
        <v>80</v>
      </c>
      <c r="S742" t="s">
        <v>123</v>
      </c>
      <c r="T742" t="s">
        <v>82</v>
      </c>
      <c r="U742" t="s"/>
      <c r="V742" t="s">
        <v>83</v>
      </c>
      <c r="W742" t="s">
        <v>84</v>
      </c>
      <c r="X742" t="s"/>
      <c r="Y742" t="s">
        <v>85</v>
      </c>
      <c r="Z742">
        <f>HYPERLINK("https://hotelmonitor-cachepage.eclerx.com/savepage/tk_15435850502870858_sr_2117.html","info")</f>
        <v/>
      </c>
      <c r="AA742" t="n">
        <v>17975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>
        <v>88</v>
      </c>
      <c r="AO742" t="s"/>
      <c r="AP742" t="n">
        <v>281</v>
      </c>
      <c r="AQ742" t="s">
        <v>89</v>
      </c>
      <c r="AR742" t="s"/>
      <c r="AS742" t="s"/>
      <c r="AT742" t="s">
        <v>90</v>
      </c>
      <c r="AU742" t="s"/>
      <c r="AV742" t="s"/>
      <c r="AW742" t="s"/>
      <c r="AX742" t="s"/>
      <c r="AY742" t="n">
        <v>955114</v>
      </c>
      <c r="AZ742" t="s">
        <v>1227</v>
      </c>
      <c r="BA742" t="s"/>
      <c r="BB742" t="n">
        <v>10155</v>
      </c>
      <c r="BC742" t="n">
        <v>13.331715</v>
      </c>
      <c r="BD742" t="n">
        <v>52.504718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92</v>
      </c>
    </row>
    <row r="743" spans="1:70">
      <c r="A743" t="s">
        <v>70</v>
      </c>
      <c r="B743" t="s">
        <v>71</v>
      </c>
      <c r="C743" t="s">
        <v>72</v>
      </c>
      <c r="D743" t="n">
        <v>1</v>
      </c>
      <c r="E743" t="s">
        <v>1225</v>
      </c>
      <c r="F743" t="n">
        <v>277724</v>
      </c>
      <c r="G743" t="s">
        <v>74</v>
      </c>
      <c r="H743" t="s">
        <v>75</v>
      </c>
      <c r="I743" t="s"/>
      <c r="J743" t="s">
        <v>74</v>
      </c>
      <c r="K743" t="n">
        <v>119</v>
      </c>
      <c r="L743" t="s">
        <v>76</v>
      </c>
      <c r="M743" t="s"/>
      <c r="N743" t="s">
        <v>183</v>
      </c>
      <c r="O743" t="s">
        <v>78</v>
      </c>
      <c r="P743" t="s">
        <v>1226</v>
      </c>
      <c r="Q743" t="s"/>
      <c r="R743" t="s">
        <v>80</v>
      </c>
      <c r="S743" t="s">
        <v>126</v>
      </c>
      <c r="T743" t="s">
        <v>82</v>
      </c>
      <c r="U743" t="s"/>
      <c r="V743" t="s">
        <v>83</v>
      </c>
      <c r="W743" t="s">
        <v>99</v>
      </c>
      <c r="X743" t="s"/>
      <c r="Y743" t="s">
        <v>85</v>
      </c>
      <c r="Z743">
        <f>HYPERLINK("https://hotelmonitor-cachepage.eclerx.com/savepage/tk_15435850502870858_sr_2117.html","info")</f>
        <v/>
      </c>
      <c r="AA743" t="n">
        <v>17975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>
        <v>88</v>
      </c>
      <c r="AO743" t="s"/>
      <c r="AP743" t="n">
        <v>281</v>
      </c>
      <c r="AQ743" t="s">
        <v>89</v>
      </c>
      <c r="AR743" t="s"/>
      <c r="AS743" t="s"/>
      <c r="AT743" t="s">
        <v>90</v>
      </c>
      <c r="AU743" t="s"/>
      <c r="AV743" t="s"/>
      <c r="AW743" t="s"/>
      <c r="AX743" t="s"/>
      <c r="AY743" t="n">
        <v>955114</v>
      </c>
      <c r="AZ743" t="s">
        <v>1227</v>
      </c>
      <c r="BA743" t="s"/>
      <c r="BB743" t="n">
        <v>10155</v>
      </c>
      <c r="BC743" t="n">
        <v>13.331715</v>
      </c>
      <c r="BD743" t="n">
        <v>52.504718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92</v>
      </c>
    </row>
    <row r="744" spans="1:70">
      <c r="A744" t="s">
        <v>70</v>
      </c>
      <c r="B744" t="s">
        <v>71</v>
      </c>
      <c r="C744" t="s">
        <v>72</v>
      </c>
      <c r="D744" t="n">
        <v>1</v>
      </c>
      <c r="E744" t="s">
        <v>1225</v>
      </c>
      <c r="F744" t="n">
        <v>277724</v>
      </c>
      <c r="G744" t="s">
        <v>74</v>
      </c>
      <c r="H744" t="s">
        <v>75</v>
      </c>
      <c r="I744" t="s"/>
      <c r="J744" t="s">
        <v>74</v>
      </c>
      <c r="K744" t="n">
        <v>119</v>
      </c>
      <c r="L744" t="s">
        <v>76</v>
      </c>
      <c r="M744" t="s"/>
      <c r="N744" t="s">
        <v>183</v>
      </c>
      <c r="O744" t="s">
        <v>78</v>
      </c>
      <c r="P744" t="s">
        <v>1226</v>
      </c>
      <c r="Q744" t="s"/>
      <c r="R744" t="s">
        <v>80</v>
      </c>
      <c r="S744" t="s">
        <v>126</v>
      </c>
      <c r="T744" t="s">
        <v>82</v>
      </c>
      <c r="U744" t="s"/>
      <c r="V744" t="s">
        <v>83</v>
      </c>
      <c r="W744" t="s">
        <v>99</v>
      </c>
      <c r="X744" t="s"/>
      <c r="Y744" t="s">
        <v>85</v>
      </c>
      <c r="Z744">
        <f>HYPERLINK("https://hotelmonitor-cachepage.eclerx.com/savepage/tk_15435850502870858_sr_2117.html","info")</f>
        <v/>
      </c>
      <c r="AA744" t="n">
        <v>17975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>
        <v>88</v>
      </c>
      <c r="AO744" t="s"/>
      <c r="AP744" t="n">
        <v>281</v>
      </c>
      <c r="AQ744" t="s">
        <v>89</v>
      </c>
      <c r="AR744" t="s"/>
      <c r="AS744" t="s"/>
      <c r="AT744" t="s">
        <v>90</v>
      </c>
      <c r="AU744" t="s"/>
      <c r="AV744" t="s"/>
      <c r="AW744" t="s"/>
      <c r="AX744" t="s"/>
      <c r="AY744" t="n">
        <v>955114</v>
      </c>
      <c r="AZ744" t="s">
        <v>1227</v>
      </c>
      <c r="BA744" t="s"/>
      <c r="BB744" t="n">
        <v>10155</v>
      </c>
      <c r="BC744" t="n">
        <v>13.331715</v>
      </c>
      <c r="BD744" t="n">
        <v>52.504718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92</v>
      </c>
    </row>
    <row r="745" spans="1:70">
      <c r="A745" t="s">
        <v>70</v>
      </c>
      <c r="B745" t="s">
        <v>71</v>
      </c>
      <c r="C745" t="s">
        <v>72</v>
      </c>
      <c r="D745" t="n">
        <v>1</v>
      </c>
      <c r="E745" t="s">
        <v>1228</v>
      </c>
      <c r="F745" t="n">
        <v>-1</v>
      </c>
      <c r="G745" t="s">
        <v>74</v>
      </c>
      <c r="H745" t="s">
        <v>75</v>
      </c>
      <c r="I745" t="s"/>
      <c r="J745" t="s">
        <v>74</v>
      </c>
      <c r="K745" t="n">
        <v>69.5</v>
      </c>
      <c r="L745" t="s">
        <v>76</v>
      </c>
      <c r="M745" t="s"/>
      <c r="N745" t="s">
        <v>933</v>
      </c>
      <c r="O745" t="s">
        <v>78</v>
      </c>
      <c r="P745" t="s">
        <v>1228</v>
      </c>
      <c r="Q745" t="s"/>
      <c r="R745" t="s">
        <v>80</v>
      </c>
      <c r="S745" t="s">
        <v>1229</v>
      </c>
      <c r="T745" t="s">
        <v>82</v>
      </c>
      <c r="U745" t="s"/>
      <c r="V745" t="s">
        <v>83</v>
      </c>
      <c r="W745" t="s">
        <v>99</v>
      </c>
      <c r="X745" t="s"/>
      <c r="Y745" t="s">
        <v>85</v>
      </c>
      <c r="Z745">
        <f>HYPERLINK("https://hotelmonitor-cachepage.eclerx.com/savepage/tk_15435849156876602_sr_2117.html","info")</f>
        <v/>
      </c>
      <c r="AA745" t="n">
        <v>-2071740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>
        <v>88</v>
      </c>
      <c r="AO745" t="s"/>
      <c r="AP745" t="n">
        <v>205</v>
      </c>
      <c r="AQ745" t="s">
        <v>89</v>
      </c>
      <c r="AR745" t="s"/>
      <c r="AS745" t="s"/>
      <c r="AT745" t="s">
        <v>90</v>
      </c>
      <c r="AU745" t="s"/>
      <c r="AV745" t="s"/>
      <c r="AW745" t="s"/>
      <c r="AX745" t="s"/>
      <c r="AY745" t="n">
        <v>2071740</v>
      </c>
      <c r="AZ745" t="s">
        <v>1230</v>
      </c>
      <c r="BA745" t="s"/>
      <c r="BB745" t="n">
        <v>458808</v>
      </c>
      <c r="BC745" t="n">
        <v>13.384291</v>
      </c>
      <c r="BD745" t="n">
        <v>52.512117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92</v>
      </c>
    </row>
    <row r="746" spans="1:70">
      <c r="A746" t="s">
        <v>70</v>
      </c>
      <c r="B746" t="s">
        <v>71</v>
      </c>
      <c r="C746" t="s">
        <v>72</v>
      </c>
      <c r="D746" t="n">
        <v>1</v>
      </c>
      <c r="E746" t="s">
        <v>1231</v>
      </c>
      <c r="F746" t="n">
        <v>3582779</v>
      </c>
      <c r="G746" t="s">
        <v>74</v>
      </c>
      <c r="H746" t="s">
        <v>75</v>
      </c>
      <c r="I746" t="s"/>
      <c r="J746" t="s">
        <v>74</v>
      </c>
      <c r="K746" t="n">
        <v>145.53</v>
      </c>
      <c r="L746" t="s">
        <v>76</v>
      </c>
      <c r="M746" t="s"/>
      <c r="N746" t="s">
        <v>1232</v>
      </c>
      <c r="O746" t="s">
        <v>78</v>
      </c>
      <c r="P746" t="s">
        <v>1233</v>
      </c>
      <c r="Q746" t="s"/>
      <c r="R746" t="s">
        <v>80</v>
      </c>
      <c r="S746" t="s">
        <v>1234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HYPERLINK("https://hotelmonitor-cachepage.eclerx.com/savepage/tk_1543584899679977_sr_2117.html","info")</f>
        <v/>
      </c>
      <c r="AA746" t="n">
        <v>273939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/>
      <c r="AM746" t="s"/>
      <c r="AN746" t="s">
        <v>88</v>
      </c>
      <c r="AO746" t="s"/>
      <c r="AP746" t="n">
        <v>196</v>
      </c>
      <c r="AQ746" t="s">
        <v>89</v>
      </c>
      <c r="AR746" t="s"/>
      <c r="AS746" t="s"/>
      <c r="AT746" t="s">
        <v>90</v>
      </c>
      <c r="AU746" t="s"/>
      <c r="AV746" t="s"/>
      <c r="AW746" t="s"/>
      <c r="AX746" t="s"/>
      <c r="AY746" t="n">
        <v>2071714</v>
      </c>
      <c r="AZ746" t="s"/>
      <c r="BA746" t="s"/>
      <c r="BB746" t="n">
        <v>518627</v>
      </c>
      <c r="BC746" t="n">
        <v>13.4049</v>
      </c>
      <c r="BD746" t="n">
        <v>52.508374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92</v>
      </c>
    </row>
    <row r="747" spans="1:70">
      <c r="A747" t="s">
        <v>70</v>
      </c>
      <c r="B747" t="s">
        <v>71</v>
      </c>
      <c r="C747" t="s">
        <v>72</v>
      </c>
      <c r="D747" t="n">
        <v>1</v>
      </c>
      <c r="E747" t="s">
        <v>1231</v>
      </c>
      <c r="F747" t="n">
        <v>3582779</v>
      </c>
      <c r="G747" t="s">
        <v>74</v>
      </c>
      <c r="H747" t="s">
        <v>75</v>
      </c>
      <c r="I747" t="s"/>
      <c r="J747" t="s">
        <v>74</v>
      </c>
      <c r="K747" t="n">
        <v>161.7</v>
      </c>
      <c r="L747" t="s">
        <v>76</v>
      </c>
      <c r="M747" t="s"/>
      <c r="N747" t="s">
        <v>1235</v>
      </c>
      <c r="O747" t="s">
        <v>78</v>
      </c>
      <c r="P747" t="s">
        <v>1233</v>
      </c>
      <c r="Q747" t="s"/>
      <c r="R747" t="s">
        <v>80</v>
      </c>
      <c r="S747" t="s">
        <v>1050</v>
      </c>
      <c r="T747" t="s">
        <v>82</v>
      </c>
      <c r="U747" t="s"/>
      <c r="V747" t="s">
        <v>83</v>
      </c>
      <c r="W747" t="s">
        <v>84</v>
      </c>
      <c r="X747" t="s"/>
      <c r="Y747" t="s">
        <v>85</v>
      </c>
      <c r="Z747">
        <f>HYPERLINK("https://hotelmonitor-cachepage.eclerx.com/savepage/tk_1543584899679977_sr_2117.html","info")</f>
        <v/>
      </c>
      <c r="AA747" t="n">
        <v>273939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/>
      <c r="AM747" t="s"/>
      <c r="AN747" t="s">
        <v>88</v>
      </c>
      <c r="AO747" t="s"/>
      <c r="AP747" t="n">
        <v>196</v>
      </c>
      <c r="AQ747" t="s">
        <v>89</v>
      </c>
      <c r="AR747" t="s"/>
      <c r="AS747" t="s"/>
      <c r="AT747" t="s">
        <v>90</v>
      </c>
      <c r="AU747" t="s"/>
      <c r="AV747" t="s"/>
      <c r="AW747" t="s"/>
      <c r="AX747" t="s"/>
      <c r="AY747" t="n">
        <v>2071714</v>
      </c>
      <c r="AZ747" t="s"/>
      <c r="BA747" t="s"/>
      <c r="BB747" t="n">
        <v>518627</v>
      </c>
      <c r="BC747" t="n">
        <v>13.4049</v>
      </c>
      <c r="BD747" t="n">
        <v>52.508374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92</v>
      </c>
    </row>
    <row r="748" spans="1:70">
      <c r="A748" t="s">
        <v>70</v>
      </c>
      <c r="B748" t="s">
        <v>71</v>
      </c>
      <c r="C748" t="s">
        <v>72</v>
      </c>
      <c r="D748" t="n">
        <v>1</v>
      </c>
      <c r="E748" t="s">
        <v>1231</v>
      </c>
      <c r="F748" t="n">
        <v>3582779</v>
      </c>
      <c r="G748" t="s">
        <v>74</v>
      </c>
      <c r="H748" t="s">
        <v>75</v>
      </c>
      <c r="I748" t="s"/>
      <c r="J748" t="s">
        <v>74</v>
      </c>
      <c r="K748" t="n">
        <v>183.7</v>
      </c>
      <c r="L748" t="s">
        <v>76</v>
      </c>
      <c r="M748" t="s"/>
      <c r="N748" t="s">
        <v>1235</v>
      </c>
      <c r="O748" t="s">
        <v>78</v>
      </c>
      <c r="P748" t="s">
        <v>1233</v>
      </c>
      <c r="Q748" t="s"/>
      <c r="R748" t="s">
        <v>80</v>
      </c>
      <c r="S748" t="s">
        <v>1236</v>
      </c>
      <c r="T748" t="s">
        <v>82</v>
      </c>
      <c r="U748" t="s"/>
      <c r="V748" t="s">
        <v>83</v>
      </c>
      <c r="W748" t="s">
        <v>99</v>
      </c>
      <c r="X748" t="s"/>
      <c r="Y748" t="s">
        <v>85</v>
      </c>
      <c r="Z748">
        <f>HYPERLINK("https://hotelmonitor-cachepage.eclerx.com/savepage/tk_1543584899679977_sr_2117.html","info")</f>
        <v/>
      </c>
      <c r="AA748" t="n">
        <v>273939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>
        <v>88</v>
      </c>
      <c r="AO748" t="s"/>
      <c r="AP748" t="n">
        <v>196</v>
      </c>
      <c r="AQ748" t="s">
        <v>89</v>
      </c>
      <c r="AR748" t="s"/>
      <c r="AS748" t="s"/>
      <c r="AT748" t="s">
        <v>90</v>
      </c>
      <c r="AU748" t="s"/>
      <c r="AV748" t="s"/>
      <c r="AW748" t="s"/>
      <c r="AX748" t="s"/>
      <c r="AY748" t="n">
        <v>2071714</v>
      </c>
      <c r="AZ748" t="s"/>
      <c r="BA748" t="s"/>
      <c r="BB748" t="n">
        <v>518627</v>
      </c>
      <c r="BC748" t="n">
        <v>13.4049</v>
      </c>
      <c r="BD748" t="n">
        <v>52.508374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92</v>
      </c>
    </row>
    <row r="749" spans="1:70">
      <c r="A749" t="s">
        <v>70</v>
      </c>
      <c r="B749" t="s">
        <v>71</v>
      </c>
      <c r="C749" t="s">
        <v>72</v>
      </c>
      <c r="D749" t="n">
        <v>1</v>
      </c>
      <c r="E749" t="s">
        <v>1231</v>
      </c>
      <c r="F749" t="n">
        <v>3582779</v>
      </c>
      <c r="G749" t="s">
        <v>74</v>
      </c>
      <c r="H749" t="s">
        <v>75</v>
      </c>
      <c r="I749" t="s"/>
      <c r="J749" t="s">
        <v>74</v>
      </c>
      <c r="K749" t="n">
        <v>226.8</v>
      </c>
      <c r="L749" t="s">
        <v>76</v>
      </c>
      <c r="M749" t="s"/>
      <c r="N749" t="s">
        <v>1237</v>
      </c>
      <c r="O749" t="s">
        <v>78</v>
      </c>
      <c r="P749" t="s">
        <v>1233</v>
      </c>
      <c r="Q749" t="s"/>
      <c r="R749" t="s">
        <v>80</v>
      </c>
      <c r="S749" t="s">
        <v>1238</v>
      </c>
      <c r="T749" t="s">
        <v>82</v>
      </c>
      <c r="U749" t="s"/>
      <c r="V749" t="s">
        <v>83</v>
      </c>
      <c r="W749" t="s">
        <v>84</v>
      </c>
      <c r="X749" t="s"/>
      <c r="Y749" t="s">
        <v>85</v>
      </c>
      <c r="Z749">
        <f>HYPERLINK("https://hotelmonitor-cachepage.eclerx.com/savepage/tk_1543584899679977_sr_2117.html","info")</f>
        <v/>
      </c>
      <c r="AA749" t="n">
        <v>273939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>
        <v>88</v>
      </c>
      <c r="AO749" t="s"/>
      <c r="AP749" t="n">
        <v>196</v>
      </c>
      <c r="AQ749" t="s">
        <v>89</v>
      </c>
      <c r="AR749" t="s"/>
      <c r="AS749" t="s"/>
      <c r="AT749" t="s">
        <v>90</v>
      </c>
      <c r="AU749" t="s"/>
      <c r="AV749" t="s"/>
      <c r="AW749" t="s"/>
      <c r="AX749" t="s"/>
      <c r="AY749" t="n">
        <v>2071714</v>
      </c>
      <c r="AZ749" t="s"/>
      <c r="BA749" t="s"/>
      <c r="BB749" t="n">
        <v>518627</v>
      </c>
      <c r="BC749" t="n">
        <v>13.4049</v>
      </c>
      <c r="BD749" t="n">
        <v>52.508374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92</v>
      </c>
    </row>
    <row r="750" spans="1:70">
      <c r="A750" t="s">
        <v>70</v>
      </c>
      <c r="B750" t="s">
        <v>71</v>
      </c>
      <c r="C750" t="s">
        <v>72</v>
      </c>
      <c r="D750" t="n">
        <v>1</v>
      </c>
      <c r="E750" t="s">
        <v>1231</v>
      </c>
      <c r="F750" t="n">
        <v>3582779</v>
      </c>
      <c r="G750" t="s">
        <v>74</v>
      </c>
      <c r="H750" t="s">
        <v>75</v>
      </c>
      <c r="I750" t="s"/>
      <c r="J750" t="s">
        <v>74</v>
      </c>
      <c r="K750" t="n">
        <v>252</v>
      </c>
      <c r="L750" t="s">
        <v>76</v>
      </c>
      <c r="M750" t="s"/>
      <c r="N750" t="s">
        <v>1239</v>
      </c>
      <c r="O750" t="s">
        <v>78</v>
      </c>
      <c r="P750" t="s">
        <v>1233</v>
      </c>
      <c r="Q750" t="s"/>
      <c r="R750" t="s">
        <v>80</v>
      </c>
      <c r="S750" t="s">
        <v>1240</v>
      </c>
      <c r="T750" t="s">
        <v>82</v>
      </c>
      <c r="U750" t="s"/>
      <c r="V750" t="s">
        <v>83</v>
      </c>
      <c r="W750" t="s">
        <v>84</v>
      </c>
      <c r="X750" t="s"/>
      <c r="Y750" t="s">
        <v>85</v>
      </c>
      <c r="Z750">
        <f>HYPERLINK("https://hotelmonitor-cachepage.eclerx.com/savepage/tk_1543584899679977_sr_2117.html","info")</f>
        <v/>
      </c>
      <c r="AA750" t="n">
        <v>273939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>
        <v>88</v>
      </c>
      <c r="AO750" t="s"/>
      <c r="AP750" t="n">
        <v>196</v>
      </c>
      <c r="AQ750" t="s">
        <v>89</v>
      </c>
      <c r="AR750" t="s"/>
      <c r="AS750" t="s"/>
      <c r="AT750" t="s">
        <v>90</v>
      </c>
      <c r="AU750" t="s"/>
      <c r="AV750" t="s"/>
      <c r="AW750" t="s"/>
      <c r="AX750" t="s"/>
      <c r="AY750" t="n">
        <v>2071714</v>
      </c>
      <c r="AZ750" t="s"/>
      <c r="BA750" t="s"/>
      <c r="BB750" t="n">
        <v>518627</v>
      </c>
      <c r="BC750" t="n">
        <v>13.4049</v>
      </c>
      <c r="BD750" t="n">
        <v>52.508374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92</v>
      </c>
    </row>
    <row r="751" spans="1:70">
      <c r="A751" t="s">
        <v>70</v>
      </c>
      <c r="B751" t="s">
        <v>71</v>
      </c>
      <c r="C751" t="s">
        <v>72</v>
      </c>
      <c r="D751" t="n">
        <v>1</v>
      </c>
      <c r="E751" t="s">
        <v>1231</v>
      </c>
      <c r="F751" t="n">
        <v>3582779</v>
      </c>
      <c r="G751" t="s">
        <v>74</v>
      </c>
      <c r="H751" t="s">
        <v>75</v>
      </c>
      <c r="I751" t="s"/>
      <c r="J751" t="s">
        <v>74</v>
      </c>
      <c r="K751" t="n">
        <v>300.25</v>
      </c>
      <c r="L751" t="s">
        <v>76</v>
      </c>
      <c r="M751" t="s"/>
      <c r="N751" t="s">
        <v>1239</v>
      </c>
      <c r="O751" t="s">
        <v>78</v>
      </c>
      <c r="P751" t="s">
        <v>1233</v>
      </c>
      <c r="Q751" t="s"/>
      <c r="R751" t="s">
        <v>80</v>
      </c>
      <c r="S751" t="s">
        <v>1241</v>
      </c>
      <c r="T751" t="s">
        <v>82</v>
      </c>
      <c r="U751" t="s"/>
      <c r="V751" t="s">
        <v>83</v>
      </c>
      <c r="W751" t="s">
        <v>99</v>
      </c>
      <c r="X751" t="s"/>
      <c r="Y751" t="s">
        <v>85</v>
      </c>
      <c r="Z751">
        <f>HYPERLINK("https://hotelmonitor-cachepage.eclerx.com/savepage/tk_1543584899679977_sr_2117.html","info")</f>
        <v/>
      </c>
      <c r="AA751" t="n">
        <v>273939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>
        <v>88</v>
      </c>
      <c r="AO751" t="s"/>
      <c r="AP751" t="n">
        <v>196</v>
      </c>
      <c r="AQ751" t="s">
        <v>89</v>
      </c>
      <c r="AR751" t="s"/>
      <c r="AS751" t="s"/>
      <c r="AT751" t="s">
        <v>90</v>
      </c>
      <c r="AU751" t="s"/>
      <c r="AV751" t="s"/>
      <c r="AW751" t="s"/>
      <c r="AX751" t="s"/>
      <c r="AY751" t="n">
        <v>2071714</v>
      </c>
      <c r="AZ751" t="s"/>
      <c r="BA751" t="s"/>
      <c r="BB751" t="n">
        <v>518627</v>
      </c>
      <c r="BC751" t="n">
        <v>13.4049</v>
      </c>
      <c r="BD751" t="n">
        <v>52.508374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92</v>
      </c>
    </row>
    <row r="752" spans="1:70">
      <c r="A752" t="s">
        <v>70</v>
      </c>
      <c r="B752" t="s">
        <v>71</v>
      </c>
      <c r="C752" t="s">
        <v>72</v>
      </c>
      <c r="D752" t="n">
        <v>1</v>
      </c>
      <c r="E752" t="s">
        <v>1242</v>
      </c>
      <c r="F752" t="n">
        <v>484698</v>
      </c>
      <c r="G752" t="s">
        <v>74</v>
      </c>
      <c r="H752" t="s">
        <v>75</v>
      </c>
      <c r="I752" t="s"/>
      <c r="J752" t="s">
        <v>74</v>
      </c>
      <c r="K752" t="n">
        <v>114.45</v>
      </c>
      <c r="L752" t="s">
        <v>76</v>
      </c>
      <c r="M752" t="s"/>
      <c r="N752" t="s">
        <v>1243</v>
      </c>
      <c r="O752" t="s">
        <v>78</v>
      </c>
      <c r="P752" t="s">
        <v>1244</v>
      </c>
      <c r="Q752" t="s"/>
      <c r="R752" t="s">
        <v>118</v>
      </c>
      <c r="S752" t="s">
        <v>573</v>
      </c>
      <c r="T752" t="s">
        <v>82</v>
      </c>
      <c r="U752" t="s"/>
      <c r="V752" t="s">
        <v>83</v>
      </c>
      <c r="W752" t="s">
        <v>84</v>
      </c>
      <c r="X752" t="s"/>
      <c r="Y752" t="s">
        <v>85</v>
      </c>
      <c r="Z752">
        <f>HYPERLINK("https://hotelmonitor-cachepage.eclerx.com/savepage/tk_15435849786166792_sr_2117.html","info")</f>
        <v/>
      </c>
      <c r="AA752" t="n">
        <v>121383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>
        <v>88</v>
      </c>
      <c r="AO752" t="s"/>
      <c r="AP752" t="n">
        <v>240</v>
      </c>
      <c r="AQ752" t="s">
        <v>89</v>
      </c>
      <c r="AR752" t="s"/>
      <c r="AS752" t="s"/>
      <c r="AT752" t="s">
        <v>90</v>
      </c>
      <c r="AU752" t="s"/>
      <c r="AV752" t="s"/>
      <c r="AW752" t="s"/>
      <c r="AX752" t="s"/>
      <c r="AY752" t="n">
        <v>3432380</v>
      </c>
      <c r="AZ752" t="s">
        <v>1245</v>
      </c>
      <c r="BA752" t="s"/>
      <c r="BB752" t="n">
        <v>214966</v>
      </c>
      <c r="BC752" t="n">
        <v>13.399822</v>
      </c>
      <c r="BD752" t="n">
        <v>52.509822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92</v>
      </c>
    </row>
    <row r="753" spans="1:70">
      <c r="A753" t="s">
        <v>70</v>
      </c>
      <c r="B753" t="s">
        <v>71</v>
      </c>
      <c r="C753" t="s">
        <v>72</v>
      </c>
      <c r="D753" t="n">
        <v>1</v>
      </c>
      <c r="E753" t="s">
        <v>1242</v>
      </c>
      <c r="F753" t="n">
        <v>484698</v>
      </c>
      <c r="G753" t="s">
        <v>74</v>
      </c>
      <c r="H753" t="s">
        <v>75</v>
      </c>
      <c r="I753" t="s"/>
      <c r="J753" t="s">
        <v>74</v>
      </c>
      <c r="K753" t="n">
        <v>145.95</v>
      </c>
      <c r="L753" t="s">
        <v>76</v>
      </c>
      <c r="M753" t="s"/>
      <c r="N753" t="s">
        <v>1243</v>
      </c>
      <c r="O753" t="s">
        <v>78</v>
      </c>
      <c r="P753" t="s">
        <v>1244</v>
      </c>
      <c r="Q753" t="s"/>
      <c r="R753" t="s">
        <v>118</v>
      </c>
      <c r="S753" t="s">
        <v>281</v>
      </c>
      <c r="T753" t="s">
        <v>82</v>
      </c>
      <c r="U753" t="s"/>
      <c r="V753" t="s">
        <v>83</v>
      </c>
      <c r="W753" t="s">
        <v>99</v>
      </c>
      <c r="X753" t="s"/>
      <c r="Y753" t="s">
        <v>85</v>
      </c>
      <c r="Z753">
        <f>HYPERLINK("https://hotelmonitor-cachepage.eclerx.com/savepage/tk_15435849786166792_sr_2117.html","info")</f>
        <v/>
      </c>
      <c r="AA753" t="n">
        <v>121383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>
        <v>88</v>
      </c>
      <c r="AO753" t="s"/>
      <c r="AP753" t="n">
        <v>240</v>
      </c>
      <c r="AQ753" t="s">
        <v>89</v>
      </c>
      <c r="AR753" t="s"/>
      <c r="AS753" t="s"/>
      <c r="AT753" t="s">
        <v>90</v>
      </c>
      <c r="AU753" t="s"/>
      <c r="AV753" t="s"/>
      <c r="AW753" t="s"/>
      <c r="AX753" t="s"/>
      <c r="AY753" t="n">
        <v>3432380</v>
      </c>
      <c r="AZ753" t="s">
        <v>1245</v>
      </c>
      <c r="BA753" t="s"/>
      <c r="BB753" t="n">
        <v>214966</v>
      </c>
      <c r="BC753" t="n">
        <v>13.399822</v>
      </c>
      <c r="BD753" t="n">
        <v>52.509822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92</v>
      </c>
    </row>
    <row r="754" spans="1:70">
      <c r="A754" t="s">
        <v>70</v>
      </c>
      <c r="B754" t="s">
        <v>71</v>
      </c>
      <c r="C754" t="s">
        <v>72</v>
      </c>
      <c r="D754" t="n">
        <v>1</v>
      </c>
      <c r="E754" t="s">
        <v>1242</v>
      </c>
      <c r="F754" t="n">
        <v>484698</v>
      </c>
      <c r="G754" t="s">
        <v>74</v>
      </c>
      <c r="H754" t="s">
        <v>75</v>
      </c>
      <c r="I754" t="s"/>
      <c r="J754" t="s">
        <v>74</v>
      </c>
      <c r="K754" t="n">
        <v>214.2</v>
      </c>
      <c r="L754" t="s">
        <v>76</v>
      </c>
      <c r="M754" t="s"/>
      <c r="N754" t="s">
        <v>1246</v>
      </c>
      <c r="O754" t="s">
        <v>78</v>
      </c>
      <c r="P754" t="s">
        <v>1244</v>
      </c>
      <c r="Q754" t="s"/>
      <c r="R754" t="s">
        <v>118</v>
      </c>
      <c r="S754" t="s">
        <v>1247</v>
      </c>
      <c r="T754" t="s">
        <v>82</v>
      </c>
      <c r="U754" t="s"/>
      <c r="V754" t="s">
        <v>83</v>
      </c>
      <c r="W754" t="s">
        <v>99</v>
      </c>
      <c r="X754" t="s"/>
      <c r="Y754" t="s">
        <v>85</v>
      </c>
      <c r="Z754">
        <f>HYPERLINK("https://hotelmonitor-cachepage.eclerx.com/savepage/tk_15435849786166792_sr_2117.html","info")</f>
        <v/>
      </c>
      <c r="AA754" t="n">
        <v>121383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>
        <v>88</v>
      </c>
      <c r="AO754" t="s"/>
      <c r="AP754" t="n">
        <v>240</v>
      </c>
      <c r="AQ754" t="s">
        <v>89</v>
      </c>
      <c r="AR754" t="s"/>
      <c r="AS754" t="s"/>
      <c r="AT754" t="s">
        <v>90</v>
      </c>
      <c r="AU754" t="s"/>
      <c r="AV754" t="s"/>
      <c r="AW754" t="s"/>
      <c r="AX754" t="s"/>
      <c r="AY754" t="n">
        <v>3432380</v>
      </c>
      <c r="AZ754" t="s">
        <v>1245</v>
      </c>
      <c r="BA754" t="s"/>
      <c r="BB754" t="n">
        <v>214966</v>
      </c>
      <c r="BC754" t="n">
        <v>13.399822</v>
      </c>
      <c r="BD754" t="n">
        <v>52.509822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92</v>
      </c>
    </row>
    <row r="755" spans="1:70">
      <c r="A755" t="s">
        <v>70</v>
      </c>
      <c r="B755" t="s">
        <v>71</v>
      </c>
      <c r="C755" t="s">
        <v>72</v>
      </c>
      <c r="D755" t="n">
        <v>1</v>
      </c>
      <c r="E755" t="s">
        <v>1242</v>
      </c>
      <c r="F755" t="n">
        <v>484698</v>
      </c>
      <c r="G755" t="s">
        <v>74</v>
      </c>
      <c r="H755" t="s">
        <v>75</v>
      </c>
      <c r="I755" t="s"/>
      <c r="J755" t="s">
        <v>74</v>
      </c>
      <c r="K755" t="n">
        <v>277.2</v>
      </c>
      <c r="L755" t="s">
        <v>76</v>
      </c>
      <c r="M755" t="s"/>
      <c r="N755" t="s">
        <v>1248</v>
      </c>
      <c r="O755" t="s">
        <v>78</v>
      </c>
      <c r="P755" t="s">
        <v>1244</v>
      </c>
      <c r="Q755" t="s"/>
      <c r="R755" t="s">
        <v>118</v>
      </c>
      <c r="S755" t="s">
        <v>1249</v>
      </c>
      <c r="T755" t="s">
        <v>82</v>
      </c>
      <c r="U755" t="s"/>
      <c r="V755" t="s">
        <v>83</v>
      </c>
      <c r="W755" t="s">
        <v>99</v>
      </c>
      <c r="X755" t="s"/>
      <c r="Y755" t="s">
        <v>85</v>
      </c>
      <c r="Z755">
        <f>HYPERLINK("https://hotelmonitor-cachepage.eclerx.com/savepage/tk_15435849786166792_sr_2117.html","info")</f>
        <v/>
      </c>
      <c r="AA755" t="n">
        <v>121383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>
        <v>88</v>
      </c>
      <c r="AO755" t="s"/>
      <c r="AP755" t="n">
        <v>240</v>
      </c>
      <c r="AQ755" t="s">
        <v>89</v>
      </c>
      <c r="AR755" t="s"/>
      <c r="AS755" t="s"/>
      <c r="AT755" t="s">
        <v>90</v>
      </c>
      <c r="AU755" t="s"/>
      <c r="AV755" t="s"/>
      <c r="AW755" t="s"/>
      <c r="AX755" t="s"/>
      <c r="AY755" t="n">
        <v>3432380</v>
      </c>
      <c r="AZ755" t="s">
        <v>1245</v>
      </c>
      <c r="BA755" t="s"/>
      <c r="BB755" t="n">
        <v>214966</v>
      </c>
      <c r="BC755" t="n">
        <v>13.399822</v>
      </c>
      <c r="BD755" t="n">
        <v>52.509822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92</v>
      </c>
    </row>
    <row r="756" spans="1:70">
      <c r="A756" t="s">
        <v>70</v>
      </c>
      <c r="B756" t="s">
        <v>71</v>
      </c>
      <c r="C756" t="s">
        <v>72</v>
      </c>
      <c r="D756" t="n">
        <v>1</v>
      </c>
      <c r="E756" t="s">
        <v>1250</v>
      </c>
      <c r="F756" t="n">
        <v>-1</v>
      </c>
      <c r="G756" t="s">
        <v>74</v>
      </c>
      <c r="H756" t="s">
        <v>75</v>
      </c>
      <c r="I756" t="s"/>
      <c r="J756" t="s">
        <v>74</v>
      </c>
      <c r="K756" t="n">
        <v>95.69</v>
      </c>
      <c r="L756" t="s">
        <v>76</v>
      </c>
      <c r="M756" t="s"/>
      <c r="N756" t="s">
        <v>1251</v>
      </c>
      <c r="O756" t="s">
        <v>78</v>
      </c>
      <c r="P756" t="s">
        <v>1250</v>
      </c>
      <c r="Q756" t="s"/>
      <c r="R756" t="s">
        <v>114</v>
      </c>
      <c r="S756" t="s">
        <v>1252</v>
      </c>
      <c r="T756" t="s">
        <v>82</v>
      </c>
      <c r="U756" t="s"/>
      <c r="V756" t="s">
        <v>83</v>
      </c>
      <c r="W756" t="s">
        <v>84</v>
      </c>
      <c r="X756" t="s"/>
      <c r="Y756" t="s">
        <v>85</v>
      </c>
      <c r="Z756">
        <f>HYPERLINK("https://hotelmonitor-cachepage.eclerx.com/savepage/tk_1543585097789123_sr_2117.html","info")</f>
        <v/>
      </c>
      <c r="AA756" t="n">
        <v>-2641030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>
        <v>88</v>
      </c>
      <c r="AO756" t="s"/>
      <c r="AP756" t="n">
        <v>308</v>
      </c>
      <c r="AQ756" t="s">
        <v>89</v>
      </c>
      <c r="AR756" t="s"/>
      <c r="AS756" t="s"/>
      <c r="AT756" t="s">
        <v>90</v>
      </c>
      <c r="AU756" t="s"/>
      <c r="AV756" t="s"/>
      <c r="AW756" t="s"/>
      <c r="AX756" t="s"/>
      <c r="AY756" t="n">
        <v>2641030</v>
      </c>
      <c r="AZ756" t="s">
        <v>1253</v>
      </c>
      <c r="BA756" t="s"/>
      <c r="BB756" t="n">
        <v>773855</v>
      </c>
      <c r="BC756" t="n">
        <v>13.308286</v>
      </c>
      <c r="BD756" t="n">
        <v>52.484317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92</v>
      </c>
    </row>
    <row r="757" spans="1:70">
      <c r="A757" t="s">
        <v>70</v>
      </c>
      <c r="B757" t="s">
        <v>71</v>
      </c>
      <c r="C757" t="s">
        <v>72</v>
      </c>
      <c r="D757" t="n">
        <v>1</v>
      </c>
      <c r="E757" t="s">
        <v>1254</v>
      </c>
      <c r="F757" t="n">
        <v>-1</v>
      </c>
      <c r="G757" t="s">
        <v>74</v>
      </c>
      <c r="H757" t="s">
        <v>75</v>
      </c>
      <c r="I757" t="s"/>
      <c r="J757" t="s">
        <v>74</v>
      </c>
      <c r="K757" t="n">
        <v>139.5</v>
      </c>
      <c r="L757" t="s">
        <v>76</v>
      </c>
      <c r="M757" t="s"/>
      <c r="N757" t="s">
        <v>96</v>
      </c>
      <c r="O757" t="s">
        <v>78</v>
      </c>
      <c r="P757" t="s">
        <v>1254</v>
      </c>
      <c r="Q757" t="s"/>
      <c r="R757" t="s">
        <v>118</v>
      </c>
      <c r="S757" t="s">
        <v>879</v>
      </c>
      <c r="T757" t="s">
        <v>82</v>
      </c>
      <c r="U757" t="s"/>
      <c r="V757" t="s">
        <v>83</v>
      </c>
      <c r="W757" t="s">
        <v>84</v>
      </c>
      <c r="X757" t="s"/>
      <c r="Y757" t="s">
        <v>85</v>
      </c>
      <c r="Z757">
        <f>HYPERLINK("https://hotelmonitor-cachepage.eclerx.com/savepage/tk_1543584991746663_sr_2117.html","info")</f>
        <v/>
      </c>
      <c r="AA757" t="n">
        <v>-6796559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>
        <v>88</v>
      </c>
      <c r="AO757" t="s"/>
      <c r="AP757" t="n">
        <v>247</v>
      </c>
      <c r="AQ757" t="s">
        <v>89</v>
      </c>
      <c r="AR757" t="s"/>
      <c r="AS757" t="s"/>
      <c r="AT757" t="s">
        <v>90</v>
      </c>
      <c r="AU757" t="s"/>
      <c r="AV757" t="s"/>
      <c r="AW757" t="s"/>
      <c r="AX757" t="s"/>
      <c r="AY757" t="n">
        <v>6796559</v>
      </c>
      <c r="AZ757" t="s">
        <v>1255</v>
      </c>
      <c r="BA757" t="s"/>
      <c r="BB757" t="n">
        <v>69833</v>
      </c>
      <c r="BC757" t="n">
        <v>13.408504</v>
      </c>
      <c r="BD757" t="n">
        <v>52.512184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92</v>
      </c>
    </row>
    <row r="758" spans="1:70">
      <c r="A758" t="s">
        <v>70</v>
      </c>
      <c r="B758" t="s">
        <v>71</v>
      </c>
      <c r="C758" t="s">
        <v>72</v>
      </c>
      <c r="D758" t="n">
        <v>1</v>
      </c>
      <c r="E758" t="s">
        <v>1254</v>
      </c>
      <c r="F758" t="n">
        <v>-1</v>
      </c>
      <c r="G758" t="s">
        <v>74</v>
      </c>
      <c r="H758" t="s">
        <v>75</v>
      </c>
      <c r="I758" t="s"/>
      <c r="J758" t="s">
        <v>74</v>
      </c>
      <c r="K758" t="n">
        <v>155</v>
      </c>
      <c r="L758" t="s">
        <v>76</v>
      </c>
      <c r="M758" t="s"/>
      <c r="N758" t="s">
        <v>141</v>
      </c>
      <c r="O758" t="s">
        <v>78</v>
      </c>
      <c r="P758" t="s">
        <v>1254</v>
      </c>
      <c r="Q758" t="s"/>
      <c r="R758" t="s">
        <v>118</v>
      </c>
      <c r="S758" t="s">
        <v>128</v>
      </c>
      <c r="T758" t="s">
        <v>82</v>
      </c>
      <c r="U758" t="s"/>
      <c r="V758" t="s">
        <v>83</v>
      </c>
      <c r="W758" t="s">
        <v>84</v>
      </c>
      <c r="X758" t="s"/>
      <c r="Y758" t="s">
        <v>85</v>
      </c>
      <c r="Z758">
        <f>HYPERLINK("https://hotelmonitor-cachepage.eclerx.com/savepage/tk_1543584991746663_sr_2117.html","info")</f>
        <v/>
      </c>
      <c r="AA758" t="n">
        <v>-6796559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>
        <v>88</v>
      </c>
      <c r="AO758" t="s"/>
      <c r="AP758" t="n">
        <v>247</v>
      </c>
      <c r="AQ758" t="s">
        <v>89</v>
      </c>
      <c r="AR758" t="s"/>
      <c r="AS758" t="s"/>
      <c r="AT758" t="s">
        <v>90</v>
      </c>
      <c r="AU758" t="s"/>
      <c r="AV758" t="s"/>
      <c r="AW758" t="s"/>
      <c r="AX758" t="s"/>
      <c r="AY758" t="n">
        <v>6796559</v>
      </c>
      <c r="AZ758" t="s">
        <v>1255</v>
      </c>
      <c r="BA758" t="s"/>
      <c r="BB758" t="n">
        <v>69833</v>
      </c>
      <c r="BC758" t="n">
        <v>13.408504</v>
      </c>
      <c r="BD758" t="n">
        <v>52.512184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92</v>
      </c>
    </row>
    <row r="759" spans="1:70">
      <c r="A759" t="s">
        <v>70</v>
      </c>
      <c r="B759" t="s">
        <v>71</v>
      </c>
      <c r="C759" t="s">
        <v>72</v>
      </c>
      <c r="D759" t="n">
        <v>1</v>
      </c>
      <c r="E759" t="s">
        <v>1254</v>
      </c>
      <c r="F759" t="n">
        <v>-1</v>
      </c>
      <c r="G759" t="s">
        <v>74</v>
      </c>
      <c r="H759" t="s">
        <v>75</v>
      </c>
      <c r="I759" t="s"/>
      <c r="J759" t="s">
        <v>74</v>
      </c>
      <c r="K759" t="n">
        <v>145.8</v>
      </c>
      <c r="L759" t="s">
        <v>76</v>
      </c>
      <c r="M759" t="s"/>
      <c r="N759" t="s">
        <v>1256</v>
      </c>
      <c r="O759" t="s">
        <v>78</v>
      </c>
      <c r="P759" t="s">
        <v>1254</v>
      </c>
      <c r="Q759" t="s"/>
      <c r="R759" t="s">
        <v>118</v>
      </c>
      <c r="S759" t="s">
        <v>1257</v>
      </c>
      <c r="T759" t="s">
        <v>82</v>
      </c>
      <c r="U759" t="s"/>
      <c r="V759" t="s">
        <v>83</v>
      </c>
      <c r="W759" t="s">
        <v>84</v>
      </c>
      <c r="X759" t="s"/>
      <c r="Y759" t="s">
        <v>85</v>
      </c>
      <c r="Z759">
        <f>HYPERLINK("https://hotelmonitor-cachepage.eclerx.com/savepage/tk_1543584991746663_sr_2117.html","info")</f>
        <v/>
      </c>
      <c r="AA759" t="n">
        <v>-6796559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>
        <v>88</v>
      </c>
      <c r="AO759" t="s"/>
      <c r="AP759" t="n">
        <v>247</v>
      </c>
      <c r="AQ759" t="s">
        <v>89</v>
      </c>
      <c r="AR759" t="s"/>
      <c r="AS759" t="s"/>
      <c r="AT759" t="s">
        <v>90</v>
      </c>
      <c r="AU759" t="s"/>
      <c r="AV759" t="s"/>
      <c r="AW759" t="s"/>
      <c r="AX759" t="s"/>
      <c r="AY759" t="n">
        <v>6796559</v>
      </c>
      <c r="AZ759" t="s">
        <v>1255</v>
      </c>
      <c r="BA759" t="s"/>
      <c r="BB759" t="n">
        <v>69833</v>
      </c>
      <c r="BC759" t="n">
        <v>13.408504</v>
      </c>
      <c r="BD759" t="n">
        <v>52.512184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92</v>
      </c>
    </row>
    <row r="760" spans="1:70">
      <c r="A760" t="s">
        <v>70</v>
      </c>
      <c r="B760" t="s">
        <v>71</v>
      </c>
      <c r="C760" t="s">
        <v>72</v>
      </c>
      <c r="D760" t="n">
        <v>1</v>
      </c>
      <c r="E760" t="s">
        <v>1254</v>
      </c>
      <c r="F760" t="n">
        <v>-1</v>
      </c>
      <c r="G760" t="s">
        <v>74</v>
      </c>
      <c r="H760" t="s">
        <v>75</v>
      </c>
      <c r="I760" t="s"/>
      <c r="J760" t="s">
        <v>74</v>
      </c>
      <c r="K760" t="n">
        <v>162</v>
      </c>
      <c r="L760" t="s">
        <v>76</v>
      </c>
      <c r="M760" t="s"/>
      <c r="N760" t="s">
        <v>1256</v>
      </c>
      <c r="O760" t="s">
        <v>78</v>
      </c>
      <c r="P760" t="s">
        <v>1254</v>
      </c>
      <c r="Q760" t="s"/>
      <c r="R760" t="s">
        <v>118</v>
      </c>
      <c r="S760" t="s">
        <v>338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HYPERLINK("https://hotelmonitor-cachepage.eclerx.com/savepage/tk_1543584991746663_sr_2117.html","info")</f>
        <v/>
      </c>
      <c r="AA760" t="n">
        <v>-6796559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>
        <v>88</v>
      </c>
      <c r="AO760" t="s"/>
      <c r="AP760" t="n">
        <v>247</v>
      </c>
      <c r="AQ760" t="s">
        <v>89</v>
      </c>
      <c r="AR760" t="s"/>
      <c r="AS760" t="s"/>
      <c r="AT760" t="s">
        <v>90</v>
      </c>
      <c r="AU760" t="s"/>
      <c r="AV760" t="s"/>
      <c r="AW760" t="s"/>
      <c r="AX760" t="s"/>
      <c r="AY760" t="n">
        <v>6796559</v>
      </c>
      <c r="AZ760" t="s">
        <v>1255</v>
      </c>
      <c r="BA760" t="s"/>
      <c r="BB760" t="n">
        <v>69833</v>
      </c>
      <c r="BC760" t="n">
        <v>13.408504</v>
      </c>
      <c r="BD760" t="n">
        <v>52.512184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92</v>
      </c>
    </row>
    <row r="761" spans="1:70">
      <c r="A761" t="s">
        <v>70</v>
      </c>
      <c r="B761" t="s">
        <v>71</v>
      </c>
      <c r="C761" t="s">
        <v>72</v>
      </c>
      <c r="D761" t="n">
        <v>1</v>
      </c>
      <c r="E761" t="s">
        <v>1258</v>
      </c>
      <c r="F761" t="n">
        <v>1763819</v>
      </c>
      <c r="G761" t="s">
        <v>74</v>
      </c>
      <c r="H761" t="s">
        <v>75</v>
      </c>
      <c r="I761" t="s"/>
      <c r="J761" t="s">
        <v>74</v>
      </c>
      <c r="K761" t="n">
        <v>99</v>
      </c>
      <c r="L761" t="s">
        <v>76</v>
      </c>
      <c r="M761" t="s"/>
      <c r="N761" t="s">
        <v>141</v>
      </c>
      <c r="O761" t="s">
        <v>78</v>
      </c>
      <c r="P761" t="s">
        <v>1259</v>
      </c>
      <c r="Q761" t="s"/>
      <c r="R761" t="s">
        <v>118</v>
      </c>
      <c r="S761" t="s">
        <v>123</v>
      </c>
      <c r="T761" t="s">
        <v>82</v>
      </c>
      <c r="U761" t="s"/>
      <c r="V761" t="s">
        <v>83</v>
      </c>
      <c r="W761" t="s">
        <v>84</v>
      </c>
      <c r="X761" t="s"/>
      <c r="Y761" t="s">
        <v>85</v>
      </c>
      <c r="Z761">
        <f>HYPERLINK("https://hotelmonitor-cachepage.eclerx.com/savepage/tk_15435846758242183_sr_2117.html","info")</f>
        <v/>
      </c>
      <c r="AA761" t="n">
        <v>372581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>
        <v>88</v>
      </c>
      <c r="AO761" t="s"/>
      <c r="AP761" t="n">
        <v>69</v>
      </c>
      <c r="AQ761" t="s">
        <v>89</v>
      </c>
      <c r="AR761" t="s"/>
      <c r="AS761" t="s"/>
      <c r="AT761" t="s">
        <v>90</v>
      </c>
      <c r="AU761" t="s"/>
      <c r="AV761" t="s"/>
      <c r="AW761" t="s"/>
      <c r="AX761" t="s"/>
      <c r="AY761" t="n">
        <v>1614166</v>
      </c>
      <c r="AZ761" t="s">
        <v>1260</v>
      </c>
      <c r="BA761" t="s"/>
      <c r="BB761" t="n">
        <v>966</v>
      </c>
      <c r="BC761" t="n">
        <v>13.32903</v>
      </c>
      <c r="BD761" t="n">
        <v>52.49113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92</v>
      </c>
    </row>
    <row r="762" spans="1:70">
      <c r="A762" t="s">
        <v>70</v>
      </c>
      <c r="B762" t="s">
        <v>71</v>
      </c>
      <c r="C762" t="s">
        <v>72</v>
      </c>
      <c r="D762" t="n">
        <v>1</v>
      </c>
      <c r="E762" t="s">
        <v>1258</v>
      </c>
      <c r="F762" t="n">
        <v>1763819</v>
      </c>
      <c r="G762" t="s">
        <v>74</v>
      </c>
      <c r="H762" t="s">
        <v>75</v>
      </c>
      <c r="I762" t="s"/>
      <c r="J762" t="s">
        <v>74</v>
      </c>
      <c r="K762" t="n">
        <v>109</v>
      </c>
      <c r="L762" t="s">
        <v>76</v>
      </c>
      <c r="M762" t="s"/>
      <c r="N762" t="s">
        <v>125</v>
      </c>
      <c r="O762" t="s">
        <v>78</v>
      </c>
      <c r="P762" t="s">
        <v>1259</v>
      </c>
      <c r="Q762" t="s"/>
      <c r="R762" t="s">
        <v>118</v>
      </c>
      <c r="S762" t="s">
        <v>81</v>
      </c>
      <c r="T762" t="s">
        <v>82</v>
      </c>
      <c r="U762" t="s"/>
      <c r="V762" t="s">
        <v>83</v>
      </c>
      <c r="W762" t="s">
        <v>84</v>
      </c>
      <c r="X762" t="s"/>
      <c r="Y762" t="s">
        <v>85</v>
      </c>
      <c r="Z762">
        <f>HYPERLINK("https://hotelmonitor-cachepage.eclerx.com/savepage/tk_15435846758242183_sr_2117.html","info")</f>
        <v/>
      </c>
      <c r="AA762" t="n">
        <v>372581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>
        <v>88</v>
      </c>
      <c r="AO762" t="s"/>
      <c r="AP762" t="n">
        <v>69</v>
      </c>
      <c r="AQ762" t="s">
        <v>89</v>
      </c>
      <c r="AR762" t="s"/>
      <c r="AS762" t="s"/>
      <c r="AT762" t="s">
        <v>90</v>
      </c>
      <c r="AU762" t="s"/>
      <c r="AV762" t="s"/>
      <c r="AW762" t="s"/>
      <c r="AX762" t="s"/>
      <c r="AY762" t="n">
        <v>1614166</v>
      </c>
      <c r="AZ762" t="s">
        <v>1260</v>
      </c>
      <c r="BA762" t="s"/>
      <c r="BB762" t="n">
        <v>966</v>
      </c>
      <c r="BC762" t="n">
        <v>13.32903</v>
      </c>
      <c r="BD762" t="n">
        <v>52.49113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92</v>
      </c>
    </row>
    <row r="763" spans="1:70">
      <c r="A763" t="s">
        <v>70</v>
      </c>
      <c r="B763" t="s">
        <v>71</v>
      </c>
      <c r="C763" t="s">
        <v>72</v>
      </c>
      <c r="D763" t="n">
        <v>1</v>
      </c>
      <c r="E763" t="s">
        <v>1258</v>
      </c>
      <c r="F763" t="n">
        <v>1763819</v>
      </c>
      <c r="G763" t="s">
        <v>74</v>
      </c>
      <c r="H763" t="s">
        <v>75</v>
      </c>
      <c r="I763" t="s"/>
      <c r="J763" t="s">
        <v>74</v>
      </c>
      <c r="K763" t="n">
        <v>123</v>
      </c>
      <c r="L763" t="s">
        <v>76</v>
      </c>
      <c r="M763" t="s"/>
      <c r="N763" t="s">
        <v>357</v>
      </c>
      <c r="O763" t="s">
        <v>78</v>
      </c>
      <c r="P763" t="s">
        <v>1259</v>
      </c>
      <c r="Q763" t="s"/>
      <c r="R763" t="s">
        <v>118</v>
      </c>
      <c r="S763" t="s">
        <v>1261</v>
      </c>
      <c r="T763" t="s">
        <v>82</v>
      </c>
      <c r="U763" t="s"/>
      <c r="V763" t="s">
        <v>83</v>
      </c>
      <c r="W763" t="s">
        <v>99</v>
      </c>
      <c r="X763" t="s"/>
      <c r="Y763" t="s">
        <v>85</v>
      </c>
      <c r="Z763">
        <f>HYPERLINK("https://hotelmonitor-cachepage.eclerx.com/savepage/tk_15435846758242183_sr_2117.html","info")</f>
        <v/>
      </c>
      <c r="AA763" t="n">
        <v>372581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>
        <v>88</v>
      </c>
      <c r="AO763" t="s"/>
      <c r="AP763" t="n">
        <v>69</v>
      </c>
      <c r="AQ763" t="s">
        <v>89</v>
      </c>
      <c r="AR763" t="s"/>
      <c r="AS763" t="s"/>
      <c r="AT763" t="s">
        <v>90</v>
      </c>
      <c r="AU763" t="s"/>
      <c r="AV763" t="s"/>
      <c r="AW763" t="s"/>
      <c r="AX763" t="s"/>
      <c r="AY763" t="n">
        <v>1614166</v>
      </c>
      <c r="AZ763" t="s">
        <v>1260</v>
      </c>
      <c r="BA763" t="s"/>
      <c r="BB763" t="n">
        <v>966</v>
      </c>
      <c r="BC763" t="n">
        <v>13.32903</v>
      </c>
      <c r="BD763" t="n">
        <v>52.49113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92</v>
      </c>
    </row>
    <row r="764" spans="1:70">
      <c r="A764" t="s">
        <v>70</v>
      </c>
      <c r="B764" t="s">
        <v>71</v>
      </c>
      <c r="C764" t="s">
        <v>72</v>
      </c>
      <c r="D764" t="n">
        <v>1</v>
      </c>
      <c r="E764" t="s">
        <v>1262</v>
      </c>
      <c r="F764" t="n">
        <v>455194</v>
      </c>
      <c r="G764" t="s">
        <v>74</v>
      </c>
      <c r="H764" t="s">
        <v>75</v>
      </c>
      <c r="I764" t="s"/>
      <c r="J764" t="s">
        <v>74</v>
      </c>
      <c r="K764" t="n">
        <v>540</v>
      </c>
      <c r="L764" t="s">
        <v>76</v>
      </c>
      <c r="M764" t="s"/>
      <c r="N764" t="s">
        <v>113</v>
      </c>
      <c r="O764" t="s">
        <v>78</v>
      </c>
      <c r="P764" t="s">
        <v>1263</v>
      </c>
      <c r="Q764" t="s"/>
      <c r="R764" t="s">
        <v>153</v>
      </c>
      <c r="S764" t="s">
        <v>237</v>
      </c>
      <c r="T764" t="s">
        <v>82</v>
      </c>
      <c r="U764" t="s"/>
      <c r="V764" t="s">
        <v>83</v>
      </c>
      <c r="W764" t="s">
        <v>84</v>
      </c>
      <c r="X764" t="s"/>
      <c r="Y764" t="s">
        <v>85</v>
      </c>
      <c r="Z764">
        <f>HYPERLINK("https://hotelmonitor-cachepage.eclerx.com/savepage/tk_15435850686339612_sr_2117.html","info")</f>
        <v/>
      </c>
      <c r="AA764" t="n">
        <v>7274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>
        <v>88</v>
      </c>
      <c r="AO764" t="s"/>
      <c r="AP764" t="n">
        <v>291</v>
      </c>
      <c r="AQ764" t="s">
        <v>89</v>
      </c>
      <c r="AR764" t="s"/>
      <c r="AS764" t="s"/>
      <c r="AT764" t="s">
        <v>90</v>
      </c>
      <c r="AU764" t="s"/>
      <c r="AV764" t="s"/>
      <c r="AW764" t="s"/>
      <c r="AX764" t="s"/>
      <c r="AY764" t="n">
        <v>163000</v>
      </c>
      <c r="AZ764" t="s">
        <v>1264</v>
      </c>
      <c r="BA764" t="s"/>
      <c r="BB764" t="n">
        <v>55518</v>
      </c>
      <c r="BC764" t="n">
        <v>13.37992</v>
      </c>
      <c r="BD764" t="n">
        <v>52.51624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92</v>
      </c>
    </row>
    <row r="765" spans="1:70">
      <c r="A765" t="s">
        <v>70</v>
      </c>
      <c r="B765" t="s">
        <v>71</v>
      </c>
      <c r="C765" t="s">
        <v>72</v>
      </c>
      <c r="D765" t="n">
        <v>1</v>
      </c>
      <c r="E765" t="s">
        <v>1262</v>
      </c>
      <c r="F765" t="n">
        <v>455194</v>
      </c>
      <c r="G765" t="s">
        <v>74</v>
      </c>
      <c r="H765" t="s">
        <v>75</v>
      </c>
      <c r="I765" t="s"/>
      <c r="J765" t="s">
        <v>74</v>
      </c>
      <c r="K765" t="n">
        <v>580</v>
      </c>
      <c r="L765" t="s">
        <v>76</v>
      </c>
      <c r="M765" t="s"/>
      <c r="N765" t="s">
        <v>252</v>
      </c>
      <c r="O765" t="s">
        <v>78</v>
      </c>
      <c r="P765" t="s">
        <v>1263</v>
      </c>
      <c r="Q765" t="s"/>
      <c r="R765" t="s">
        <v>153</v>
      </c>
      <c r="S765" t="s">
        <v>242</v>
      </c>
      <c r="T765" t="s">
        <v>82</v>
      </c>
      <c r="U765" t="s"/>
      <c r="V765" t="s">
        <v>83</v>
      </c>
      <c r="W765" t="s">
        <v>84</v>
      </c>
      <c r="X765" t="s"/>
      <c r="Y765" t="s">
        <v>85</v>
      </c>
      <c r="Z765">
        <f>HYPERLINK("https://hotelmonitor-cachepage.eclerx.com/savepage/tk_15435850686339612_sr_2117.html","info")</f>
        <v/>
      </c>
      <c r="AA765" t="n">
        <v>7274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>
        <v>88</v>
      </c>
      <c r="AO765" t="s"/>
      <c r="AP765" t="n">
        <v>291</v>
      </c>
      <c r="AQ765" t="s">
        <v>89</v>
      </c>
      <c r="AR765" t="s"/>
      <c r="AS765" t="s"/>
      <c r="AT765" t="s">
        <v>90</v>
      </c>
      <c r="AU765" t="s"/>
      <c r="AV765" t="s"/>
      <c r="AW765" t="s"/>
      <c r="AX765" t="s"/>
      <c r="AY765" t="n">
        <v>163000</v>
      </c>
      <c r="AZ765" t="s">
        <v>1264</v>
      </c>
      <c r="BA765" t="s"/>
      <c r="BB765" t="n">
        <v>55518</v>
      </c>
      <c r="BC765" t="n">
        <v>13.37992</v>
      </c>
      <c r="BD765" t="n">
        <v>52.51624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92</v>
      </c>
    </row>
    <row r="766" spans="1:70">
      <c r="A766" t="s">
        <v>70</v>
      </c>
      <c r="B766" t="s">
        <v>71</v>
      </c>
      <c r="C766" t="s">
        <v>72</v>
      </c>
      <c r="D766" t="n">
        <v>1</v>
      </c>
      <c r="E766" t="s">
        <v>1262</v>
      </c>
      <c r="F766" t="n">
        <v>455194</v>
      </c>
      <c r="G766" t="s">
        <v>74</v>
      </c>
      <c r="H766" t="s">
        <v>75</v>
      </c>
      <c r="I766" t="s"/>
      <c r="J766" t="s">
        <v>74</v>
      </c>
      <c r="K766" t="n">
        <v>940</v>
      </c>
      <c r="L766" t="s">
        <v>76</v>
      </c>
      <c r="M766" t="s"/>
      <c r="N766" t="s">
        <v>592</v>
      </c>
      <c r="O766" t="s">
        <v>78</v>
      </c>
      <c r="P766" t="s">
        <v>1263</v>
      </c>
      <c r="Q766" t="s"/>
      <c r="R766" t="s">
        <v>153</v>
      </c>
      <c r="S766" t="s">
        <v>1265</v>
      </c>
      <c r="T766" t="s">
        <v>82</v>
      </c>
      <c r="U766" t="s"/>
      <c r="V766" t="s">
        <v>83</v>
      </c>
      <c r="W766" t="s">
        <v>84</v>
      </c>
      <c r="X766" t="s"/>
      <c r="Y766" t="s">
        <v>85</v>
      </c>
      <c r="Z766">
        <f>HYPERLINK("https://hotelmonitor-cachepage.eclerx.com/savepage/tk_15435850686339612_sr_2117.html","info")</f>
        <v/>
      </c>
      <c r="AA766" t="n">
        <v>7274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>
        <v>88</v>
      </c>
      <c r="AO766" t="s"/>
      <c r="AP766" t="n">
        <v>291</v>
      </c>
      <c r="AQ766" t="s">
        <v>89</v>
      </c>
      <c r="AR766" t="s"/>
      <c r="AS766" t="s"/>
      <c r="AT766" t="s">
        <v>90</v>
      </c>
      <c r="AU766" t="s"/>
      <c r="AV766" t="s"/>
      <c r="AW766" t="s"/>
      <c r="AX766" t="s"/>
      <c r="AY766" t="n">
        <v>163000</v>
      </c>
      <c r="AZ766" t="s">
        <v>1264</v>
      </c>
      <c r="BA766" t="s"/>
      <c r="BB766" t="n">
        <v>55518</v>
      </c>
      <c r="BC766" t="n">
        <v>13.37992</v>
      </c>
      <c r="BD766" t="n">
        <v>52.51624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92</v>
      </c>
    </row>
    <row r="767" spans="1:70">
      <c r="A767" t="s">
        <v>70</v>
      </c>
      <c r="B767" t="s">
        <v>71</v>
      </c>
      <c r="C767" t="s">
        <v>72</v>
      </c>
      <c r="D767" t="n">
        <v>1</v>
      </c>
      <c r="E767" t="s">
        <v>1266</v>
      </c>
      <c r="F767" t="n">
        <v>-1</v>
      </c>
      <c r="G767" t="s">
        <v>74</v>
      </c>
      <c r="H767" t="s">
        <v>75</v>
      </c>
      <c r="I767" t="s"/>
      <c r="J767" t="s">
        <v>74</v>
      </c>
      <c r="K767" t="n">
        <v>149</v>
      </c>
      <c r="L767" t="s">
        <v>76</v>
      </c>
      <c r="M767" t="s"/>
      <c r="N767" t="s">
        <v>113</v>
      </c>
      <c r="O767" t="s">
        <v>78</v>
      </c>
      <c r="P767" t="s">
        <v>1266</v>
      </c>
      <c r="Q767" t="s"/>
      <c r="R767" t="s">
        <v>80</v>
      </c>
      <c r="S767" t="s">
        <v>156</v>
      </c>
      <c r="T767" t="s">
        <v>82</v>
      </c>
      <c r="U767" t="s"/>
      <c r="V767" t="s">
        <v>83</v>
      </c>
      <c r="W767" t="s">
        <v>84</v>
      </c>
      <c r="X767" t="s"/>
      <c r="Y767" t="s">
        <v>85</v>
      </c>
      <c r="Z767">
        <f>HYPERLINK("https://hotelmonitor-cachepage.eclerx.com/savepage/tk_15435850266883752_sr_2117.html","info")</f>
        <v/>
      </c>
      <c r="AA767" t="n">
        <v>-2071514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>
        <v>88</v>
      </c>
      <c r="AO767" t="s"/>
      <c r="AP767" t="n">
        <v>267</v>
      </c>
      <c r="AQ767" t="s">
        <v>89</v>
      </c>
      <c r="AR767" t="s"/>
      <c r="AS767" t="s"/>
      <c r="AT767" t="s">
        <v>90</v>
      </c>
      <c r="AU767" t="s"/>
      <c r="AV767" t="s"/>
      <c r="AW767" t="s"/>
      <c r="AX767" t="s"/>
      <c r="AY767" t="n">
        <v>2071514</v>
      </c>
      <c r="AZ767" t="s">
        <v>1267</v>
      </c>
      <c r="BA767" t="s"/>
      <c r="BB767" t="n">
        <v>656362</v>
      </c>
      <c r="BC767" t="n">
        <v>13.370919</v>
      </c>
      <c r="BD767" t="n">
        <v>52.50037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92</v>
      </c>
    </row>
    <row r="768" spans="1:70">
      <c r="A768" t="s">
        <v>70</v>
      </c>
      <c r="B768" t="s">
        <v>71</v>
      </c>
      <c r="C768" t="s">
        <v>72</v>
      </c>
      <c r="D768" t="n">
        <v>1</v>
      </c>
      <c r="E768" t="s">
        <v>1268</v>
      </c>
      <c r="F768" t="n">
        <v>-1</v>
      </c>
      <c r="G768" t="s">
        <v>74</v>
      </c>
      <c r="H768" t="s">
        <v>75</v>
      </c>
      <c r="I768" t="s"/>
      <c r="J768" t="s">
        <v>74</v>
      </c>
      <c r="K768" t="n">
        <v>101</v>
      </c>
      <c r="L768" t="s">
        <v>76</v>
      </c>
      <c r="M768" t="s"/>
      <c r="N768" t="s">
        <v>113</v>
      </c>
      <c r="O768" t="s">
        <v>78</v>
      </c>
      <c r="P768" t="s">
        <v>1268</v>
      </c>
      <c r="Q768" t="s"/>
      <c r="R768" t="s">
        <v>118</v>
      </c>
      <c r="S768" t="s">
        <v>1179</v>
      </c>
      <c r="T768" t="s">
        <v>82</v>
      </c>
      <c r="U768" t="s"/>
      <c r="V768" t="s">
        <v>83</v>
      </c>
      <c r="W768" t="s">
        <v>84</v>
      </c>
      <c r="X768" t="s"/>
      <c r="Y768" t="s">
        <v>85</v>
      </c>
      <c r="Z768">
        <f>HYPERLINK("https://hotelmonitor-cachepage.eclerx.com/savepage/tk_15435847841367366_sr_2117.html","info")</f>
        <v/>
      </c>
      <c r="AA768" t="n">
        <v>-6796548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>
        <v>88</v>
      </c>
      <c r="AO768" t="s"/>
      <c r="AP768" t="n">
        <v>129</v>
      </c>
      <c r="AQ768" t="s">
        <v>89</v>
      </c>
      <c r="AR768" t="s"/>
      <c r="AS768" t="s"/>
      <c r="AT768" t="s">
        <v>90</v>
      </c>
      <c r="AU768" t="s"/>
      <c r="AV768" t="s"/>
      <c r="AW768" t="s"/>
      <c r="AX768" t="s"/>
      <c r="AY768" t="n">
        <v>6796548</v>
      </c>
      <c r="AZ768" t="s">
        <v>1269</v>
      </c>
      <c r="BA768" t="s"/>
      <c r="BB768" t="n">
        <v>538488</v>
      </c>
      <c r="BC768" t="n">
        <v>13.3222</v>
      </c>
      <c r="BD768" t="n">
        <v>52.5046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92</v>
      </c>
    </row>
    <row r="769" spans="1:70">
      <c r="A769" t="s">
        <v>70</v>
      </c>
      <c r="B769" t="s">
        <v>71</v>
      </c>
      <c r="C769" t="s">
        <v>72</v>
      </c>
      <c r="D769" t="n">
        <v>1</v>
      </c>
      <c r="E769" t="s">
        <v>1270</v>
      </c>
      <c r="F769" t="n">
        <v>1569104</v>
      </c>
      <c r="G769" t="s">
        <v>74</v>
      </c>
      <c r="H769" t="s">
        <v>75</v>
      </c>
      <c r="I769" t="s"/>
      <c r="J769" t="s">
        <v>74</v>
      </c>
      <c r="K769" t="n">
        <v>183.75</v>
      </c>
      <c r="L769" t="s">
        <v>76</v>
      </c>
      <c r="M769" t="s"/>
      <c r="N769" t="s">
        <v>141</v>
      </c>
      <c r="O769" t="s">
        <v>78</v>
      </c>
      <c r="P769" t="s">
        <v>1271</v>
      </c>
      <c r="Q769" t="s"/>
      <c r="R769" t="s">
        <v>118</v>
      </c>
      <c r="S769" t="s">
        <v>1272</v>
      </c>
      <c r="T769" t="s">
        <v>82</v>
      </c>
      <c r="U769" t="s"/>
      <c r="V769" t="s">
        <v>83</v>
      </c>
      <c r="W769" t="s">
        <v>84</v>
      </c>
      <c r="X769" t="s"/>
      <c r="Y769" t="s">
        <v>85</v>
      </c>
      <c r="Z769">
        <f>HYPERLINK("https://hotelmonitor-cachepage.eclerx.com/savepage/tk_15435846608874962_sr_2117.html","info")</f>
        <v/>
      </c>
      <c r="AA769" t="n">
        <v>229383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>
        <v>88</v>
      </c>
      <c r="AO769" t="s"/>
      <c r="AP769" t="n">
        <v>61</v>
      </c>
      <c r="AQ769" t="s">
        <v>89</v>
      </c>
      <c r="AR769" t="s"/>
      <c r="AS769" t="s"/>
      <c r="AT769" t="s">
        <v>90</v>
      </c>
      <c r="AU769" t="s"/>
      <c r="AV769" t="s"/>
      <c r="AW769" t="s"/>
      <c r="AX769" t="s"/>
      <c r="AY769" t="n">
        <v>1577328</v>
      </c>
      <c r="AZ769" t="s">
        <v>1273</v>
      </c>
      <c r="BA769" t="s"/>
      <c r="BB769" t="n">
        <v>633913</v>
      </c>
      <c r="BC769" t="n">
        <v>13.368174</v>
      </c>
      <c r="BD769" t="n">
        <v>52.52398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92</v>
      </c>
    </row>
    <row r="770" spans="1:70">
      <c r="A770" t="s">
        <v>70</v>
      </c>
      <c r="B770" t="s">
        <v>71</v>
      </c>
      <c r="C770" t="s">
        <v>72</v>
      </c>
      <c r="D770" t="n">
        <v>1</v>
      </c>
      <c r="E770" t="s">
        <v>1270</v>
      </c>
      <c r="F770" t="n">
        <v>1569104</v>
      </c>
      <c r="G770" t="s">
        <v>74</v>
      </c>
      <c r="H770" t="s">
        <v>75</v>
      </c>
      <c r="I770" t="s"/>
      <c r="J770" t="s">
        <v>74</v>
      </c>
      <c r="K770" t="n">
        <v>215.25</v>
      </c>
      <c r="L770" t="s">
        <v>76</v>
      </c>
      <c r="M770" t="s"/>
      <c r="N770" t="s">
        <v>125</v>
      </c>
      <c r="O770" t="s">
        <v>78</v>
      </c>
      <c r="P770" t="s">
        <v>1271</v>
      </c>
      <c r="Q770" t="s"/>
      <c r="R770" t="s">
        <v>118</v>
      </c>
      <c r="S770" t="s">
        <v>1274</v>
      </c>
      <c r="T770" t="s">
        <v>82</v>
      </c>
      <c r="U770" t="s"/>
      <c r="V770" t="s">
        <v>83</v>
      </c>
      <c r="W770" t="s">
        <v>84</v>
      </c>
      <c r="X770" t="s"/>
      <c r="Y770" t="s">
        <v>85</v>
      </c>
      <c r="Z770">
        <f>HYPERLINK("https://hotelmonitor-cachepage.eclerx.com/savepage/tk_15435846608874962_sr_2117.html","info")</f>
        <v/>
      </c>
      <c r="AA770" t="n">
        <v>229383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>
        <v>88</v>
      </c>
      <c r="AO770" t="s"/>
      <c r="AP770" t="n">
        <v>61</v>
      </c>
      <c r="AQ770" t="s">
        <v>89</v>
      </c>
      <c r="AR770" t="s"/>
      <c r="AS770" t="s"/>
      <c r="AT770" t="s">
        <v>90</v>
      </c>
      <c r="AU770" t="s"/>
      <c r="AV770" t="s"/>
      <c r="AW770" t="s"/>
      <c r="AX770" t="s"/>
      <c r="AY770" t="n">
        <v>1577328</v>
      </c>
      <c r="AZ770" t="s">
        <v>1273</v>
      </c>
      <c r="BA770" t="s"/>
      <c r="BB770" t="n">
        <v>633913</v>
      </c>
      <c r="BC770" t="n">
        <v>13.368174</v>
      </c>
      <c r="BD770" t="n">
        <v>52.52398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92</v>
      </c>
    </row>
    <row r="771" spans="1:70">
      <c r="A771" t="s">
        <v>70</v>
      </c>
      <c r="B771" t="s">
        <v>71</v>
      </c>
      <c r="C771" t="s">
        <v>72</v>
      </c>
      <c r="D771" t="n">
        <v>1</v>
      </c>
      <c r="E771" t="s">
        <v>1275</v>
      </c>
      <c r="F771" t="n">
        <v>265071</v>
      </c>
      <c r="G771" t="s">
        <v>74</v>
      </c>
      <c r="H771" t="s">
        <v>75</v>
      </c>
      <c r="I771" t="s"/>
      <c r="J771" t="s">
        <v>74</v>
      </c>
      <c r="K771" t="n">
        <v>126</v>
      </c>
      <c r="L771" t="s">
        <v>76</v>
      </c>
      <c r="M771" t="s"/>
      <c r="N771" t="s">
        <v>113</v>
      </c>
      <c r="O771" t="s">
        <v>78</v>
      </c>
      <c r="P771" t="s">
        <v>1275</v>
      </c>
      <c r="Q771" t="s"/>
      <c r="R771" t="s">
        <v>118</v>
      </c>
      <c r="S771" t="s">
        <v>524</v>
      </c>
      <c r="T771" t="s">
        <v>82</v>
      </c>
      <c r="U771" t="s"/>
      <c r="V771" t="s">
        <v>83</v>
      </c>
      <c r="W771" t="s">
        <v>84</v>
      </c>
      <c r="X771" t="s"/>
      <c r="Y771" t="s">
        <v>85</v>
      </c>
      <c r="Z771">
        <f>HYPERLINK("https://hotelmonitor-cachepage.eclerx.com/savepage/tk_1543584736510771_sr_2117.html","info")</f>
        <v/>
      </c>
      <c r="AA771" t="n">
        <v>5858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>
        <v>88</v>
      </c>
      <c r="AO771" t="s"/>
      <c r="AP771" t="n">
        <v>104</v>
      </c>
      <c r="AQ771" t="s">
        <v>89</v>
      </c>
      <c r="AR771" t="s"/>
      <c r="AS771" t="s"/>
      <c r="AT771" t="s">
        <v>90</v>
      </c>
      <c r="AU771" t="s"/>
      <c r="AV771" t="s"/>
      <c r="AW771" t="s"/>
      <c r="AX771" t="s"/>
      <c r="AY771" t="n">
        <v>1998136</v>
      </c>
      <c r="AZ771" t="s">
        <v>1276</v>
      </c>
      <c r="BA771" t="s"/>
      <c r="BB771" t="n">
        <v>36331</v>
      </c>
      <c r="BC771" t="n">
        <v>13.459067</v>
      </c>
      <c r="BD771" t="n">
        <v>52.473593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92</v>
      </c>
    </row>
    <row r="772" spans="1:70">
      <c r="A772" t="s">
        <v>70</v>
      </c>
      <c r="B772" t="s">
        <v>71</v>
      </c>
      <c r="C772" t="s">
        <v>72</v>
      </c>
      <c r="D772" t="n">
        <v>1</v>
      </c>
      <c r="E772" t="s">
        <v>1277</v>
      </c>
      <c r="F772" t="n">
        <v>-1</v>
      </c>
      <c r="G772" t="s">
        <v>74</v>
      </c>
      <c r="H772" t="s">
        <v>75</v>
      </c>
      <c r="I772" t="s"/>
      <c r="J772" t="s">
        <v>74</v>
      </c>
      <c r="K772" t="n">
        <v>675.7</v>
      </c>
      <c r="L772" t="s">
        <v>76</v>
      </c>
      <c r="M772" t="s"/>
      <c r="N772" t="s">
        <v>933</v>
      </c>
      <c r="O772" t="s">
        <v>78</v>
      </c>
      <c r="P772" t="s">
        <v>1277</v>
      </c>
      <c r="Q772" t="s"/>
      <c r="R772" t="s">
        <v>118</v>
      </c>
      <c r="S772" t="s">
        <v>1278</v>
      </c>
      <c r="T772" t="s">
        <v>82</v>
      </c>
      <c r="U772" t="s"/>
      <c r="V772" t="s">
        <v>83</v>
      </c>
      <c r="W772" t="s">
        <v>84</v>
      </c>
      <c r="X772" t="s"/>
      <c r="Y772" t="s">
        <v>85</v>
      </c>
      <c r="Z772">
        <f>HYPERLINK("https://hotelmonitor-cachepage.eclerx.com/savepage/tk_15435850006326637_sr_2117.html","info")</f>
        <v/>
      </c>
      <c r="AA772" t="n">
        <v>-2071719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>
        <v>88</v>
      </c>
      <c r="AO772" t="s"/>
      <c r="AP772" t="n">
        <v>252</v>
      </c>
      <c r="AQ772" t="s">
        <v>89</v>
      </c>
      <c r="AR772" t="s"/>
      <c r="AS772" t="s"/>
      <c r="AT772" t="s">
        <v>90</v>
      </c>
      <c r="AU772" t="s"/>
      <c r="AV772" t="s"/>
      <c r="AW772" t="s"/>
      <c r="AX772" t="s"/>
      <c r="AY772" t="n">
        <v>2071719</v>
      </c>
      <c r="AZ772" t="s">
        <v>1279</v>
      </c>
      <c r="BA772" t="s"/>
      <c r="BB772" t="n">
        <v>14411</v>
      </c>
      <c r="BC772" t="n">
        <v>13.409919</v>
      </c>
      <c r="BD772" t="n">
        <v>52.524616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92</v>
      </c>
    </row>
    <row r="773" spans="1:70">
      <c r="A773" t="s">
        <v>70</v>
      </c>
      <c r="B773" t="s">
        <v>71</v>
      </c>
      <c r="C773" t="s">
        <v>72</v>
      </c>
      <c r="D773" t="n">
        <v>1</v>
      </c>
      <c r="E773" t="s">
        <v>1280</v>
      </c>
      <c r="F773" t="n">
        <v>-1</v>
      </c>
      <c r="G773" t="s">
        <v>74</v>
      </c>
      <c r="H773" t="s">
        <v>75</v>
      </c>
      <c r="I773" t="s"/>
      <c r="J773" t="s">
        <v>74</v>
      </c>
      <c r="K773" t="n">
        <v>82.45</v>
      </c>
      <c r="L773" t="s">
        <v>76</v>
      </c>
      <c r="M773" t="s"/>
      <c r="N773" t="s">
        <v>96</v>
      </c>
      <c r="O773" t="s">
        <v>78</v>
      </c>
      <c r="P773" t="s">
        <v>1280</v>
      </c>
      <c r="Q773" t="s"/>
      <c r="R773" t="s">
        <v>80</v>
      </c>
      <c r="S773" t="s">
        <v>1281</v>
      </c>
      <c r="T773" t="s">
        <v>82</v>
      </c>
      <c r="U773" t="s"/>
      <c r="V773" t="s">
        <v>83</v>
      </c>
      <c r="W773" t="s">
        <v>84</v>
      </c>
      <c r="X773" t="s"/>
      <c r="Y773" t="s">
        <v>85</v>
      </c>
      <c r="Z773">
        <f>HYPERLINK("https://hotelmonitor-cachepage.eclerx.com/savepage/tk_15435846832021484_sr_2117.html","info")</f>
        <v/>
      </c>
      <c r="AA773" t="n">
        <v>-2181242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>
        <v>88</v>
      </c>
      <c r="AO773" t="s"/>
      <c r="AP773" t="n">
        <v>73</v>
      </c>
      <c r="AQ773" t="s">
        <v>89</v>
      </c>
      <c r="AR773" t="s"/>
      <c r="AS773" t="s"/>
      <c r="AT773" t="s">
        <v>90</v>
      </c>
      <c r="AU773" t="s"/>
      <c r="AV773" t="s"/>
      <c r="AW773" t="s"/>
      <c r="AX773" t="s"/>
      <c r="AY773" t="n">
        <v>2181242</v>
      </c>
      <c r="AZ773" t="s">
        <v>1282</v>
      </c>
      <c r="BA773" t="s"/>
      <c r="BB773" t="n">
        <v>146210</v>
      </c>
      <c r="BC773" t="n">
        <v>13.3621</v>
      </c>
      <c r="BD773" t="n">
        <v>52.49754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92</v>
      </c>
    </row>
    <row r="774" spans="1:70">
      <c r="A774" t="s">
        <v>70</v>
      </c>
      <c r="B774" t="s">
        <v>71</v>
      </c>
      <c r="C774" t="s">
        <v>72</v>
      </c>
      <c r="D774" t="n">
        <v>1</v>
      </c>
      <c r="E774" t="s">
        <v>1283</v>
      </c>
      <c r="F774" t="n">
        <v>-1</v>
      </c>
      <c r="G774" t="s">
        <v>74</v>
      </c>
      <c r="H774" t="s">
        <v>75</v>
      </c>
      <c r="I774" t="s"/>
      <c r="J774" t="s">
        <v>74</v>
      </c>
      <c r="K774" t="n">
        <v>140.8</v>
      </c>
      <c r="L774" t="s">
        <v>76</v>
      </c>
      <c r="M774" t="s"/>
      <c r="N774" t="s">
        <v>96</v>
      </c>
      <c r="O774" t="s">
        <v>78</v>
      </c>
      <c r="P774" t="s">
        <v>1283</v>
      </c>
      <c r="Q774" t="s"/>
      <c r="R774" t="s">
        <v>118</v>
      </c>
      <c r="S774" t="s">
        <v>1284</v>
      </c>
      <c r="T774" t="s">
        <v>82</v>
      </c>
      <c r="U774" t="s"/>
      <c r="V774" t="s">
        <v>83</v>
      </c>
      <c r="W774" t="s">
        <v>84</v>
      </c>
      <c r="X774" t="s"/>
      <c r="Y774" t="s">
        <v>85</v>
      </c>
      <c r="Z774">
        <f>HYPERLINK("https://hotelmonitor-cachepage.eclerx.com/savepage/tk_1543584667242815_sr_2117.html","info")</f>
        <v/>
      </c>
      <c r="AA774" t="n">
        <v>-6074109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>
        <v>88</v>
      </c>
      <c r="AO774" t="s"/>
      <c r="AP774" t="n">
        <v>64</v>
      </c>
      <c r="AQ774" t="s">
        <v>89</v>
      </c>
      <c r="AR774" t="s"/>
      <c r="AS774" t="s"/>
      <c r="AT774" t="s">
        <v>90</v>
      </c>
      <c r="AU774" t="s"/>
      <c r="AV774" t="s"/>
      <c r="AW774" t="s"/>
      <c r="AX774" t="s"/>
      <c r="AY774" t="n">
        <v>6074109</v>
      </c>
      <c r="AZ774" t="s">
        <v>1285</v>
      </c>
      <c r="BA774" t="s"/>
      <c r="BB774" t="n">
        <v>70898</v>
      </c>
      <c r="BC774" t="n">
        <v>13.39133</v>
      </c>
      <c r="BD774" t="n">
        <v>52.51183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92</v>
      </c>
    </row>
    <row r="775" spans="1:70">
      <c r="A775" t="s">
        <v>70</v>
      </c>
      <c r="B775" t="s">
        <v>71</v>
      </c>
      <c r="C775" t="s">
        <v>72</v>
      </c>
      <c r="D775" t="n">
        <v>1</v>
      </c>
      <c r="E775" t="s">
        <v>1283</v>
      </c>
      <c r="F775" t="n">
        <v>-1</v>
      </c>
      <c r="G775" t="s">
        <v>74</v>
      </c>
      <c r="H775" t="s">
        <v>75</v>
      </c>
      <c r="I775" t="s"/>
      <c r="J775" t="s">
        <v>74</v>
      </c>
      <c r="K775" t="n">
        <v>159.7</v>
      </c>
      <c r="L775" t="s">
        <v>76</v>
      </c>
      <c r="M775" t="s"/>
      <c r="N775" t="s">
        <v>1286</v>
      </c>
      <c r="O775" t="s">
        <v>78</v>
      </c>
      <c r="P775" t="s">
        <v>1283</v>
      </c>
      <c r="Q775" t="s"/>
      <c r="R775" t="s">
        <v>118</v>
      </c>
      <c r="S775" t="s">
        <v>1287</v>
      </c>
      <c r="T775" t="s">
        <v>82</v>
      </c>
      <c r="U775" t="s"/>
      <c r="V775" t="s">
        <v>83</v>
      </c>
      <c r="W775" t="s">
        <v>84</v>
      </c>
      <c r="X775" t="s"/>
      <c r="Y775" t="s">
        <v>85</v>
      </c>
      <c r="Z775">
        <f>HYPERLINK("https://hotelmonitor-cachepage.eclerx.com/savepage/tk_1543584667242815_sr_2117.html","info")</f>
        <v/>
      </c>
      <c r="AA775" t="n">
        <v>-6074109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>
        <v>88</v>
      </c>
      <c r="AO775" t="s"/>
      <c r="AP775" t="n">
        <v>64</v>
      </c>
      <c r="AQ775" t="s">
        <v>89</v>
      </c>
      <c r="AR775" t="s"/>
      <c r="AS775" t="s"/>
      <c r="AT775" t="s">
        <v>90</v>
      </c>
      <c r="AU775" t="s"/>
      <c r="AV775" t="s"/>
      <c r="AW775" t="s"/>
      <c r="AX775" t="s"/>
      <c r="AY775" t="n">
        <v>6074109</v>
      </c>
      <c r="AZ775" t="s">
        <v>1285</v>
      </c>
      <c r="BA775" t="s"/>
      <c r="BB775" t="n">
        <v>70898</v>
      </c>
      <c r="BC775" t="n">
        <v>13.39133</v>
      </c>
      <c r="BD775" t="n">
        <v>52.51183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92</v>
      </c>
    </row>
    <row r="776" spans="1:70">
      <c r="A776" t="s">
        <v>70</v>
      </c>
      <c r="B776" t="s">
        <v>71</v>
      </c>
      <c r="C776" t="s">
        <v>72</v>
      </c>
      <c r="D776" t="n">
        <v>1</v>
      </c>
      <c r="E776" t="s">
        <v>1283</v>
      </c>
      <c r="F776" t="n">
        <v>-1</v>
      </c>
      <c r="G776" t="s">
        <v>74</v>
      </c>
      <c r="H776" t="s">
        <v>75</v>
      </c>
      <c r="I776" t="s"/>
      <c r="J776" t="s">
        <v>74</v>
      </c>
      <c r="K776" t="n">
        <v>177.45</v>
      </c>
      <c r="L776" t="s">
        <v>76</v>
      </c>
      <c r="M776" t="s"/>
      <c r="N776" t="s">
        <v>252</v>
      </c>
      <c r="O776" t="s">
        <v>78</v>
      </c>
      <c r="P776" t="s">
        <v>1283</v>
      </c>
      <c r="Q776" t="s"/>
      <c r="R776" t="s">
        <v>118</v>
      </c>
      <c r="S776" t="s">
        <v>1045</v>
      </c>
      <c r="T776" t="s">
        <v>82</v>
      </c>
      <c r="U776" t="s"/>
      <c r="V776" t="s">
        <v>83</v>
      </c>
      <c r="W776" t="s">
        <v>84</v>
      </c>
      <c r="X776" t="s"/>
      <c r="Y776" t="s">
        <v>85</v>
      </c>
      <c r="Z776">
        <f>HYPERLINK("https://hotelmonitor-cachepage.eclerx.com/savepage/tk_1543584667242815_sr_2117.html","info")</f>
        <v/>
      </c>
      <c r="AA776" t="n">
        <v>-6074109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>
        <v>88</v>
      </c>
      <c r="AO776" t="s"/>
      <c r="AP776" t="n">
        <v>64</v>
      </c>
      <c r="AQ776" t="s">
        <v>89</v>
      </c>
      <c r="AR776" t="s"/>
      <c r="AS776" t="s"/>
      <c r="AT776" t="s">
        <v>90</v>
      </c>
      <c r="AU776" t="s"/>
      <c r="AV776" t="s"/>
      <c r="AW776" t="s"/>
      <c r="AX776" t="s"/>
      <c r="AY776" t="n">
        <v>6074109</v>
      </c>
      <c r="AZ776" t="s">
        <v>1285</v>
      </c>
      <c r="BA776" t="s"/>
      <c r="BB776" t="n">
        <v>70898</v>
      </c>
      <c r="BC776" t="n">
        <v>13.39133</v>
      </c>
      <c r="BD776" t="n">
        <v>52.51183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92</v>
      </c>
    </row>
    <row r="777" spans="1:70">
      <c r="A777" t="s">
        <v>70</v>
      </c>
      <c r="B777" t="s">
        <v>71</v>
      </c>
      <c r="C777" t="s">
        <v>72</v>
      </c>
      <c r="D777" t="n">
        <v>1</v>
      </c>
      <c r="E777" t="s">
        <v>1283</v>
      </c>
      <c r="F777" t="n">
        <v>-1</v>
      </c>
      <c r="G777" t="s">
        <v>74</v>
      </c>
      <c r="H777" t="s">
        <v>75</v>
      </c>
      <c r="I777" t="s"/>
      <c r="J777" t="s">
        <v>74</v>
      </c>
      <c r="K777" t="n">
        <v>254.2</v>
      </c>
      <c r="L777" t="s">
        <v>76</v>
      </c>
      <c r="M777" t="s"/>
      <c r="N777" t="s">
        <v>1288</v>
      </c>
      <c r="O777" t="s">
        <v>78</v>
      </c>
      <c r="P777" t="s">
        <v>1283</v>
      </c>
      <c r="Q777" t="s"/>
      <c r="R777" t="s">
        <v>118</v>
      </c>
      <c r="S777" t="s">
        <v>1289</v>
      </c>
      <c r="T777" t="s">
        <v>82</v>
      </c>
      <c r="U777" t="s"/>
      <c r="V777" t="s">
        <v>83</v>
      </c>
      <c r="W777" t="s">
        <v>84</v>
      </c>
      <c r="X777" t="s"/>
      <c r="Y777" t="s">
        <v>85</v>
      </c>
      <c r="Z777">
        <f>HYPERLINK("https://hotelmonitor-cachepage.eclerx.com/savepage/tk_1543584667242815_sr_2117.html","info")</f>
        <v/>
      </c>
      <c r="AA777" t="n">
        <v>-6074109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>
        <v>88</v>
      </c>
      <c r="AO777" t="s"/>
      <c r="AP777" t="n">
        <v>64</v>
      </c>
      <c r="AQ777" t="s">
        <v>89</v>
      </c>
      <c r="AR777" t="s"/>
      <c r="AS777" t="s"/>
      <c r="AT777" t="s">
        <v>90</v>
      </c>
      <c r="AU777" t="s"/>
      <c r="AV777" t="s"/>
      <c r="AW777" t="s"/>
      <c r="AX777" t="s"/>
      <c r="AY777" t="n">
        <v>6074109</v>
      </c>
      <c r="AZ777" t="s">
        <v>1285</v>
      </c>
      <c r="BA777" t="s"/>
      <c r="BB777" t="n">
        <v>70898</v>
      </c>
      <c r="BC777" t="n">
        <v>13.39133</v>
      </c>
      <c r="BD777" t="n">
        <v>52.51183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92</v>
      </c>
    </row>
    <row r="778" spans="1:70">
      <c r="A778" t="s">
        <v>70</v>
      </c>
      <c r="B778" t="s">
        <v>71</v>
      </c>
      <c r="C778" t="s">
        <v>72</v>
      </c>
      <c r="D778" t="n">
        <v>1</v>
      </c>
      <c r="E778" t="s">
        <v>1290</v>
      </c>
      <c r="F778" t="n">
        <v>1769242</v>
      </c>
      <c r="G778" t="s">
        <v>74</v>
      </c>
      <c r="H778" t="s">
        <v>75</v>
      </c>
      <c r="I778" t="s"/>
      <c r="J778" t="s">
        <v>74</v>
      </c>
      <c r="K778" t="n">
        <v>149</v>
      </c>
      <c r="L778" t="s">
        <v>76</v>
      </c>
      <c r="M778" t="s"/>
      <c r="N778" t="s">
        <v>141</v>
      </c>
      <c r="O778" t="s">
        <v>78</v>
      </c>
      <c r="P778" t="s">
        <v>1291</v>
      </c>
      <c r="Q778" t="s"/>
      <c r="R778" t="s">
        <v>118</v>
      </c>
      <c r="S778" t="s">
        <v>156</v>
      </c>
      <c r="T778" t="s">
        <v>82</v>
      </c>
      <c r="U778" t="s"/>
      <c r="V778" t="s">
        <v>83</v>
      </c>
      <c r="W778" t="s">
        <v>84</v>
      </c>
      <c r="X778" t="s"/>
      <c r="Y778" t="s">
        <v>85</v>
      </c>
      <c r="Z778">
        <f>HYPERLINK("https://hotelmonitor-cachepage.eclerx.com/savepage/tk_15435845657541573_sr_2117.html","info")</f>
        <v/>
      </c>
      <c r="AA778" t="n">
        <v>373306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>
        <v>88</v>
      </c>
      <c r="AO778" t="s"/>
      <c r="AP778" t="n">
        <v>8</v>
      </c>
      <c r="AQ778" t="s">
        <v>89</v>
      </c>
      <c r="AR778" t="s"/>
      <c r="AS778" t="s"/>
      <c r="AT778" t="s">
        <v>90</v>
      </c>
      <c r="AU778" t="s"/>
      <c r="AV778" t="s"/>
      <c r="AW778" t="s"/>
      <c r="AX778" t="s"/>
      <c r="AY778" t="n">
        <v>1726531</v>
      </c>
      <c r="AZ778" t="s">
        <v>1292</v>
      </c>
      <c r="BA778" t="s"/>
      <c r="BB778" t="n">
        <v>658320</v>
      </c>
      <c r="BC778" t="n">
        <v>13.385663</v>
      </c>
      <c r="BD778" t="n">
        <v>52.522047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92</v>
      </c>
    </row>
    <row r="779" spans="1:70">
      <c r="A779" t="s">
        <v>70</v>
      </c>
      <c r="B779" t="s">
        <v>71</v>
      </c>
      <c r="C779" t="s">
        <v>72</v>
      </c>
      <c r="D779" t="n">
        <v>1</v>
      </c>
      <c r="E779" t="s">
        <v>1290</v>
      </c>
      <c r="F779" t="n">
        <v>1769242</v>
      </c>
      <c r="G779" t="s">
        <v>74</v>
      </c>
      <c r="H779" t="s">
        <v>75</v>
      </c>
      <c r="I779" t="s"/>
      <c r="J779" t="s">
        <v>74</v>
      </c>
      <c r="K779" t="n">
        <v>164</v>
      </c>
      <c r="L779" t="s">
        <v>76</v>
      </c>
      <c r="M779" t="s"/>
      <c r="N779" t="s">
        <v>125</v>
      </c>
      <c r="O779" t="s">
        <v>78</v>
      </c>
      <c r="P779" t="s">
        <v>1291</v>
      </c>
      <c r="Q779" t="s"/>
      <c r="R779" t="s">
        <v>118</v>
      </c>
      <c r="S779" t="s">
        <v>809</v>
      </c>
      <c r="T779" t="s">
        <v>82</v>
      </c>
      <c r="U779" t="s"/>
      <c r="V779" t="s">
        <v>83</v>
      </c>
      <c r="W779" t="s">
        <v>84</v>
      </c>
      <c r="X779" t="s"/>
      <c r="Y779" t="s">
        <v>85</v>
      </c>
      <c r="Z779">
        <f>HYPERLINK("https://hotelmonitor-cachepage.eclerx.com/savepage/tk_15435845657541573_sr_2117.html","info")</f>
        <v/>
      </c>
      <c r="AA779" t="n">
        <v>373306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>
        <v>88</v>
      </c>
      <c r="AO779" t="s"/>
      <c r="AP779" t="n">
        <v>8</v>
      </c>
      <c r="AQ779" t="s">
        <v>89</v>
      </c>
      <c r="AR779" t="s"/>
      <c r="AS779" t="s"/>
      <c r="AT779" t="s">
        <v>90</v>
      </c>
      <c r="AU779" t="s"/>
      <c r="AV779" t="s"/>
      <c r="AW779" t="s"/>
      <c r="AX779" t="s"/>
      <c r="AY779" t="n">
        <v>1726531</v>
      </c>
      <c r="AZ779" t="s">
        <v>1292</v>
      </c>
      <c r="BA779" t="s"/>
      <c r="BB779" t="n">
        <v>658320</v>
      </c>
      <c r="BC779" t="n">
        <v>13.385663</v>
      </c>
      <c r="BD779" t="n">
        <v>52.522047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92</v>
      </c>
    </row>
    <row r="780" spans="1:70">
      <c r="A780" t="s">
        <v>70</v>
      </c>
      <c r="B780" t="s">
        <v>71</v>
      </c>
      <c r="C780" t="s">
        <v>72</v>
      </c>
      <c r="D780" t="n">
        <v>1</v>
      </c>
      <c r="E780" t="s">
        <v>1290</v>
      </c>
      <c r="F780" t="n">
        <v>1769242</v>
      </c>
      <c r="G780" t="s">
        <v>74</v>
      </c>
      <c r="H780" t="s">
        <v>75</v>
      </c>
      <c r="I780" t="s"/>
      <c r="J780" t="s">
        <v>74</v>
      </c>
      <c r="K780" t="n">
        <v>183</v>
      </c>
      <c r="L780" t="s">
        <v>76</v>
      </c>
      <c r="M780" t="s"/>
      <c r="N780" t="s">
        <v>357</v>
      </c>
      <c r="O780" t="s">
        <v>78</v>
      </c>
      <c r="P780" t="s">
        <v>1291</v>
      </c>
      <c r="Q780" t="s"/>
      <c r="R780" t="s">
        <v>118</v>
      </c>
      <c r="S780" t="s">
        <v>219</v>
      </c>
      <c r="T780" t="s">
        <v>82</v>
      </c>
      <c r="U780" t="s"/>
      <c r="V780" t="s">
        <v>83</v>
      </c>
      <c r="W780" t="s">
        <v>99</v>
      </c>
      <c r="X780" t="s"/>
      <c r="Y780" t="s">
        <v>85</v>
      </c>
      <c r="Z780">
        <f>HYPERLINK("https://hotelmonitor-cachepage.eclerx.com/savepage/tk_15435845657541573_sr_2117.html","info")</f>
        <v/>
      </c>
      <c r="AA780" t="n">
        <v>373306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>
        <v>88</v>
      </c>
      <c r="AO780" t="s"/>
      <c r="AP780" t="n">
        <v>8</v>
      </c>
      <c r="AQ780" t="s">
        <v>89</v>
      </c>
      <c r="AR780" t="s"/>
      <c r="AS780" t="s"/>
      <c r="AT780" t="s">
        <v>90</v>
      </c>
      <c r="AU780" t="s"/>
      <c r="AV780" t="s"/>
      <c r="AW780" t="s"/>
      <c r="AX780" t="s"/>
      <c r="AY780" t="n">
        <v>1726531</v>
      </c>
      <c r="AZ780" t="s">
        <v>1292</v>
      </c>
      <c r="BA780" t="s"/>
      <c r="BB780" t="n">
        <v>658320</v>
      </c>
      <c r="BC780" t="n">
        <v>13.385663</v>
      </c>
      <c r="BD780" t="n">
        <v>52.522047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92</v>
      </c>
    </row>
    <row r="781" spans="1:70">
      <c r="A781" t="s">
        <v>70</v>
      </c>
      <c r="B781" t="s">
        <v>71</v>
      </c>
      <c r="C781" t="s">
        <v>72</v>
      </c>
      <c r="D781" t="n">
        <v>1</v>
      </c>
      <c r="E781" t="s">
        <v>1293</v>
      </c>
      <c r="F781" t="n">
        <v>529926</v>
      </c>
      <c r="G781" t="s">
        <v>74</v>
      </c>
      <c r="H781" t="s">
        <v>75</v>
      </c>
      <c r="I781" t="s"/>
      <c r="J781" t="s">
        <v>74</v>
      </c>
      <c r="K781" t="n">
        <v>166.95</v>
      </c>
      <c r="L781" t="s">
        <v>76</v>
      </c>
      <c r="M781" t="s"/>
      <c r="N781" t="s">
        <v>1294</v>
      </c>
      <c r="O781" t="s">
        <v>78</v>
      </c>
      <c r="P781" t="s">
        <v>1295</v>
      </c>
      <c r="Q781" t="s"/>
      <c r="R781" t="s">
        <v>153</v>
      </c>
      <c r="S781" t="s">
        <v>285</v>
      </c>
      <c r="T781" t="s">
        <v>82</v>
      </c>
      <c r="U781" t="s"/>
      <c r="V781" t="s">
        <v>83</v>
      </c>
      <c r="W781" t="s">
        <v>84</v>
      </c>
      <c r="X781" t="s"/>
      <c r="Y781" t="s">
        <v>85</v>
      </c>
      <c r="Z781">
        <f>HYPERLINK("https://hotelmonitor-cachepage.eclerx.com/savepage/tk_15435847529259794_sr_2117.html","info")</f>
        <v/>
      </c>
      <c r="AA781" t="n">
        <v>7271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>
        <v>88</v>
      </c>
      <c r="AO781" t="s"/>
      <c r="AP781" t="n">
        <v>110</v>
      </c>
      <c r="AQ781" t="s">
        <v>89</v>
      </c>
      <c r="AR781" t="s"/>
      <c r="AS781" t="s"/>
      <c r="AT781" t="s">
        <v>90</v>
      </c>
      <c r="AU781" t="s"/>
      <c r="AV781" t="s"/>
      <c r="AW781" t="s"/>
      <c r="AX781" t="s"/>
      <c r="AY781" t="n">
        <v>937849</v>
      </c>
      <c r="AZ781" t="s">
        <v>1296</v>
      </c>
      <c r="BA781" t="s"/>
      <c r="BB781" t="n">
        <v>14447</v>
      </c>
      <c r="BC781" t="n">
        <v>13.392633</v>
      </c>
      <c r="BD781" t="n">
        <v>52.511878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92</v>
      </c>
    </row>
    <row r="782" spans="1:70">
      <c r="A782" t="s">
        <v>70</v>
      </c>
      <c r="B782" t="s">
        <v>71</v>
      </c>
      <c r="C782" t="s">
        <v>72</v>
      </c>
      <c r="D782" t="n">
        <v>1</v>
      </c>
      <c r="E782" t="s">
        <v>1293</v>
      </c>
      <c r="F782" t="n">
        <v>529926</v>
      </c>
      <c r="G782" t="s">
        <v>74</v>
      </c>
      <c r="H782" t="s">
        <v>75</v>
      </c>
      <c r="I782" t="s"/>
      <c r="J782" t="s">
        <v>74</v>
      </c>
      <c r="K782" t="n">
        <v>166.95</v>
      </c>
      <c r="L782" t="s">
        <v>76</v>
      </c>
      <c r="M782" t="s"/>
      <c r="N782" t="s">
        <v>1297</v>
      </c>
      <c r="O782" t="s">
        <v>78</v>
      </c>
      <c r="P782" t="s">
        <v>1295</v>
      </c>
      <c r="Q782" t="s"/>
      <c r="R782" t="s">
        <v>153</v>
      </c>
      <c r="S782" t="s">
        <v>285</v>
      </c>
      <c r="T782" t="s">
        <v>82</v>
      </c>
      <c r="U782" t="s"/>
      <c r="V782" t="s">
        <v>83</v>
      </c>
      <c r="W782" t="s">
        <v>84</v>
      </c>
      <c r="X782" t="s"/>
      <c r="Y782" t="s">
        <v>85</v>
      </c>
      <c r="Z782">
        <f>HYPERLINK("https://hotelmonitor-cachepage.eclerx.com/savepage/tk_15435847529259794_sr_2117.html","info")</f>
        <v/>
      </c>
      <c r="AA782" t="n">
        <v>7271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>
        <v>88</v>
      </c>
      <c r="AO782" t="s"/>
      <c r="AP782" t="n">
        <v>110</v>
      </c>
      <c r="AQ782" t="s">
        <v>89</v>
      </c>
      <c r="AR782" t="s"/>
      <c r="AS782" t="s"/>
      <c r="AT782" t="s">
        <v>90</v>
      </c>
      <c r="AU782" t="s"/>
      <c r="AV782" t="s"/>
      <c r="AW782" t="s"/>
      <c r="AX782" t="s"/>
      <c r="AY782" t="n">
        <v>937849</v>
      </c>
      <c r="AZ782" t="s">
        <v>1296</v>
      </c>
      <c r="BA782" t="s"/>
      <c r="BB782" t="n">
        <v>14447</v>
      </c>
      <c r="BC782" t="n">
        <v>13.392633</v>
      </c>
      <c r="BD782" t="n">
        <v>52.511878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92</v>
      </c>
    </row>
    <row r="783" spans="1:70">
      <c r="A783" t="s">
        <v>70</v>
      </c>
      <c r="B783" t="s">
        <v>71</v>
      </c>
      <c r="C783" t="s">
        <v>72</v>
      </c>
      <c r="D783" t="n">
        <v>1</v>
      </c>
      <c r="E783" t="s">
        <v>1293</v>
      </c>
      <c r="F783" t="n">
        <v>529926</v>
      </c>
      <c r="G783" t="s">
        <v>74</v>
      </c>
      <c r="H783" t="s">
        <v>75</v>
      </c>
      <c r="I783" t="s"/>
      <c r="J783" t="s">
        <v>74</v>
      </c>
      <c r="K783" t="n">
        <v>208.95</v>
      </c>
      <c r="L783" t="s">
        <v>76</v>
      </c>
      <c r="M783" t="s"/>
      <c r="N783" t="s">
        <v>1294</v>
      </c>
      <c r="O783" t="s">
        <v>78</v>
      </c>
      <c r="P783" t="s">
        <v>1295</v>
      </c>
      <c r="Q783" t="s"/>
      <c r="R783" t="s">
        <v>153</v>
      </c>
      <c r="S783" t="s">
        <v>290</v>
      </c>
      <c r="T783" t="s">
        <v>82</v>
      </c>
      <c r="U783" t="s"/>
      <c r="V783" t="s">
        <v>83</v>
      </c>
      <c r="W783" t="s">
        <v>99</v>
      </c>
      <c r="X783" t="s"/>
      <c r="Y783" t="s">
        <v>85</v>
      </c>
      <c r="Z783">
        <f>HYPERLINK("https://hotelmonitor-cachepage.eclerx.com/savepage/tk_15435847529259794_sr_2117.html","info")</f>
        <v/>
      </c>
      <c r="AA783" t="n">
        <v>7271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>
        <v>88</v>
      </c>
      <c r="AO783" t="s"/>
      <c r="AP783" t="n">
        <v>110</v>
      </c>
      <c r="AQ783" t="s">
        <v>89</v>
      </c>
      <c r="AR783" t="s"/>
      <c r="AS783" t="s"/>
      <c r="AT783" t="s">
        <v>90</v>
      </c>
      <c r="AU783" t="s"/>
      <c r="AV783" t="s"/>
      <c r="AW783" t="s"/>
      <c r="AX783" t="s"/>
      <c r="AY783" t="n">
        <v>937849</v>
      </c>
      <c r="AZ783" t="s">
        <v>1296</v>
      </c>
      <c r="BA783" t="s"/>
      <c r="BB783" t="n">
        <v>14447</v>
      </c>
      <c r="BC783" t="n">
        <v>13.392633</v>
      </c>
      <c r="BD783" t="n">
        <v>52.511878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92</v>
      </c>
    </row>
    <row r="784" spans="1:70">
      <c r="A784" t="s">
        <v>70</v>
      </c>
      <c r="B784" t="s">
        <v>71</v>
      </c>
      <c r="C784" t="s">
        <v>72</v>
      </c>
      <c r="D784" t="n">
        <v>1</v>
      </c>
      <c r="E784" t="s">
        <v>1293</v>
      </c>
      <c r="F784" t="n">
        <v>529926</v>
      </c>
      <c r="G784" t="s">
        <v>74</v>
      </c>
      <c r="H784" t="s">
        <v>75</v>
      </c>
      <c r="I784" t="s"/>
      <c r="J784" t="s">
        <v>74</v>
      </c>
      <c r="K784" t="n">
        <v>208.95</v>
      </c>
      <c r="L784" t="s">
        <v>76</v>
      </c>
      <c r="M784" t="s"/>
      <c r="N784" t="s">
        <v>1297</v>
      </c>
      <c r="O784" t="s">
        <v>78</v>
      </c>
      <c r="P784" t="s">
        <v>1295</v>
      </c>
      <c r="Q784" t="s"/>
      <c r="R784" t="s">
        <v>153</v>
      </c>
      <c r="S784" t="s">
        <v>290</v>
      </c>
      <c r="T784" t="s">
        <v>82</v>
      </c>
      <c r="U784" t="s"/>
      <c r="V784" t="s">
        <v>83</v>
      </c>
      <c r="W784" t="s">
        <v>99</v>
      </c>
      <c r="X784" t="s"/>
      <c r="Y784" t="s">
        <v>85</v>
      </c>
      <c r="Z784">
        <f>HYPERLINK("https://hotelmonitor-cachepage.eclerx.com/savepage/tk_15435847529259794_sr_2117.html","info")</f>
        <v/>
      </c>
      <c r="AA784" t="n">
        <v>7271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>
        <v>88</v>
      </c>
      <c r="AO784" t="s"/>
      <c r="AP784" t="n">
        <v>110</v>
      </c>
      <c r="AQ784" t="s">
        <v>89</v>
      </c>
      <c r="AR784" t="s"/>
      <c r="AS784" t="s"/>
      <c r="AT784" t="s">
        <v>90</v>
      </c>
      <c r="AU784" t="s"/>
      <c r="AV784" t="s"/>
      <c r="AW784" t="s"/>
      <c r="AX784" t="s"/>
      <c r="AY784" t="n">
        <v>937849</v>
      </c>
      <c r="AZ784" t="s">
        <v>1296</v>
      </c>
      <c r="BA784" t="s"/>
      <c r="BB784" t="n">
        <v>14447</v>
      </c>
      <c r="BC784" t="n">
        <v>13.392633</v>
      </c>
      <c r="BD784" t="n">
        <v>52.511878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92</v>
      </c>
    </row>
    <row r="785" spans="1:70">
      <c r="A785" t="s">
        <v>70</v>
      </c>
      <c r="B785" t="s">
        <v>71</v>
      </c>
      <c r="C785" t="s">
        <v>72</v>
      </c>
      <c r="D785" t="n">
        <v>1</v>
      </c>
      <c r="E785" t="s">
        <v>1293</v>
      </c>
      <c r="F785" t="n">
        <v>529926</v>
      </c>
      <c r="G785" t="s">
        <v>74</v>
      </c>
      <c r="H785" t="s">
        <v>75</v>
      </c>
      <c r="I785" t="s"/>
      <c r="J785" t="s">
        <v>74</v>
      </c>
      <c r="K785" t="n">
        <v>240.45</v>
      </c>
      <c r="L785" t="s">
        <v>76</v>
      </c>
      <c r="M785" t="s"/>
      <c r="N785" t="s">
        <v>1298</v>
      </c>
      <c r="O785" t="s">
        <v>78</v>
      </c>
      <c r="P785" t="s">
        <v>1295</v>
      </c>
      <c r="Q785" t="s"/>
      <c r="R785" t="s">
        <v>153</v>
      </c>
      <c r="S785" t="s">
        <v>318</v>
      </c>
      <c r="T785" t="s">
        <v>82</v>
      </c>
      <c r="U785" t="s"/>
      <c r="V785" t="s">
        <v>83</v>
      </c>
      <c r="W785" t="s">
        <v>84</v>
      </c>
      <c r="X785" t="s"/>
      <c r="Y785" t="s">
        <v>85</v>
      </c>
      <c r="Z785">
        <f>HYPERLINK("https://hotelmonitor-cachepage.eclerx.com/savepage/tk_15435847529259794_sr_2117.html","info")</f>
        <v/>
      </c>
      <c r="AA785" t="n">
        <v>7271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>
        <v>88</v>
      </c>
      <c r="AO785" t="s"/>
      <c r="AP785" t="n">
        <v>110</v>
      </c>
      <c r="AQ785" t="s">
        <v>89</v>
      </c>
      <c r="AR785" t="s"/>
      <c r="AS785" t="s"/>
      <c r="AT785" t="s">
        <v>90</v>
      </c>
      <c r="AU785" t="s"/>
      <c r="AV785" t="s"/>
      <c r="AW785" t="s"/>
      <c r="AX785" t="s"/>
      <c r="AY785" t="n">
        <v>937849</v>
      </c>
      <c r="AZ785" t="s">
        <v>1296</v>
      </c>
      <c r="BA785" t="s"/>
      <c r="BB785" t="n">
        <v>14447</v>
      </c>
      <c r="BC785" t="n">
        <v>13.392633</v>
      </c>
      <c r="BD785" t="n">
        <v>52.511878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92</v>
      </c>
    </row>
    <row r="786" spans="1:70">
      <c r="A786" t="s">
        <v>70</v>
      </c>
      <c r="B786" t="s">
        <v>71</v>
      </c>
      <c r="C786" t="s">
        <v>72</v>
      </c>
      <c r="D786" t="n">
        <v>1</v>
      </c>
      <c r="E786" t="s">
        <v>1293</v>
      </c>
      <c r="F786" t="n">
        <v>529926</v>
      </c>
      <c r="G786" t="s">
        <v>74</v>
      </c>
      <c r="H786" t="s">
        <v>75</v>
      </c>
      <c r="I786" t="s"/>
      <c r="J786" t="s">
        <v>74</v>
      </c>
      <c r="K786" t="n">
        <v>240.45</v>
      </c>
      <c r="L786" t="s">
        <v>76</v>
      </c>
      <c r="M786" t="s"/>
      <c r="N786" t="s">
        <v>1299</v>
      </c>
      <c r="O786" t="s">
        <v>78</v>
      </c>
      <c r="P786" t="s">
        <v>1295</v>
      </c>
      <c r="Q786" t="s"/>
      <c r="R786" t="s">
        <v>153</v>
      </c>
      <c r="S786" t="s">
        <v>318</v>
      </c>
      <c r="T786" t="s">
        <v>82</v>
      </c>
      <c r="U786" t="s"/>
      <c r="V786" t="s">
        <v>83</v>
      </c>
      <c r="W786" t="s">
        <v>84</v>
      </c>
      <c r="X786" t="s"/>
      <c r="Y786" t="s">
        <v>85</v>
      </c>
      <c r="Z786">
        <f>HYPERLINK("https://hotelmonitor-cachepage.eclerx.com/savepage/tk_15435847529259794_sr_2117.html","info")</f>
        <v/>
      </c>
      <c r="AA786" t="n">
        <v>7271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>
        <v>88</v>
      </c>
      <c r="AO786" t="s"/>
      <c r="AP786" t="n">
        <v>110</v>
      </c>
      <c r="AQ786" t="s">
        <v>89</v>
      </c>
      <c r="AR786" t="s"/>
      <c r="AS786" t="s"/>
      <c r="AT786" t="s">
        <v>90</v>
      </c>
      <c r="AU786" t="s"/>
      <c r="AV786" t="s"/>
      <c r="AW786" t="s"/>
      <c r="AX786" t="s"/>
      <c r="AY786" t="n">
        <v>937849</v>
      </c>
      <c r="AZ786" t="s">
        <v>1296</v>
      </c>
      <c r="BA786" t="s"/>
      <c r="BB786" t="n">
        <v>14447</v>
      </c>
      <c r="BC786" t="n">
        <v>13.392633</v>
      </c>
      <c r="BD786" t="n">
        <v>52.511878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92</v>
      </c>
    </row>
    <row r="787" spans="1:70">
      <c r="A787" t="s">
        <v>70</v>
      </c>
      <c r="B787" t="s">
        <v>71</v>
      </c>
      <c r="C787" t="s">
        <v>72</v>
      </c>
      <c r="D787" t="n">
        <v>1</v>
      </c>
      <c r="E787" t="s">
        <v>1293</v>
      </c>
      <c r="F787" t="n">
        <v>529926</v>
      </c>
      <c r="G787" t="s">
        <v>74</v>
      </c>
      <c r="H787" t="s">
        <v>75</v>
      </c>
      <c r="I787" t="s"/>
      <c r="J787" t="s">
        <v>74</v>
      </c>
      <c r="K787" t="n">
        <v>282.45</v>
      </c>
      <c r="L787" t="s">
        <v>76</v>
      </c>
      <c r="M787" t="s"/>
      <c r="N787" t="s">
        <v>1298</v>
      </c>
      <c r="O787" t="s">
        <v>78</v>
      </c>
      <c r="P787" t="s">
        <v>1295</v>
      </c>
      <c r="Q787" t="s"/>
      <c r="R787" t="s">
        <v>153</v>
      </c>
      <c r="S787" t="s">
        <v>1300</v>
      </c>
      <c r="T787" t="s">
        <v>82</v>
      </c>
      <c r="U787" t="s"/>
      <c r="V787" t="s">
        <v>83</v>
      </c>
      <c r="W787" t="s">
        <v>99</v>
      </c>
      <c r="X787" t="s"/>
      <c r="Y787" t="s">
        <v>85</v>
      </c>
      <c r="Z787">
        <f>HYPERLINK("https://hotelmonitor-cachepage.eclerx.com/savepage/tk_15435847529259794_sr_2117.html","info")</f>
        <v/>
      </c>
      <c r="AA787" t="n">
        <v>7271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>
        <v>88</v>
      </c>
      <c r="AO787" t="s"/>
      <c r="AP787" t="n">
        <v>110</v>
      </c>
      <c r="AQ787" t="s">
        <v>89</v>
      </c>
      <c r="AR787" t="s"/>
      <c r="AS787" t="s"/>
      <c r="AT787" t="s">
        <v>90</v>
      </c>
      <c r="AU787" t="s"/>
      <c r="AV787" t="s"/>
      <c r="AW787" t="s"/>
      <c r="AX787" t="s"/>
      <c r="AY787" t="n">
        <v>937849</v>
      </c>
      <c r="AZ787" t="s">
        <v>1296</v>
      </c>
      <c r="BA787" t="s"/>
      <c r="BB787" t="n">
        <v>14447</v>
      </c>
      <c r="BC787" t="n">
        <v>13.392633</v>
      </c>
      <c r="BD787" t="n">
        <v>52.511878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92</v>
      </c>
    </row>
    <row r="788" spans="1:70">
      <c r="A788" t="s">
        <v>70</v>
      </c>
      <c r="B788" t="s">
        <v>71</v>
      </c>
      <c r="C788" t="s">
        <v>72</v>
      </c>
      <c r="D788" t="n">
        <v>1</v>
      </c>
      <c r="E788" t="s">
        <v>1293</v>
      </c>
      <c r="F788" t="n">
        <v>529926</v>
      </c>
      <c r="G788" t="s">
        <v>74</v>
      </c>
      <c r="H788" t="s">
        <v>75</v>
      </c>
      <c r="I788" t="s"/>
      <c r="J788" t="s">
        <v>74</v>
      </c>
      <c r="K788" t="n">
        <v>282.45</v>
      </c>
      <c r="L788" t="s">
        <v>76</v>
      </c>
      <c r="M788" t="s"/>
      <c r="N788" t="s">
        <v>1299</v>
      </c>
      <c r="O788" t="s">
        <v>78</v>
      </c>
      <c r="P788" t="s">
        <v>1295</v>
      </c>
      <c r="Q788" t="s"/>
      <c r="R788" t="s">
        <v>153</v>
      </c>
      <c r="S788" t="s">
        <v>1300</v>
      </c>
      <c r="T788" t="s">
        <v>82</v>
      </c>
      <c r="U788" t="s"/>
      <c r="V788" t="s">
        <v>83</v>
      </c>
      <c r="W788" t="s">
        <v>99</v>
      </c>
      <c r="X788" t="s"/>
      <c r="Y788" t="s">
        <v>85</v>
      </c>
      <c r="Z788">
        <f>HYPERLINK("https://hotelmonitor-cachepage.eclerx.com/savepage/tk_15435847529259794_sr_2117.html","info")</f>
        <v/>
      </c>
      <c r="AA788" t="n">
        <v>7271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>
        <v>88</v>
      </c>
      <c r="AO788" t="s"/>
      <c r="AP788" t="n">
        <v>110</v>
      </c>
      <c r="AQ788" t="s">
        <v>89</v>
      </c>
      <c r="AR788" t="s"/>
      <c r="AS788" t="s"/>
      <c r="AT788" t="s">
        <v>90</v>
      </c>
      <c r="AU788" t="s"/>
      <c r="AV788" t="s"/>
      <c r="AW788" t="s"/>
      <c r="AX788" t="s"/>
      <c r="AY788" t="n">
        <v>937849</v>
      </c>
      <c r="AZ788" t="s">
        <v>1296</v>
      </c>
      <c r="BA788" t="s"/>
      <c r="BB788" t="n">
        <v>14447</v>
      </c>
      <c r="BC788" t="n">
        <v>13.392633</v>
      </c>
      <c r="BD788" t="n">
        <v>52.511878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92</v>
      </c>
    </row>
    <row r="789" spans="1:70">
      <c r="A789" t="s">
        <v>70</v>
      </c>
      <c r="B789" t="s">
        <v>71</v>
      </c>
      <c r="C789" t="s">
        <v>72</v>
      </c>
      <c r="D789" t="n">
        <v>1</v>
      </c>
      <c r="E789" t="s">
        <v>1301</v>
      </c>
      <c r="F789" t="n">
        <v>-1</v>
      </c>
      <c r="G789" t="s">
        <v>74</v>
      </c>
      <c r="H789" t="s">
        <v>75</v>
      </c>
      <c r="I789" t="s"/>
      <c r="J789" t="s">
        <v>74</v>
      </c>
      <c r="K789" t="n">
        <v>84</v>
      </c>
      <c r="L789" t="s">
        <v>76</v>
      </c>
      <c r="M789" t="s"/>
      <c r="N789" t="s">
        <v>1302</v>
      </c>
      <c r="O789" t="s">
        <v>78</v>
      </c>
      <c r="P789" t="s">
        <v>1301</v>
      </c>
      <c r="Q789" t="s"/>
      <c r="R789" t="s">
        <v>114</v>
      </c>
      <c r="S789" t="s">
        <v>1303</v>
      </c>
      <c r="T789" t="s">
        <v>82</v>
      </c>
      <c r="U789" t="s"/>
      <c r="V789" t="s">
        <v>83</v>
      </c>
      <c r="W789" t="s">
        <v>84</v>
      </c>
      <c r="X789" t="s"/>
      <c r="Y789" t="s">
        <v>85</v>
      </c>
      <c r="Z789">
        <f>HYPERLINK("https://hotelmonitor-cachepage.eclerx.com/savepage/tk_1543585002240148_sr_2117.html","info")</f>
        <v/>
      </c>
      <c r="AA789" t="n">
        <v>-2189851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>
        <v>88</v>
      </c>
      <c r="AO789" t="s"/>
      <c r="AP789" t="n">
        <v>253</v>
      </c>
      <c r="AQ789" t="s">
        <v>89</v>
      </c>
      <c r="AR789" t="s"/>
      <c r="AS789" t="s"/>
      <c r="AT789" t="s">
        <v>90</v>
      </c>
      <c r="AU789" t="s"/>
      <c r="AV789" t="s"/>
      <c r="AW789" t="s"/>
      <c r="AX789" t="s"/>
      <c r="AY789" t="n">
        <v>2189851</v>
      </c>
      <c r="AZ789" t="s">
        <v>1304</v>
      </c>
      <c r="BA789" t="s"/>
      <c r="BB789" t="n">
        <v>181025</v>
      </c>
      <c r="BC789" t="n">
        <v>13.3864</v>
      </c>
      <c r="BD789" t="n">
        <v>52.4981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92</v>
      </c>
    </row>
    <row r="790" spans="1:70">
      <c r="A790" t="s">
        <v>70</v>
      </c>
      <c r="B790" t="s">
        <v>71</v>
      </c>
      <c r="C790" t="s">
        <v>72</v>
      </c>
      <c r="D790" t="n">
        <v>1</v>
      </c>
      <c r="E790" t="s">
        <v>1301</v>
      </c>
      <c r="F790" t="n">
        <v>-1</v>
      </c>
      <c r="G790" t="s">
        <v>74</v>
      </c>
      <c r="H790" t="s">
        <v>75</v>
      </c>
      <c r="I790" t="s"/>
      <c r="J790" t="s">
        <v>74</v>
      </c>
      <c r="K790" t="n">
        <v>151.2</v>
      </c>
      <c r="L790" t="s">
        <v>76</v>
      </c>
      <c r="M790" t="s"/>
      <c r="N790" t="s">
        <v>1305</v>
      </c>
      <c r="O790" t="s">
        <v>78</v>
      </c>
      <c r="P790" t="s">
        <v>1301</v>
      </c>
      <c r="Q790" t="s"/>
      <c r="R790" t="s">
        <v>114</v>
      </c>
      <c r="S790" t="s">
        <v>1306</v>
      </c>
      <c r="T790" t="s">
        <v>82</v>
      </c>
      <c r="U790" t="s"/>
      <c r="V790" t="s">
        <v>83</v>
      </c>
      <c r="W790" t="s">
        <v>84</v>
      </c>
      <c r="X790" t="s"/>
      <c r="Y790" t="s">
        <v>85</v>
      </c>
      <c r="Z790">
        <f>HYPERLINK("https://hotelmonitor-cachepage.eclerx.com/savepage/tk_1543585002240148_sr_2117.html","info")</f>
        <v/>
      </c>
      <c r="AA790" t="n">
        <v>-2189851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>
        <v>88</v>
      </c>
      <c r="AO790" t="s"/>
      <c r="AP790" t="n">
        <v>253</v>
      </c>
      <c r="AQ790" t="s">
        <v>89</v>
      </c>
      <c r="AR790" t="s"/>
      <c r="AS790" t="s"/>
      <c r="AT790" t="s">
        <v>90</v>
      </c>
      <c r="AU790" t="s"/>
      <c r="AV790" t="s"/>
      <c r="AW790" t="s"/>
      <c r="AX790" t="s"/>
      <c r="AY790" t="n">
        <v>2189851</v>
      </c>
      <c r="AZ790" t="s">
        <v>1304</v>
      </c>
      <c r="BA790" t="s"/>
      <c r="BB790" t="n">
        <v>181025</v>
      </c>
      <c r="BC790" t="n">
        <v>13.3864</v>
      </c>
      <c r="BD790" t="n">
        <v>52.4981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92</v>
      </c>
    </row>
    <row r="791" spans="1:70">
      <c r="A791" t="s">
        <v>70</v>
      </c>
      <c r="B791" t="s">
        <v>71</v>
      </c>
      <c r="C791" t="s">
        <v>72</v>
      </c>
      <c r="D791" t="n">
        <v>1</v>
      </c>
      <c r="E791" t="s">
        <v>1307</v>
      </c>
      <c r="F791" t="n">
        <v>1429077</v>
      </c>
      <c r="G791" t="s">
        <v>74</v>
      </c>
      <c r="H791" t="s">
        <v>75</v>
      </c>
      <c r="I791" t="s"/>
      <c r="J791" t="s">
        <v>74</v>
      </c>
      <c r="K791" t="n">
        <v>95.33</v>
      </c>
      <c r="L791" t="s">
        <v>76</v>
      </c>
      <c r="M791" t="s"/>
      <c r="N791" t="s">
        <v>113</v>
      </c>
      <c r="O791" t="s">
        <v>78</v>
      </c>
      <c r="P791" t="s">
        <v>1308</v>
      </c>
      <c r="Q791" t="s"/>
      <c r="R791" t="s">
        <v>80</v>
      </c>
      <c r="S791" t="s">
        <v>1309</v>
      </c>
      <c r="T791" t="s">
        <v>82</v>
      </c>
      <c r="U791" t="s"/>
      <c r="V791" t="s">
        <v>83</v>
      </c>
      <c r="W791" t="s">
        <v>84</v>
      </c>
      <c r="X791" t="s"/>
      <c r="Y791" t="s">
        <v>85</v>
      </c>
      <c r="Z791">
        <f>HYPERLINK("https://hotelmonitor-cachepage.eclerx.com/savepage/tk_1543584959287734_sr_2117.html","info")</f>
        <v/>
      </c>
      <c r="AA791" t="n">
        <v>214731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>
        <v>88</v>
      </c>
      <c r="AO791" t="s"/>
      <c r="AP791" t="n">
        <v>228</v>
      </c>
      <c r="AQ791" t="s">
        <v>89</v>
      </c>
      <c r="AR791" t="s"/>
      <c r="AS791" t="s"/>
      <c r="AT791" t="s">
        <v>90</v>
      </c>
      <c r="AU791" t="s"/>
      <c r="AV791" t="s"/>
      <c r="AW791" t="s"/>
      <c r="AX791" t="s"/>
      <c r="AY791" t="n">
        <v>1145978</v>
      </c>
      <c r="AZ791" t="s">
        <v>1310</v>
      </c>
      <c r="BA791" t="s"/>
      <c r="BB791" t="n">
        <v>429208</v>
      </c>
      <c r="BC791" t="n">
        <v>13.347785</v>
      </c>
      <c r="BD791" t="n">
        <v>52.50623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92</v>
      </c>
    </row>
    <row r="792" spans="1:70">
      <c r="A792" t="s">
        <v>70</v>
      </c>
      <c r="B792" t="s">
        <v>71</v>
      </c>
      <c r="C792" t="s">
        <v>72</v>
      </c>
      <c r="D792" t="n">
        <v>1</v>
      </c>
      <c r="E792" t="s">
        <v>1311</v>
      </c>
      <c r="F792" t="n">
        <v>-1</v>
      </c>
      <c r="G792" t="s">
        <v>74</v>
      </c>
      <c r="H792" t="s">
        <v>75</v>
      </c>
      <c r="I792" t="s"/>
      <c r="J792" t="s">
        <v>74</v>
      </c>
      <c r="K792" t="n">
        <v>106</v>
      </c>
      <c r="L792" t="s">
        <v>76</v>
      </c>
      <c r="M792" t="s"/>
      <c r="N792" t="s">
        <v>1312</v>
      </c>
      <c r="O792" t="s">
        <v>78</v>
      </c>
      <c r="P792" t="s">
        <v>1311</v>
      </c>
      <c r="Q792" t="s"/>
      <c r="R792" t="s">
        <v>80</v>
      </c>
      <c r="S792" t="s">
        <v>440</v>
      </c>
      <c r="T792" t="s">
        <v>82</v>
      </c>
      <c r="U792" t="s"/>
      <c r="V792" t="s">
        <v>83</v>
      </c>
      <c r="W792" t="s">
        <v>84</v>
      </c>
      <c r="X792" t="s"/>
      <c r="Y792" t="s">
        <v>85</v>
      </c>
      <c r="Z792">
        <f>HYPERLINK("https://hotelmonitor-cachepage.eclerx.com/savepage/tk_1543584722768973_sr_2117.html","info")</f>
        <v/>
      </c>
      <c r="AA792" t="n">
        <v>-6796495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>
        <v>88</v>
      </c>
      <c r="AO792" t="s"/>
      <c r="AP792" t="n">
        <v>96</v>
      </c>
      <c r="AQ792" t="s">
        <v>89</v>
      </c>
      <c r="AR792" t="s"/>
      <c r="AS792" t="s"/>
      <c r="AT792" t="s">
        <v>90</v>
      </c>
      <c r="AU792" t="s"/>
      <c r="AV792" t="s"/>
      <c r="AW792" t="s"/>
      <c r="AX792" t="s"/>
      <c r="AY792" t="n">
        <v>6796495</v>
      </c>
      <c r="AZ792" t="s">
        <v>1313</v>
      </c>
      <c r="BA792" t="s"/>
      <c r="BB792" t="n">
        <v>91551</v>
      </c>
      <c r="BC792" t="n">
        <v>13.394353</v>
      </c>
      <c r="BD792" t="n">
        <v>52.57258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92</v>
      </c>
    </row>
    <row r="793" spans="1:70">
      <c r="A793" t="s">
        <v>70</v>
      </c>
      <c r="B793" t="s">
        <v>71</v>
      </c>
      <c r="C793" t="s">
        <v>72</v>
      </c>
      <c r="D793" t="n">
        <v>1</v>
      </c>
      <c r="E793" t="s">
        <v>1311</v>
      </c>
      <c r="F793" t="n">
        <v>-1</v>
      </c>
      <c r="G793" t="s">
        <v>74</v>
      </c>
      <c r="H793" t="s">
        <v>75</v>
      </c>
      <c r="I793" t="s"/>
      <c r="J793" t="s">
        <v>74</v>
      </c>
      <c r="K793" t="n">
        <v>116</v>
      </c>
      <c r="L793" t="s">
        <v>76</v>
      </c>
      <c r="M793" t="s"/>
      <c r="N793" t="s">
        <v>141</v>
      </c>
      <c r="O793" t="s">
        <v>78</v>
      </c>
      <c r="P793" t="s">
        <v>1311</v>
      </c>
      <c r="Q793" t="s"/>
      <c r="R793" t="s">
        <v>80</v>
      </c>
      <c r="S793" t="s">
        <v>855</v>
      </c>
      <c r="T793" t="s">
        <v>82</v>
      </c>
      <c r="U793" t="s"/>
      <c r="V793" t="s">
        <v>83</v>
      </c>
      <c r="W793" t="s">
        <v>84</v>
      </c>
      <c r="X793" t="s"/>
      <c r="Y793" t="s">
        <v>85</v>
      </c>
      <c r="Z793">
        <f>HYPERLINK("https://hotelmonitor-cachepage.eclerx.com/savepage/tk_1543584722768973_sr_2117.html","info")</f>
        <v/>
      </c>
      <c r="AA793" t="n">
        <v>-6796495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>
        <v>88</v>
      </c>
      <c r="AO793" t="s"/>
      <c r="AP793" t="n">
        <v>96</v>
      </c>
      <c r="AQ793" t="s">
        <v>89</v>
      </c>
      <c r="AR793" t="s"/>
      <c r="AS793" t="s"/>
      <c r="AT793" t="s">
        <v>90</v>
      </c>
      <c r="AU793" t="s"/>
      <c r="AV793" t="s"/>
      <c r="AW793" t="s"/>
      <c r="AX793" t="s"/>
      <c r="AY793" t="n">
        <v>6796495</v>
      </c>
      <c r="AZ793" t="s">
        <v>1313</v>
      </c>
      <c r="BA793" t="s"/>
      <c r="BB793" t="n">
        <v>91551</v>
      </c>
      <c r="BC793" t="n">
        <v>13.394353</v>
      </c>
      <c r="BD793" t="n">
        <v>52.57258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92</v>
      </c>
    </row>
    <row r="794" spans="1:70">
      <c r="A794" t="s">
        <v>70</v>
      </c>
      <c r="B794" t="s">
        <v>71</v>
      </c>
      <c r="C794" t="s">
        <v>72</v>
      </c>
      <c r="D794" t="n">
        <v>1</v>
      </c>
      <c r="E794" t="s">
        <v>1314</v>
      </c>
      <c r="F794" t="n">
        <v>1765649</v>
      </c>
      <c r="G794" t="s">
        <v>74</v>
      </c>
      <c r="H794" t="s">
        <v>75</v>
      </c>
      <c r="I794" t="s"/>
      <c r="J794" t="s">
        <v>74</v>
      </c>
      <c r="K794" t="n">
        <v>172.2</v>
      </c>
      <c r="L794" t="s">
        <v>76</v>
      </c>
      <c r="M794" t="s"/>
      <c r="N794" t="s">
        <v>1315</v>
      </c>
      <c r="O794" t="s">
        <v>78</v>
      </c>
      <c r="P794" t="s">
        <v>1314</v>
      </c>
      <c r="Q794" t="s"/>
      <c r="R794" t="s">
        <v>118</v>
      </c>
      <c r="S794" t="s">
        <v>1316</v>
      </c>
      <c r="T794" t="s">
        <v>82</v>
      </c>
      <c r="U794" t="s"/>
      <c r="V794" t="s">
        <v>83</v>
      </c>
      <c r="W794" t="s">
        <v>84</v>
      </c>
      <c r="X794" t="s"/>
      <c r="Y794" t="s">
        <v>85</v>
      </c>
      <c r="Z794">
        <f>HYPERLINK("https://hotelmonitor-cachepage.eclerx.com/savepage/tk_15435849651517103_sr_2117.html","info")</f>
        <v/>
      </c>
      <c r="AA794" t="n">
        <v>360997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>
        <v>88</v>
      </c>
      <c r="AO794" t="s"/>
      <c r="AP794" t="n">
        <v>231</v>
      </c>
      <c r="AQ794" t="s">
        <v>89</v>
      </c>
      <c r="AR794" t="s"/>
      <c r="AS794" t="s"/>
      <c r="AT794" t="s">
        <v>90</v>
      </c>
      <c r="AU794" t="s"/>
      <c r="AV794" t="s"/>
      <c r="AW794" t="s"/>
      <c r="AX794" t="s"/>
      <c r="AY794" t="n">
        <v>2982593</v>
      </c>
      <c r="AZ794" t="s">
        <v>1317</v>
      </c>
      <c r="BA794" t="s"/>
      <c r="BB794" t="n">
        <v>536416</v>
      </c>
      <c r="BC794" t="n">
        <v>13.349118</v>
      </c>
      <c r="BD794" t="n">
        <v>52.508392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92</v>
      </c>
    </row>
    <row r="795" spans="1:70">
      <c r="A795" t="s">
        <v>70</v>
      </c>
      <c r="B795" t="s">
        <v>71</v>
      </c>
      <c r="C795" t="s">
        <v>72</v>
      </c>
      <c r="D795" t="n">
        <v>1</v>
      </c>
      <c r="E795" t="s">
        <v>1314</v>
      </c>
      <c r="F795" t="n">
        <v>1765649</v>
      </c>
      <c r="G795" t="s">
        <v>74</v>
      </c>
      <c r="H795" t="s">
        <v>75</v>
      </c>
      <c r="I795" t="s"/>
      <c r="J795" t="s">
        <v>74</v>
      </c>
      <c r="K795" t="n">
        <v>217.56</v>
      </c>
      <c r="L795" t="s">
        <v>76</v>
      </c>
      <c r="M795" t="s"/>
      <c r="N795" t="s">
        <v>1315</v>
      </c>
      <c r="O795" t="s">
        <v>78</v>
      </c>
      <c r="P795" t="s">
        <v>1314</v>
      </c>
      <c r="Q795" t="s"/>
      <c r="R795" t="s">
        <v>118</v>
      </c>
      <c r="S795" t="s">
        <v>1318</v>
      </c>
      <c r="T795" t="s">
        <v>82</v>
      </c>
      <c r="U795" t="s"/>
      <c r="V795" t="s">
        <v>83</v>
      </c>
      <c r="W795" t="s">
        <v>99</v>
      </c>
      <c r="X795" t="s"/>
      <c r="Y795" t="s">
        <v>85</v>
      </c>
      <c r="Z795">
        <f>HYPERLINK("https://hotelmonitor-cachepage.eclerx.com/savepage/tk_15435849651517103_sr_2117.html","info")</f>
        <v/>
      </c>
      <c r="AA795" t="n">
        <v>360997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>
        <v>88</v>
      </c>
      <c r="AO795" t="s"/>
      <c r="AP795" t="n">
        <v>231</v>
      </c>
      <c r="AQ795" t="s">
        <v>89</v>
      </c>
      <c r="AR795" t="s"/>
      <c r="AS795" t="s"/>
      <c r="AT795" t="s">
        <v>90</v>
      </c>
      <c r="AU795" t="s"/>
      <c r="AV795" t="s"/>
      <c r="AW795" t="s"/>
      <c r="AX795" t="s"/>
      <c r="AY795" t="n">
        <v>2982593</v>
      </c>
      <c r="AZ795" t="s">
        <v>1317</v>
      </c>
      <c r="BA795" t="s"/>
      <c r="BB795" t="n">
        <v>536416</v>
      </c>
      <c r="BC795" t="n">
        <v>13.349118</v>
      </c>
      <c r="BD795" t="n">
        <v>52.508392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92</v>
      </c>
    </row>
    <row r="796" spans="1:70">
      <c r="A796" t="s">
        <v>70</v>
      </c>
      <c r="B796" t="s">
        <v>71</v>
      </c>
      <c r="C796" t="s">
        <v>72</v>
      </c>
      <c r="D796" t="n">
        <v>1</v>
      </c>
      <c r="E796" t="s">
        <v>1314</v>
      </c>
      <c r="F796" t="n">
        <v>1765649</v>
      </c>
      <c r="G796" t="s">
        <v>74</v>
      </c>
      <c r="H796" t="s">
        <v>75</v>
      </c>
      <c r="I796" t="s"/>
      <c r="J796" t="s">
        <v>74</v>
      </c>
      <c r="K796" t="n">
        <v>219.45</v>
      </c>
      <c r="L796" t="s">
        <v>76</v>
      </c>
      <c r="M796" t="s"/>
      <c r="N796" t="s">
        <v>1319</v>
      </c>
      <c r="O796" t="s">
        <v>78</v>
      </c>
      <c r="P796" t="s">
        <v>1314</v>
      </c>
      <c r="Q796" t="s"/>
      <c r="R796" t="s">
        <v>118</v>
      </c>
      <c r="S796" t="s">
        <v>316</v>
      </c>
      <c r="T796" t="s">
        <v>82</v>
      </c>
      <c r="U796" t="s"/>
      <c r="V796" t="s">
        <v>83</v>
      </c>
      <c r="W796" t="s">
        <v>84</v>
      </c>
      <c r="X796" t="s"/>
      <c r="Y796" t="s">
        <v>85</v>
      </c>
      <c r="Z796">
        <f>HYPERLINK("https://hotelmonitor-cachepage.eclerx.com/savepage/tk_15435849651517103_sr_2117.html","info")</f>
        <v/>
      </c>
      <c r="AA796" t="n">
        <v>360997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>
        <v>88</v>
      </c>
      <c r="AO796" t="s"/>
      <c r="AP796" t="n">
        <v>231</v>
      </c>
      <c r="AQ796" t="s">
        <v>89</v>
      </c>
      <c r="AR796" t="s"/>
      <c r="AS796" t="s"/>
      <c r="AT796" t="s">
        <v>90</v>
      </c>
      <c r="AU796" t="s"/>
      <c r="AV796" t="s"/>
      <c r="AW796" t="s"/>
      <c r="AX796" t="s"/>
      <c r="AY796" t="n">
        <v>2982593</v>
      </c>
      <c r="AZ796" t="s">
        <v>1317</v>
      </c>
      <c r="BA796" t="s"/>
      <c r="BB796" t="n">
        <v>536416</v>
      </c>
      <c r="BC796" t="n">
        <v>13.349118</v>
      </c>
      <c r="BD796" t="n">
        <v>52.508392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92</v>
      </c>
    </row>
    <row r="797" spans="1:70">
      <c r="A797" t="s">
        <v>70</v>
      </c>
      <c r="B797" t="s">
        <v>71</v>
      </c>
      <c r="C797" t="s">
        <v>72</v>
      </c>
      <c r="D797" t="n">
        <v>1</v>
      </c>
      <c r="E797" t="s">
        <v>1314</v>
      </c>
      <c r="F797" t="n">
        <v>1765649</v>
      </c>
      <c r="G797" t="s">
        <v>74</v>
      </c>
      <c r="H797" t="s">
        <v>75</v>
      </c>
      <c r="I797" t="s"/>
      <c r="J797" t="s">
        <v>74</v>
      </c>
      <c r="K797" t="n">
        <v>262.5</v>
      </c>
      <c r="L797" t="s">
        <v>76</v>
      </c>
      <c r="M797" t="s"/>
      <c r="N797" t="s">
        <v>1315</v>
      </c>
      <c r="O797" t="s">
        <v>78</v>
      </c>
      <c r="P797" t="s">
        <v>1314</v>
      </c>
      <c r="Q797" t="s"/>
      <c r="R797" t="s">
        <v>118</v>
      </c>
      <c r="S797" t="s">
        <v>1320</v>
      </c>
      <c r="T797" t="s">
        <v>82</v>
      </c>
      <c r="U797" t="s"/>
      <c r="V797" t="s">
        <v>83</v>
      </c>
      <c r="W797" t="s">
        <v>84</v>
      </c>
      <c r="X797" t="s"/>
      <c r="Y797" t="s">
        <v>85</v>
      </c>
      <c r="Z797">
        <f>HYPERLINK("https://hotelmonitor-cachepage.eclerx.com/savepage/tk_15435849651517103_sr_2117.html","info")</f>
        <v/>
      </c>
      <c r="AA797" t="n">
        <v>360997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>
        <v>88</v>
      </c>
      <c r="AO797" t="s"/>
      <c r="AP797" t="n">
        <v>231</v>
      </c>
      <c r="AQ797" t="s">
        <v>89</v>
      </c>
      <c r="AR797" t="s"/>
      <c r="AS797" t="s"/>
      <c r="AT797" t="s">
        <v>90</v>
      </c>
      <c r="AU797" t="s"/>
      <c r="AV797" t="s"/>
      <c r="AW797" t="s"/>
      <c r="AX797" t="s"/>
      <c r="AY797" t="n">
        <v>2982593</v>
      </c>
      <c r="AZ797" t="s">
        <v>1317</v>
      </c>
      <c r="BA797" t="s"/>
      <c r="BB797" t="n">
        <v>536416</v>
      </c>
      <c r="BC797" t="n">
        <v>13.349118</v>
      </c>
      <c r="BD797" t="n">
        <v>52.508392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92</v>
      </c>
    </row>
    <row r="798" spans="1:70">
      <c r="A798" t="s">
        <v>70</v>
      </c>
      <c r="B798" t="s">
        <v>71</v>
      </c>
      <c r="C798" t="s">
        <v>72</v>
      </c>
      <c r="D798" t="n">
        <v>1</v>
      </c>
      <c r="E798" t="s">
        <v>1314</v>
      </c>
      <c r="F798" t="n">
        <v>1765649</v>
      </c>
      <c r="G798" t="s">
        <v>74</v>
      </c>
      <c r="H798" t="s">
        <v>75</v>
      </c>
      <c r="I798" t="s"/>
      <c r="J798" t="s">
        <v>74</v>
      </c>
      <c r="K798" t="n">
        <v>267.17</v>
      </c>
      <c r="L798" t="s">
        <v>76</v>
      </c>
      <c r="M798" t="s"/>
      <c r="N798" t="s">
        <v>1319</v>
      </c>
      <c r="O798" t="s">
        <v>78</v>
      </c>
      <c r="P798" t="s">
        <v>1314</v>
      </c>
      <c r="Q798" t="s"/>
      <c r="R798" t="s">
        <v>118</v>
      </c>
      <c r="S798" t="s">
        <v>1321</v>
      </c>
      <c r="T798" t="s">
        <v>82</v>
      </c>
      <c r="U798" t="s"/>
      <c r="V798" t="s">
        <v>83</v>
      </c>
      <c r="W798" t="s">
        <v>99</v>
      </c>
      <c r="X798" t="s"/>
      <c r="Y798" t="s">
        <v>85</v>
      </c>
      <c r="Z798">
        <f>HYPERLINK("https://hotelmonitor-cachepage.eclerx.com/savepage/tk_15435849651517103_sr_2117.html","info")</f>
        <v/>
      </c>
      <c r="AA798" t="n">
        <v>360997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>
        <v>88</v>
      </c>
      <c r="AO798" t="s"/>
      <c r="AP798" t="n">
        <v>231</v>
      </c>
      <c r="AQ798" t="s">
        <v>89</v>
      </c>
      <c r="AR798" t="s"/>
      <c r="AS798" t="s"/>
      <c r="AT798" t="s">
        <v>90</v>
      </c>
      <c r="AU798" t="s"/>
      <c r="AV798" t="s"/>
      <c r="AW798" t="s"/>
      <c r="AX798" t="s"/>
      <c r="AY798" t="n">
        <v>2982593</v>
      </c>
      <c r="AZ798" t="s">
        <v>1317</v>
      </c>
      <c r="BA798" t="s"/>
      <c r="BB798" t="n">
        <v>536416</v>
      </c>
      <c r="BC798" t="n">
        <v>13.349118</v>
      </c>
      <c r="BD798" t="n">
        <v>52.508392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92</v>
      </c>
    </row>
    <row r="799" spans="1:70">
      <c r="A799" t="s">
        <v>70</v>
      </c>
      <c r="B799" t="s">
        <v>71</v>
      </c>
      <c r="C799" t="s">
        <v>72</v>
      </c>
      <c r="D799" t="n">
        <v>1</v>
      </c>
      <c r="E799" t="s">
        <v>1314</v>
      </c>
      <c r="F799" t="n">
        <v>1765649</v>
      </c>
      <c r="G799" t="s">
        <v>74</v>
      </c>
      <c r="H799" t="s">
        <v>75</v>
      </c>
      <c r="I799" t="s"/>
      <c r="J799" t="s">
        <v>74</v>
      </c>
      <c r="K799" t="n">
        <v>312.38</v>
      </c>
      <c r="L799" t="s">
        <v>76</v>
      </c>
      <c r="M799" t="s"/>
      <c r="N799" t="s">
        <v>1315</v>
      </c>
      <c r="O799" t="s">
        <v>78</v>
      </c>
      <c r="P799" t="s">
        <v>1314</v>
      </c>
      <c r="Q799" t="s"/>
      <c r="R799" t="s">
        <v>118</v>
      </c>
      <c r="S799" t="s">
        <v>1322</v>
      </c>
      <c r="T799" t="s">
        <v>82</v>
      </c>
      <c r="U799" t="s"/>
      <c r="V799" t="s">
        <v>83</v>
      </c>
      <c r="W799" t="s">
        <v>99</v>
      </c>
      <c r="X799" t="s"/>
      <c r="Y799" t="s">
        <v>85</v>
      </c>
      <c r="Z799">
        <f>HYPERLINK("https://hotelmonitor-cachepage.eclerx.com/savepage/tk_15435849651517103_sr_2117.html","info")</f>
        <v/>
      </c>
      <c r="AA799" t="n">
        <v>360997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>
        <v>88</v>
      </c>
      <c r="AO799" t="s"/>
      <c r="AP799" t="n">
        <v>231</v>
      </c>
      <c r="AQ799" t="s">
        <v>89</v>
      </c>
      <c r="AR799" t="s"/>
      <c r="AS799" t="s"/>
      <c r="AT799" t="s">
        <v>90</v>
      </c>
      <c r="AU799" t="s"/>
      <c r="AV799" t="s"/>
      <c r="AW799" t="s"/>
      <c r="AX799" t="s"/>
      <c r="AY799" t="n">
        <v>2982593</v>
      </c>
      <c r="AZ799" t="s">
        <v>1317</v>
      </c>
      <c r="BA799" t="s"/>
      <c r="BB799" t="n">
        <v>536416</v>
      </c>
      <c r="BC799" t="n">
        <v>13.349118</v>
      </c>
      <c r="BD799" t="n">
        <v>52.508392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92</v>
      </c>
    </row>
    <row r="800" spans="1:70">
      <c r="A800" t="s">
        <v>70</v>
      </c>
      <c r="B800" t="s">
        <v>71</v>
      </c>
      <c r="C800" t="s">
        <v>72</v>
      </c>
      <c r="D800" t="n">
        <v>1</v>
      </c>
      <c r="E800" t="s">
        <v>1314</v>
      </c>
      <c r="F800" t="n">
        <v>1765649</v>
      </c>
      <c r="G800" t="s">
        <v>74</v>
      </c>
      <c r="H800" t="s">
        <v>75</v>
      </c>
      <c r="I800" t="s"/>
      <c r="J800" t="s">
        <v>74</v>
      </c>
      <c r="K800" t="n">
        <v>340.2</v>
      </c>
      <c r="L800" t="s">
        <v>76</v>
      </c>
      <c r="M800" t="s"/>
      <c r="N800" t="s">
        <v>1319</v>
      </c>
      <c r="O800" t="s">
        <v>78</v>
      </c>
      <c r="P800" t="s">
        <v>1314</v>
      </c>
      <c r="Q800" t="s"/>
      <c r="R800" t="s">
        <v>118</v>
      </c>
      <c r="S800" t="s">
        <v>1323</v>
      </c>
      <c r="T800" t="s">
        <v>82</v>
      </c>
      <c r="U800" t="s"/>
      <c r="V800" t="s">
        <v>83</v>
      </c>
      <c r="W800" t="s">
        <v>84</v>
      </c>
      <c r="X800" t="s"/>
      <c r="Y800" t="s">
        <v>85</v>
      </c>
      <c r="Z800">
        <f>HYPERLINK("https://hotelmonitor-cachepage.eclerx.com/savepage/tk_15435849651517103_sr_2117.html","info")</f>
        <v/>
      </c>
      <c r="AA800" t="n">
        <v>360997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>
        <v>88</v>
      </c>
      <c r="AO800" t="s"/>
      <c r="AP800" t="n">
        <v>231</v>
      </c>
      <c r="AQ800" t="s">
        <v>89</v>
      </c>
      <c r="AR800" t="s"/>
      <c r="AS800" t="s"/>
      <c r="AT800" t="s">
        <v>90</v>
      </c>
      <c r="AU800" t="s"/>
      <c r="AV800" t="s"/>
      <c r="AW800" t="s"/>
      <c r="AX800" t="s"/>
      <c r="AY800" t="n">
        <v>2982593</v>
      </c>
      <c r="AZ800" t="s">
        <v>1317</v>
      </c>
      <c r="BA800" t="s"/>
      <c r="BB800" t="n">
        <v>536416</v>
      </c>
      <c r="BC800" t="n">
        <v>13.349118</v>
      </c>
      <c r="BD800" t="n">
        <v>52.508392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92</v>
      </c>
    </row>
    <row r="801" spans="1:70">
      <c r="A801" t="s">
        <v>70</v>
      </c>
      <c r="B801" t="s">
        <v>71</v>
      </c>
      <c r="C801" t="s">
        <v>72</v>
      </c>
      <c r="D801" t="n">
        <v>1</v>
      </c>
      <c r="E801" t="s">
        <v>1314</v>
      </c>
      <c r="F801" t="n">
        <v>1765649</v>
      </c>
      <c r="G801" t="s">
        <v>74</v>
      </c>
      <c r="H801" t="s">
        <v>75</v>
      </c>
      <c r="I801" t="s"/>
      <c r="J801" t="s">
        <v>74</v>
      </c>
      <c r="K801" t="n">
        <v>393.96</v>
      </c>
      <c r="L801" t="s">
        <v>76</v>
      </c>
      <c r="M801" t="s"/>
      <c r="N801" t="s">
        <v>1319</v>
      </c>
      <c r="O801" t="s">
        <v>78</v>
      </c>
      <c r="P801" t="s">
        <v>1314</v>
      </c>
      <c r="Q801" t="s"/>
      <c r="R801" t="s">
        <v>118</v>
      </c>
      <c r="S801" t="s">
        <v>1324</v>
      </c>
      <c r="T801" t="s">
        <v>82</v>
      </c>
      <c r="U801" t="s"/>
      <c r="V801" t="s">
        <v>83</v>
      </c>
      <c r="W801" t="s">
        <v>99</v>
      </c>
      <c r="X801" t="s"/>
      <c r="Y801" t="s">
        <v>85</v>
      </c>
      <c r="Z801">
        <f>HYPERLINK("https://hotelmonitor-cachepage.eclerx.com/savepage/tk_15435849651517103_sr_2117.html","info")</f>
        <v/>
      </c>
      <c r="AA801" t="n">
        <v>360997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>
        <v>88</v>
      </c>
      <c r="AO801" t="s"/>
      <c r="AP801" t="n">
        <v>231</v>
      </c>
      <c r="AQ801" t="s">
        <v>89</v>
      </c>
      <c r="AR801" t="s"/>
      <c r="AS801" t="s"/>
      <c r="AT801" t="s">
        <v>90</v>
      </c>
      <c r="AU801" t="s"/>
      <c r="AV801" t="s"/>
      <c r="AW801" t="s"/>
      <c r="AX801" t="s"/>
      <c r="AY801" t="n">
        <v>2982593</v>
      </c>
      <c r="AZ801" t="s">
        <v>1317</v>
      </c>
      <c r="BA801" t="s"/>
      <c r="BB801" t="n">
        <v>536416</v>
      </c>
      <c r="BC801" t="n">
        <v>13.349118</v>
      </c>
      <c r="BD801" t="n">
        <v>52.508392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92</v>
      </c>
    </row>
    <row r="802" spans="1:70">
      <c r="A802" t="s">
        <v>70</v>
      </c>
      <c r="B802" t="s">
        <v>71</v>
      </c>
      <c r="C802" t="s">
        <v>72</v>
      </c>
      <c r="D802" t="n">
        <v>1</v>
      </c>
      <c r="E802" t="s">
        <v>1325</v>
      </c>
      <c r="F802" t="n">
        <v>1422461</v>
      </c>
      <c r="G802" t="s">
        <v>74</v>
      </c>
      <c r="H802" t="s">
        <v>75</v>
      </c>
      <c r="I802" t="s"/>
      <c r="J802" t="s">
        <v>74</v>
      </c>
      <c r="K802" t="n">
        <v>129</v>
      </c>
      <c r="L802" t="s">
        <v>76</v>
      </c>
      <c r="M802" t="s"/>
      <c r="N802" t="s">
        <v>489</v>
      </c>
      <c r="O802" t="s">
        <v>78</v>
      </c>
      <c r="P802" t="s">
        <v>1326</v>
      </c>
      <c r="Q802" t="s"/>
      <c r="R802" t="s">
        <v>80</v>
      </c>
      <c r="S802" t="s">
        <v>212</v>
      </c>
      <c r="T802" t="s">
        <v>82</v>
      </c>
      <c r="U802" t="s"/>
      <c r="V802" t="s">
        <v>83</v>
      </c>
      <c r="W802" t="s">
        <v>99</v>
      </c>
      <c r="X802" t="s"/>
      <c r="Y802" t="s">
        <v>85</v>
      </c>
      <c r="Z802">
        <f>HYPERLINK("https://hotelmonitor-cachepage.eclerx.com/savepage/tk_15435848368576102_sr_2117.html","info")</f>
        <v/>
      </c>
      <c r="AA802" t="n">
        <v>203202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>
        <v>88</v>
      </c>
      <c r="AO802" t="s"/>
      <c r="AP802" t="n">
        <v>159</v>
      </c>
      <c r="AQ802" t="s">
        <v>89</v>
      </c>
      <c r="AR802" t="s"/>
      <c r="AS802" t="s"/>
      <c r="AT802" t="s">
        <v>90</v>
      </c>
      <c r="AU802" t="s"/>
      <c r="AV802" t="s"/>
      <c r="AW802" t="s"/>
      <c r="AX802" t="s"/>
      <c r="AY802" t="n">
        <v>231252</v>
      </c>
      <c r="AZ802" t="s">
        <v>1327</v>
      </c>
      <c r="BA802" t="s"/>
      <c r="BB802" t="n">
        <v>60365</v>
      </c>
      <c r="BC802" t="n">
        <v>13.312079</v>
      </c>
      <c r="BD802" t="n">
        <v>52.497818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92</v>
      </c>
    </row>
    <row r="803" spans="1:70">
      <c r="A803" t="s">
        <v>70</v>
      </c>
      <c r="B803" t="s">
        <v>71</v>
      </c>
      <c r="C803" t="s">
        <v>72</v>
      </c>
      <c r="D803" t="n">
        <v>1</v>
      </c>
      <c r="E803" t="s">
        <v>1325</v>
      </c>
      <c r="F803" t="n">
        <v>1422461</v>
      </c>
      <c r="G803" t="s">
        <v>74</v>
      </c>
      <c r="H803" t="s">
        <v>75</v>
      </c>
      <c r="I803" t="s"/>
      <c r="J803" t="s">
        <v>74</v>
      </c>
      <c r="K803" t="n">
        <v>149</v>
      </c>
      <c r="L803" t="s">
        <v>76</v>
      </c>
      <c r="M803" t="s"/>
      <c r="N803" t="s">
        <v>252</v>
      </c>
      <c r="O803" t="s">
        <v>78</v>
      </c>
      <c r="P803" t="s">
        <v>1326</v>
      </c>
      <c r="Q803" t="s"/>
      <c r="R803" t="s">
        <v>80</v>
      </c>
      <c r="S803" t="s">
        <v>156</v>
      </c>
      <c r="T803" t="s">
        <v>82</v>
      </c>
      <c r="U803" t="s"/>
      <c r="V803" t="s">
        <v>83</v>
      </c>
      <c r="W803" t="s">
        <v>99</v>
      </c>
      <c r="X803" t="s"/>
      <c r="Y803" t="s">
        <v>85</v>
      </c>
      <c r="Z803">
        <f>HYPERLINK("https://hotelmonitor-cachepage.eclerx.com/savepage/tk_15435848368576102_sr_2117.html","info")</f>
        <v/>
      </c>
      <c r="AA803" t="n">
        <v>203202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>
        <v>88</v>
      </c>
      <c r="AO803" t="s"/>
      <c r="AP803" t="n">
        <v>159</v>
      </c>
      <c r="AQ803" t="s">
        <v>89</v>
      </c>
      <c r="AR803" t="s"/>
      <c r="AS803" t="s"/>
      <c r="AT803" t="s">
        <v>90</v>
      </c>
      <c r="AU803" t="s"/>
      <c r="AV803" t="s"/>
      <c r="AW803" t="s"/>
      <c r="AX803" t="s"/>
      <c r="AY803" t="n">
        <v>231252</v>
      </c>
      <c r="AZ803" t="s">
        <v>1327</v>
      </c>
      <c r="BA803" t="s"/>
      <c r="BB803" t="n">
        <v>60365</v>
      </c>
      <c r="BC803" t="n">
        <v>13.312079</v>
      </c>
      <c r="BD803" t="n">
        <v>52.497818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92</v>
      </c>
    </row>
    <row r="804" spans="1:70">
      <c r="A804" t="s">
        <v>70</v>
      </c>
      <c r="B804" t="s">
        <v>71</v>
      </c>
      <c r="C804" t="s">
        <v>72</v>
      </c>
      <c r="D804" t="n">
        <v>1</v>
      </c>
      <c r="E804" t="s">
        <v>1328</v>
      </c>
      <c r="F804" t="n">
        <v>3625722</v>
      </c>
      <c r="G804" t="s">
        <v>74</v>
      </c>
      <c r="H804" t="s">
        <v>75</v>
      </c>
      <c r="I804" t="s"/>
      <c r="J804" t="s">
        <v>74</v>
      </c>
      <c r="K804" t="n">
        <v>178.5</v>
      </c>
      <c r="L804" t="s">
        <v>76</v>
      </c>
      <c r="M804" t="s"/>
      <c r="N804" t="s">
        <v>1329</v>
      </c>
      <c r="O804" t="s">
        <v>78</v>
      </c>
      <c r="P804" t="s">
        <v>1330</v>
      </c>
      <c r="Q804" t="s"/>
      <c r="R804" t="s">
        <v>153</v>
      </c>
      <c r="S804" t="s">
        <v>1331</v>
      </c>
      <c r="T804" t="s">
        <v>82</v>
      </c>
      <c r="U804" t="s"/>
      <c r="V804" t="s">
        <v>83</v>
      </c>
      <c r="W804" t="s">
        <v>84</v>
      </c>
      <c r="X804" t="s"/>
      <c r="Y804" t="s">
        <v>85</v>
      </c>
      <c r="Z804">
        <f>HYPERLINK("https://hotelmonitor-cachepage.eclerx.com/savepage/tk_15435851032648153_sr_2117.html","info")</f>
        <v/>
      </c>
      <c r="AA804" t="n">
        <v>547211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>
        <v>88</v>
      </c>
      <c r="AO804" t="s"/>
      <c r="AP804" t="n">
        <v>311</v>
      </c>
      <c r="AQ804" t="s">
        <v>89</v>
      </c>
      <c r="AR804" t="s"/>
      <c r="AS804" t="s"/>
      <c r="AT804" t="s">
        <v>90</v>
      </c>
      <c r="AU804" t="s"/>
      <c r="AV804" t="s"/>
      <c r="AW804" t="s"/>
      <c r="AX804" t="s"/>
      <c r="AY804" t="n">
        <v>4016932</v>
      </c>
      <c r="AZ804" t="s">
        <v>1332</v>
      </c>
      <c r="BA804" t="s"/>
      <c r="BB804" t="n">
        <v>697768</v>
      </c>
      <c r="BC804" t="n">
        <v>13.399919</v>
      </c>
      <c r="BD804" t="n">
        <v>52.523847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92</v>
      </c>
    </row>
    <row r="805" spans="1:70">
      <c r="A805" t="s">
        <v>70</v>
      </c>
      <c r="B805" t="s">
        <v>71</v>
      </c>
      <c r="C805" t="s">
        <v>72</v>
      </c>
      <c r="D805" t="n">
        <v>1</v>
      </c>
      <c r="E805" t="s">
        <v>1328</v>
      </c>
      <c r="F805" t="n">
        <v>3625722</v>
      </c>
      <c r="G805" t="s">
        <v>74</v>
      </c>
      <c r="H805" t="s">
        <v>75</v>
      </c>
      <c r="I805" t="s"/>
      <c r="J805" t="s">
        <v>74</v>
      </c>
      <c r="K805" t="n">
        <v>225</v>
      </c>
      <c r="L805" t="s">
        <v>76</v>
      </c>
      <c r="M805" t="s"/>
      <c r="N805" t="s">
        <v>1333</v>
      </c>
      <c r="O805" t="s">
        <v>78</v>
      </c>
      <c r="P805" t="s">
        <v>1330</v>
      </c>
      <c r="Q805" t="s"/>
      <c r="R805" t="s">
        <v>153</v>
      </c>
      <c r="S805" t="s">
        <v>1082</v>
      </c>
      <c r="T805" t="s">
        <v>82</v>
      </c>
      <c r="U805" t="s"/>
      <c r="V805" t="s">
        <v>83</v>
      </c>
      <c r="W805" t="s">
        <v>99</v>
      </c>
      <c r="X805" t="s"/>
      <c r="Y805" t="s">
        <v>85</v>
      </c>
      <c r="Z805">
        <f>HYPERLINK("https://hotelmonitor-cachepage.eclerx.com/savepage/tk_15435851032648153_sr_2117.html","info")</f>
        <v/>
      </c>
      <c r="AA805" t="n">
        <v>547211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>
        <v>88</v>
      </c>
      <c r="AO805" t="s"/>
      <c r="AP805" t="n">
        <v>311</v>
      </c>
      <c r="AQ805" t="s">
        <v>89</v>
      </c>
      <c r="AR805" t="s"/>
      <c r="AS805" t="s"/>
      <c r="AT805" t="s">
        <v>90</v>
      </c>
      <c r="AU805" t="s"/>
      <c r="AV805" t="s"/>
      <c r="AW805" t="s"/>
      <c r="AX805" t="s"/>
      <c r="AY805" t="n">
        <v>4016932</v>
      </c>
      <c r="AZ805" t="s">
        <v>1332</v>
      </c>
      <c r="BA805" t="s"/>
      <c r="BB805" t="n">
        <v>697768</v>
      </c>
      <c r="BC805" t="n">
        <v>13.399919</v>
      </c>
      <c r="BD805" t="n">
        <v>52.523847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92</v>
      </c>
    </row>
    <row r="806" spans="1:70">
      <c r="A806" t="s">
        <v>70</v>
      </c>
      <c r="B806" t="s">
        <v>71</v>
      </c>
      <c r="C806" t="s">
        <v>72</v>
      </c>
      <c r="D806" t="n">
        <v>1</v>
      </c>
      <c r="E806" t="s">
        <v>1334</v>
      </c>
      <c r="F806" t="n">
        <v>-1</v>
      </c>
      <c r="G806" t="s">
        <v>74</v>
      </c>
      <c r="H806" t="s">
        <v>75</v>
      </c>
      <c r="I806" t="s"/>
      <c r="J806" t="s">
        <v>74</v>
      </c>
      <c r="K806" t="n">
        <v>139</v>
      </c>
      <c r="L806" t="s">
        <v>76</v>
      </c>
      <c r="M806" t="s"/>
      <c r="N806" t="s">
        <v>141</v>
      </c>
      <c r="O806" t="s">
        <v>78</v>
      </c>
      <c r="P806" t="s">
        <v>1334</v>
      </c>
      <c r="Q806" t="s"/>
      <c r="R806" t="s">
        <v>80</v>
      </c>
      <c r="S806" t="s">
        <v>216</v>
      </c>
      <c r="T806" t="s">
        <v>82</v>
      </c>
      <c r="U806" t="s"/>
      <c r="V806" t="s">
        <v>83</v>
      </c>
      <c r="W806" t="s">
        <v>99</v>
      </c>
      <c r="X806" t="s"/>
      <c r="Y806" t="s">
        <v>85</v>
      </c>
      <c r="Z806">
        <f>HYPERLINK("https://hotelmonitor-cachepage.eclerx.com/savepage/tk_1543584729490961_sr_2117.html","info")</f>
        <v/>
      </c>
      <c r="AA806" t="n">
        <v>-6796518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>
        <v>88</v>
      </c>
      <c r="AO806" t="s"/>
      <c r="AP806" t="n">
        <v>100</v>
      </c>
      <c r="AQ806" t="s">
        <v>89</v>
      </c>
      <c r="AR806" t="s"/>
      <c r="AS806" t="s"/>
      <c r="AT806" t="s">
        <v>90</v>
      </c>
      <c r="AU806" t="s"/>
      <c r="AV806" t="s"/>
      <c r="AW806" t="s"/>
      <c r="AX806" t="s"/>
      <c r="AY806" t="n">
        <v>6796518</v>
      </c>
      <c r="AZ806" t="s">
        <v>1335</v>
      </c>
      <c r="BA806" t="s"/>
      <c r="BB806" t="n">
        <v>62320</v>
      </c>
      <c r="BC806" t="n">
        <v>13.390458</v>
      </c>
      <c r="BD806" t="n">
        <v>52.523585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92</v>
      </c>
    </row>
    <row r="807" spans="1:70">
      <c r="A807" t="s">
        <v>70</v>
      </c>
      <c r="B807" t="s">
        <v>71</v>
      </c>
      <c r="C807" t="s">
        <v>72</v>
      </c>
      <c r="D807" t="n">
        <v>1</v>
      </c>
      <c r="E807" t="s">
        <v>1334</v>
      </c>
      <c r="F807" t="n">
        <v>-1</v>
      </c>
      <c r="G807" t="s">
        <v>74</v>
      </c>
      <c r="H807" t="s">
        <v>75</v>
      </c>
      <c r="I807" t="s"/>
      <c r="J807" t="s">
        <v>74</v>
      </c>
      <c r="K807" t="n">
        <v>149</v>
      </c>
      <c r="L807" t="s">
        <v>76</v>
      </c>
      <c r="M807" t="s"/>
      <c r="N807" t="s">
        <v>125</v>
      </c>
      <c r="O807" t="s">
        <v>78</v>
      </c>
      <c r="P807" t="s">
        <v>1334</v>
      </c>
      <c r="Q807" t="s"/>
      <c r="R807" t="s">
        <v>80</v>
      </c>
      <c r="S807" t="s">
        <v>156</v>
      </c>
      <c r="T807" t="s">
        <v>82</v>
      </c>
      <c r="U807" t="s"/>
      <c r="V807" t="s">
        <v>83</v>
      </c>
      <c r="W807" t="s">
        <v>99</v>
      </c>
      <c r="X807" t="s"/>
      <c r="Y807" t="s">
        <v>85</v>
      </c>
      <c r="Z807">
        <f>HYPERLINK("https://hotelmonitor-cachepage.eclerx.com/savepage/tk_1543584729490961_sr_2117.html","info")</f>
        <v/>
      </c>
      <c r="AA807" t="n">
        <v>-6796518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>
        <v>88</v>
      </c>
      <c r="AO807" t="s"/>
      <c r="AP807" t="n">
        <v>100</v>
      </c>
      <c r="AQ807" t="s">
        <v>89</v>
      </c>
      <c r="AR807" t="s"/>
      <c r="AS807" t="s"/>
      <c r="AT807" t="s">
        <v>90</v>
      </c>
      <c r="AU807" t="s"/>
      <c r="AV807" t="s"/>
      <c r="AW807" t="s"/>
      <c r="AX807" t="s"/>
      <c r="AY807" t="n">
        <v>6796518</v>
      </c>
      <c r="AZ807" t="s">
        <v>1335</v>
      </c>
      <c r="BA807" t="s"/>
      <c r="BB807" t="n">
        <v>62320</v>
      </c>
      <c r="BC807" t="n">
        <v>13.390458</v>
      </c>
      <c r="BD807" t="n">
        <v>52.523585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92</v>
      </c>
    </row>
    <row r="808" spans="1:70">
      <c r="A808" t="s">
        <v>70</v>
      </c>
      <c r="B808" t="s">
        <v>71</v>
      </c>
      <c r="C808" t="s">
        <v>72</v>
      </c>
      <c r="D808" t="n">
        <v>1</v>
      </c>
      <c r="E808" t="s">
        <v>1336</v>
      </c>
      <c r="F808" t="n">
        <v>206747</v>
      </c>
      <c r="G808" t="s">
        <v>74</v>
      </c>
      <c r="H808" t="s">
        <v>75</v>
      </c>
      <c r="I808" t="s"/>
      <c r="J808" t="s">
        <v>74</v>
      </c>
      <c r="K808" t="n">
        <v>76</v>
      </c>
      <c r="L808" t="s">
        <v>76</v>
      </c>
      <c r="M808" t="s"/>
      <c r="N808" t="s">
        <v>141</v>
      </c>
      <c r="O808" t="s">
        <v>78</v>
      </c>
      <c r="P808" t="s">
        <v>1337</v>
      </c>
      <c r="Q808" t="s"/>
      <c r="R808" t="s">
        <v>80</v>
      </c>
      <c r="S808" t="s">
        <v>1019</v>
      </c>
      <c r="T808" t="s">
        <v>82</v>
      </c>
      <c r="U808" t="s"/>
      <c r="V808" t="s">
        <v>83</v>
      </c>
      <c r="W808" t="s">
        <v>84</v>
      </c>
      <c r="X808" t="s"/>
      <c r="Y808" t="s">
        <v>85</v>
      </c>
      <c r="Z808">
        <f>HYPERLINK("https://hotelmonitor-cachepage.eclerx.com/savepage/tk_15435846777044282_sr_2117.html","info")</f>
        <v/>
      </c>
      <c r="AA808" t="n">
        <v>79877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>
        <v>88</v>
      </c>
      <c r="AO808" t="s"/>
      <c r="AP808" t="n">
        <v>70</v>
      </c>
      <c r="AQ808" t="s">
        <v>89</v>
      </c>
      <c r="AR808" t="s"/>
      <c r="AS808" t="s"/>
      <c r="AT808" t="s">
        <v>90</v>
      </c>
      <c r="AU808" t="s"/>
      <c r="AV808" t="s"/>
      <c r="AW808" t="s"/>
      <c r="AX808" t="s"/>
      <c r="AY808" t="n">
        <v>937722</v>
      </c>
      <c r="AZ808" t="s">
        <v>1338</v>
      </c>
      <c r="BA808" t="s"/>
      <c r="BB808" t="n">
        <v>390427</v>
      </c>
      <c r="BC808" t="n">
        <v>13.46434</v>
      </c>
      <c r="BD808" t="n">
        <v>52.43669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92</v>
      </c>
    </row>
    <row r="809" spans="1:70">
      <c r="A809" t="s">
        <v>70</v>
      </c>
      <c r="B809" t="s">
        <v>71</v>
      </c>
      <c r="C809" t="s">
        <v>72</v>
      </c>
      <c r="D809" t="n">
        <v>1</v>
      </c>
      <c r="E809" t="s">
        <v>1336</v>
      </c>
      <c r="F809" t="n">
        <v>206747</v>
      </c>
      <c r="G809" t="s">
        <v>74</v>
      </c>
      <c r="H809" t="s">
        <v>75</v>
      </c>
      <c r="I809" t="s"/>
      <c r="J809" t="s">
        <v>74</v>
      </c>
      <c r="K809" t="n">
        <v>86</v>
      </c>
      <c r="L809" t="s">
        <v>76</v>
      </c>
      <c r="M809" t="s"/>
      <c r="N809" t="s">
        <v>144</v>
      </c>
      <c r="O809" t="s">
        <v>78</v>
      </c>
      <c r="P809" t="s">
        <v>1337</v>
      </c>
      <c r="Q809" t="s"/>
      <c r="R809" t="s">
        <v>80</v>
      </c>
      <c r="S809" t="s">
        <v>1339</v>
      </c>
      <c r="T809" t="s">
        <v>82</v>
      </c>
      <c r="U809" t="s"/>
      <c r="V809" t="s">
        <v>83</v>
      </c>
      <c r="W809" t="s">
        <v>84</v>
      </c>
      <c r="X809" t="s"/>
      <c r="Y809" t="s">
        <v>85</v>
      </c>
      <c r="Z809">
        <f>HYPERLINK("https://hotelmonitor-cachepage.eclerx.com/savepage/tk_15435846777044282_sr_2117.html","info")</f>
        <v/>
      </c>
      <c r="AA809" t="n">
        <v>79877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>
        <v>88</v>
      </c>
      <c r="AO809" t="s"/>
      <c r="AP809" t="n">
        <v>70</v>
      </c>
      <c r="AQ809" t="s">
        <v>89</v>
      </c>
      <c r="AR809" t="s"/>
      <c r="AS809" t="s"/>
      <c r="AT809" t="s">
        <v>90</v>
      </c>
      <c r="AU809" t="s"/>
      <c r="AV809" t="s"/>
      <c r="AW809" t="s"/>
      <c r="AX809" t="s"/>
      <c r="AY809" t="n">
        <v>937722</v>
      </c>
      <c r="AZ809" t="s">
        <v>1338</v>
      </c>
      <c r="BA809" t="s"/>
      <c r="BB809" t="n">
        <v>390427</v>
      </c>
      <c r="BC809" t="n">
        <v>13.46434</v>
      </c>
      <c r="BD809" t="n">
        <v>52.43669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92</v>
      </c>
    </row>
    <row r="810" spans="1:70">
      <c r="A810" t="s">
        <v>70</v>
      </c>
      <c r="B810" t="s">
        <v>71</v>
      </c>
      <c r="C810" t="s">
        <v>72</v>
      </c>
      <c r="D810" t="n">
        <v>1</v>
      </c>
      <c r="E810" t="s">
        <v>1336</v>
      </c>
      <c r="F810" t="n">
        <v>206747</v>
      </c>
      <c r="G810" t="s">
        <v>74</v>
      </c>
      <c r="H810" t="s">
        <v>75</v>
      </c>
      <c r="I810" t="s"/>
      <c r="J810" t="s">
        <v>74</v>
      </c>
      <c r="K810" t="n">
        <v>106</v>
      </c>
      <c r="L810" t="s">
        <v>76</v>
      </c>
      <c r="M810" t="s"/>
      <c r="N810" t="s">
        <v>562</v>
      </c>
      <c r="O810" t="s">
        <v>78</v>
      </c>
      <c r="P810" t="s">
        <v>1337</v>
      </c>
      <c r="Q810" t="s"/>
      <c r="R810" t="s">
        <v>80</v>
      </c>
      <c r="S810" t="s">
        <v>440</v>
      </c>
      <c r="T810" t="s">
        <v>82</v>
      </c>
      <c r="U810" t="s"/>
      <c r="V810" t="s">
        <v>83</v>
      </c>
      <c r="W810" t="s">
        <v>84</v>
      </c>
      <c r="X810" t="s"/>
      <c r="Y810" t="s">
        <v>85</v>
      </c>
      <c r="Z810">
        <f>HYPERLINK("https://hotelmonitor-cachepage.eclerx.com/savepage/tk_15435846777044282_sr_2117.html","info")</f>
        <v/>
      </c>
      <c r="AA810" t="n">
        <v>79877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>
        <v>88</v>
      </c>
      <c r="AO810" t="s"/>
      <c r="AP810" t="n">
        <v>70</v>
      </c>
      <c r="AQ810" t="s">
        <v>89</v>
      </c>
      <c r="AR810" t="s"/>
      <c r="AS810" t="s"/>
      <c r="AT810" t="s">
        <v>90</v>
      </c>
      <c r="AU810" t="s"/>
      <c r="AV810" t="s"/>
      <c r="AW810" t="s"/>
      <c r="AX810" t="s"/>
      <c r="AY810" t="n">
        <v>937722</v>
      </c>
      <c r="AZ810" t="s">
        <v>1338</v>
      </c>
      <c r="BA810" t="s"/>
      <c r="BB810" t="n">
        <v>390427</v>
      </c>
      <c r="BC810" t="n">
        <v>13.46434</v>
      </c>
      <c r="BD810" t="n">
        <v>52.43669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92</v>
      </c>
    </row>
    <row r="811" spans="1:70">
      <c r="A811" t="s">
        <v>70</v>
      </c>
      <c r="B811" t="s">
        <v>71</v>
      </c>
      <c r="C811" t="s">
        <v>72</v>
      </c>
      <c r="D811" t="n">
        <v>1</v>
      </c>
      <c r="E811" t="s">
        <v>1336</v>
      </c>
      <c r="F811" t="n">
        <v>206747</v>
      </c>
      <c r="G811" t="s">
        <v>74</v>
      </c>
      <c r="H811" t="s">
        <v>75</v>
      </c>
      <c r="I811" t="s"/>
      <c r="J811" t="s">
        <v>74</v>
      </c>
      <c r="K811" t="n">
        <v>126</v>
      </c>
      <c r="L811" t="s">
        <v>76</v>
      </c>
      <c r="M811" t="s"/>
      <c r="N811" t="s">
        <v>620</v>
      </c>
      <c r="O811" t="s">
        <v>78</v>
      </c>
      <c r="P811" t="s">
        <v>1337</v>
      </c>
      <c r="Q811" t="s"/>
      <c r="R811" t="s">
        <v>80</v>
      </c>
      <c r="S811" t="s">
        <v>524</v>
      </c>
      <c r="T811" t="s">
        <v>82</v>
      </c>
      <c r="U811" t="s"/>
      <c r="V811" t="s">
        <v>83</v>
      </c>
      <c r="W811" t="s">
        <v>99</v>
      </c>
      <c r="X811" t="s"/>
      <c r="Y811" t="s">
        <v>85</v>
      </c>
      <c r="Z811">
        <f>HYPERLINK("https://hotelmonitor-cachepage.eclerx.com/savepage/tk_15435846777044282_sr_2117.html","info")</f>
        <v/>
      </c>
      <c r="AA811" t="n">
        <v>79877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>
        <v>88</v>
      </c>
      <c r="AO811" t="s"/>
      <c r="AP811" t="n">
        <v>70</v>
      </c>
      <c r="AQ811" t="s">
        <v>89</v>
      </c>
      <c r="AR811" t="s"/>
      <c r="AS811" t="s"/>
      <c r="AT811" t="s">
        <v>90</v>
      </c>
      <c r="AU811" t="s"/>
      <c r="AV811" t="s"/>
      <c r="AW811" t="s"/>
      <c r="AX811" t="s"/>
      <c r="AY811" t="n">
        <v>937722</v>
      </c>
      <c r="AZ811" t="s">
        <v>1338</v>
      </c>
      <c r="BA811" t="s"/>
      <c r="BB811" t="n">
        <v>390427</v>
      </c>
      <c r="BC811" t="n">
        <v>13.46434</v>
      </c>
      <c r="BD811" t="n">
        <v>52.43669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92</v>
      </c>
    </row>
    <row r="812" spans="1:70">
      <c r="A812" t="s">
        <v>70</v>
      </c>
      <c r="B812" t="s">
        <v>71</v>
      </c>
      <c r="C812" t="s">
        <v>72</v>
      </c>
      <c r="D812" t="n">
        <v>1</v>
      </c>
      <c r="E812" t="s">
        <v>1336</v>
      </c>
      <c r="F812" t="n">
        <v>206747</v>
      </c>
      <c r="G812" t="s">
        <v>74</v>
      </c>
      <c r="H812" t="s">
        <v>75</v>
      </c>
      <c r="I812" t="s"/>
      <c r="J812" t="s">
        <v>74</v>
      </c>
      <c r="K812" t="n">
        <v>126</v>
      </c>
      <c r="L812" t="s">
        <v>76</v>
      </c>
      <c r="M812" t="s"/>
      <c r="N812" t="s">
        <v>620</v>
      </c>
      <c r="O812" t="s">
        <v>78</v>
      </c>
      <c r="P812" t="s">
        <v>1337</v>
      </c>
      <c r="Q812" t="s"/>
      <c r="R812" t="s">
        <v>80</v>
      </c>
      <c r="S812" t="s">
        <v>524</v>
      </c>
      <c r="T812" t="s">
        <v>82</v>
      </c>
      <c r="U812" t="s"/>
      <c r="V812" t="s">
        <v>83</v>
      </c>
      <c r="W812" t="s">
        <v>99</v>
      </c>
      <c r="X812" t="s"/>
      <c r="Y812" t="s">
        <v>85</v>
      </c>
      <c r="Z812">
        <f>HYPERLINK("https://hotelmonitor-cachepage.eclerx.com/savepage/tk_15435846777044282_sr_2117.html","info")</f>
        <v/>
      </c>
      <c r="AA812" t="n">
        <v>79877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>
        <v>88</v>
      </c>
      <c r="AO812" t="s"/>
      <c r="AP812" t="n">
        <v>70</v>
      </c>
      <c r="AQ812" t="s">
        <v>89</v>
      </c>
      <c r="AR812" t="s"/>
      <c r="AS812" t="s"/>
      <c r="AT812" t="s">
        <v>90</v>
      </c>
      <c r="AU812" t="s"/>
      <c r="AV812" t="s"/>
      <c r="AW812" t="s"/>
      <c r="AX812" t="s"/>
      <c r="AY812" t="n">
        <v>937722</v>
      </c>
      <c r="AZ812" t="s">
        <v>1338</v>
      </c>
      <c r="BA812" t="s"/>
      <c r="BB812" t="n">
        <v>390427</v>
      </c>
      <c r="BC812" t="n">
        <v>13.46434</v>
      </c>
      <c r="BD812" t="n">
        <v>52.43669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92</v>
      </c>
    </row>
    <row r="813" spans="1:70">
      <c r="A813" t="s">
        <v>70</v>
      </c>
      <c r="B813" t="s">
        <v>71</v>
      </c>
      <c r="C813" t="s">
        <v>72</v>
      </c>
      <c r="D813" t="n">
        <v>1</v>
      </c>
      <c r="E813" t="s">
        <v>1340</v>
      </c>
      <c r="F813" t="n">
        <v>-1</v>
      </c>
      <c r="G813" t="s">
        <v>74</v>
      </c>
      <c r="H813" t="s">
        <v>75</v>
      </c>
      <c r="I813" t="s"/>
      <c r="J813" t="s">
        <v>74</v>
      </c>
      <c r="K813" t="n">
        <v>230</v>
      </c>
      <c r="L813" t="s">
        <v>76</v>
      </c>
      <c r="M813" t="s"/>
      <c r="N813" t="s">
        <v>1341</v>
      </c>
      <c r="O813" t="s">
        <v>78</v>
      </c>
      <c r="P813" t="s">
        <v>1340</v>
      </c>
      <c r="Q813" t="s"/>
      <c r="R813" t="s">
        <v>118</v>
      </c>
      <c r="S813" t="s">
        <v>1342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HYPERLINK("https://hotelmonitor-cachepage.eclerx.com/savepage/tk_15435849992702084_sr_2117.html","info")</f>
        <v/>
      </c>
      <c r="AA813" t="n">
        <v>-2071524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>
        <v>88</v>
      </c>
      <c r="AO813" t="s"/>
      <c r="AP813" t="n">
        <v>251</v>
      </c>
      <c r="AQ813" t="s">
        <v>89</v>
      </c>
      <c r="AR813" t="s"/>
      <c r="AS813" t="s"/>
      <c r="AT813" t="s">
        <v>90</v>
      </c>
      <c r="AU813" t="s"/>
      <c r="AV813" t="s"/>
      <c r="AW813" t="s"/>
      <c r="AX813" t="s"/>
      <c r="AY813" t="n">
        <v>2071524</v>
      </c>
      <c r="AZ813" t="s">
        <v>1343</v>
      </c>
      <c r="BA813" t="s"/>
      <c r="BB813" t="n">
        <v>632565</v>
      </c>
      <c r="BC813" t="n">
        <v>13.33776</v>
      </c>
      <c r="BD813" t="n">
        <v>52.50572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92</v>
      </c>
    </row>
    <row r="814" spans="1:70">
      <c r="A814" t="s">
        <v>70</v>
      </c>
      <c r="B814" t="s">
        <v>71</v>
      </c>
      <c r="C814" t="s">
        <v>72</v>
      </c>
      <c r="D814" t="n">
        <v>1</v>
      </c>
      <c r="E814" t="s">
        <v>1340</v>
      </c>
      <c r="F814" t="n">
        <v>-1</v>
      </c>
      <c r="G814" t="s">
        <v>74</v>
      </c>
      <c r="H814" t="s">
        <v>75</v>
      </c>
      <c r="I814" t="s"/>
      <c r="J814" t="s">
        <v>74</v>
      </c>
      <c r="K814" t="n">
        <v>230</v>
      </c>
      <c r="L814" t="s">
        <v>76</v>
      </c>
      <c r="M814" t="s"/>
      <c r="N814" t="s">
        <v>1344</v>
      </c>
      <c r="O814" t="s">
        <v>78</v>
      </c>
      <c r="P814" t="s">
        <v>1340</v>
      </c>
      <c r="Q814" t="s"/>
      <c r="R814" t="s">
        <v>118</v>
      </c>
      <c r="S814" t="s">
        <v>1342</v>
      </c>
      <c r="T814" t="s">
        <v>82</v>
      </c>
      <c r="U814" t="s"/>
      <c r="V814" t="s">
        <v>83</v>
      </c>
      <c r="W814" t="s">
        <v>84</v>
      </c>
      <c r="X814" t="s"/>
      <c r="Y814" t="s">
        <v>85</v>
      </c>
      <c r="Z814">
        <f>HYPERLINK("https://hotelmonitor-cachepage.eclerx.com/savepage/tk_15435849992702084_sr_2117.html","info")</f>
        <v/>
      </c>
      <c r="AA814" t="n">
        <v>-2071524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>
        <v>88</v>
      </c>
      <c r="AO814" t="s"/>
      <c r="AP814" t="n">
        <v>251</v>
      </c>
      <c r="AQ814" t="s">
        <v>89</v>
      </c>
      <c r="AR814" t="s"/>
      <c r="AS814" t="s"/>
      <c r="AT814" t="s">
        <v>90</v>
      </c>
      <c r="AU814" t="s"/>
      <c r="AV814" t="s"/>
      <c r="AW814" t="s"/>
      <c r="AX814" t="s"/>
      <c r="AY814" t="n">
        <v>2071524</v>
      </c>
      <c r="AZ814" t="s">
        <v>1343</v>
      </c>
      <c r="BA814" t="s"/>
      <c r="BB814" t="n">
        <v>632565</v>
      </c>
      <c r="BC814" t="n">
        <v>13.33776</v>
      </c>
      <c r="BD814" t="n">
        <v>52.50572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92</v>
      </c>
    </row>
    <row r="815" spans="1:70">
      <c r="A815" t="s">
        <v>70</v>
      </c>
      <c r="B815" t="s">
        <v>71</v>
      </c>
      <c r="C815" t="s">
        <v>72</v>
      </c>
      <c r="D815" t="n">
        <v>1</v>
      </c>
      <c r="E815" t="s">
        <v>1340</v>
      </c>
      <c r="F815" t="n">
        <v>-1</v>
      </c>
      <c r="G815" t="s">
        <v>74</v>
      </c>
      <c r="H815" t="s">
        <v>75</v>
      </c>
      <c r="I815" t="s"/>
      <c r="J815" t="s">
        <v>74</v>
      </c>
      <c r="K815" t="n">
        <v>250</v>
      </c>
      <c r="L815" t="s">
        <v>76</v>
      </c>
      <c r="M815" t="s"/>
      <c r="N815" t="s">
        <v>1345</v>
      </c>
      <c r="O815" t="s">
        <v>78</v>
      </c>
      <c r="P815" t="s">
        <v>1340</v>
      </c>
      <c r="Q815" t="s"/>
      <c r="R815" t="s">
        <v>118</v>
      </c>
      <c r="S815" t="s">
        <v>1346</v>
      </c>
      <c r="T815" t="s">
        <v>82</v>
      </c>
      <c r="U815" t="s"/>
      <c r="V815" t="s">
        <v>83</v>
      </c>
      <c r="W815" t="s">
        <v>84</v>
      </c>
      <c r="X815" t="s"/>
      <c r="Y815" t="s">
        <v>85</v>
      </c>
      <c r="Z815">
        <f>HYPERLINK("https://hotelmonitor-cachepage.eclerx.com/savepage/tk_15435849992702084_sr_2117.html","info")</f>
        <v/>
      </c>
      <c r="AA815" t="n">
        <v>-2071524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>
        <v>88</v>
      </c>
      <c r="AO815" t="s"/>
      <c r="AP815" t="n">
        <v>251</v>
      </c>
      <c r="AQ815" t="s">
        <v>89</v>
      </c>
      <c r="AR815" t="s"/>
      <c r="AS815" t="s"/>
      <c r="AT815" t="s">
        <v>90</v>
      </c>
      <c r="AU815" t="s"/>
      <c r="AV815" t="s"/>
      <c r="AW815" t="s"/>
      <c r="AX815" t="s"/>
      <c r="AY815" t="n">
        <v>2071524</v>
      </c>
      <c r="AZ815" t="s">
        <v>1343</v>
      </c>
      <c r="BA815" t="s"/>
      <c r="BB815" t="n">
        <v>632565</v>
      </c>
      <c r="BC815" t="n">
        <v>13.33776</v>
      </c>
      <c r="BD815" t="n">
        <v>52.50572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92</v>
      </c>
    </row>
    <row r="816" spans="1:70">
      <c r="A816" t="s">
        <v>70</v>
      </c>
      <c r="B816" t="s">
        <v>71</v>
      </c>
      <c r="C816" t="s">
        <v>72</v>
      </c>
      <c r="D816" t="n">
        <v>1</v>
      </c>
      <c r="E816" t="s">
        <v>1340</v>
      </c>
      <c r="F816" t="n">
        <v>-1</v>
      </c>
      <c r="G816" t="s">
        <v>74</v>
      </c>
      <c r="H816" t="s">
        <v>75</v>
      </c>
      <c r="I816" t="s"/>
      <c r="J816" t="s">
        <v>74</v>
      </c>
      <c r="K816" t="n">
        <v>264</v>
      </c>
      <c r="L816" t="s">
        <v>76</v>
      </c>
      <c r="M816" t="s"/>
      <c r="N816" t="s">
        <v>1341</v>
      </c>
      <c r="O816" t="s">
        <v>78</v>
      </c>
      <c r="P816" t="s">
        <v>1340</v>
      </c>
      <c r="Q816" t="s"/>
      <c r="R816" t="s">
        <v>118</v>
      </c>
      <c r="S816" t="s">
        <v>1347</v>
      </c>
      <c r="T816" t="s">
        <v>82</v>
      </c>
      <c r="U816" t="s"/>
      <c r="V816" t="s">
        <v>83</v>
      </c>
      <c r="W816" t="s">
        <v>99</v>
      </c>
      <c r="X816" t="s"/>
      <c r="Y816" t="s">
        <v>85</v>
      </c>
      <c r="Z816">
        <f>HYPERLINK("https://hotelmonitor-cachepage.eclerx.com/savepage/tk_15435849992702084_sr_2117.html","info")</f>
        <v/>
      </c>
      <c r="AA816" t="n">
        <v>-2071524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>
        <v>88</v>
      </c>
      <c r="AO816" t="s"/>
      <c r="AP816" t="n">
        <v>251</v>
      </c>
      <c r="AQ816" t="s">
        <v>89</v>
      </c>
      <c r="AR816" t="s"/>
      <c r="AS816" t="s"/>
      <c r="AT816" t="s">
        <v>90</v>
      </c>
      <c r="AU816" t="s"/>
      <c r="AV816" t="s"/>
      <c r="AW816" t="s"/>
      <c r="AX816" t="s"/>
      <c r="AY816" t="n">
        <v>2071524</v>
      </c>
      <c r="AZ816" t="s">
        <v>1343</v>
      </c>
      <c r="BA816" t="s"/>
      <c r="BB816" t="n">
        <v>632565</v>
      </c>
      <c r="BC816" t="n">
        <v>13.33776</v>
      </c>
      <c r="BD816" t="n">
        <v>52.50572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92</v>
      </c>
    </row>
    <row r="817" spans="1:70">
      <c r="A817" t="s">
        <v>70</v>
      </c>
      <c r="B817" t="s">
        <v>71</v>
      </c>
      <c r="C817" t="s">
        <v>72</v>
      </c>
      <c r="D817" t="n">
        <v>1</v>
      </c>
      <c r="E817" t="s">
        <v>1340</v>
      </c>
      <c r="F817" t="n">
        <v>-1</v>
      </c>
      <c r="G817" t="s">
        <v>74</v>
      </c>
      <c r="H817" t="s">
        <v>75</v>
      </c>
      <c r="I817" t="s"/>
      <c r="J817" t="s">
        <v>74</v>
      </c>
      <c r="K817" t="n">
        <v>264</v>
      </c>
      <c r="L817" t="s">
        <v>76</v>
      </c>
      <c r="M817" t="s"/>
      <c r="N817" t="s">
        <v>1344</v>
      </c>
      <c r="O817" t="s">
        <v>78</v>
      </c>
      <c r="P817" t="s">
        <v>1340</v>
      </c>
      <c r="Q817" t="s"/>
      <c r="R817" t="s">
        <v>118</v>
      </c>
      <c r="S817" t="s">
        <v>1347</v>
      </c>
      <c r="T817" t="s">
        <v>82</v>
      </c>
      <c r="U817" t="s"/>
      <c r="V817" t="s">
        <v>83</v>
      </c>
      <c r="W817" t="s">
        <v>99</v>
      </c>
      <c r="X817" t="s"/>
      <c r="Y817" t="s">
        <v>85</v>
      </c>
      <c r="Z817">
        <f>HYPERLINK("https://hotelmonitor-cachepage.eclerx.com/savepage/tk_15435849992702084_sr_2117.html","info")</f>
        <v/>
      </c>
      <c r="AA817" t="n">
        <v>-2071524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>
        <v>88</v>
      </c>
      <c r="AO817" t="s"/>
      <c r="AP817" t="n">
        <v>251</v>
      </c>
      <c r="AQ817" t="s">
        <v>89</v>
      </c>
      <c r="AR817" t="s"/>
      <c r="AS817" t="s"/>
      <c r="AT817" t="s">
        <v>90</v>
      </c>
      <c r="AU817" t="s"/>
      <c r="AV817" t="s"/>
      <c r="AW817" t="s"/>
      <c r="AX817" t="s"/>
      <c r="AY817" t="n">
        <v>2071524</v>
      </c>
      <c r="AZ817" t="s">
        <v>1343</v>
      </c>
      <c r="BA817" t="s"/>
      <c r="BB817" t="n">
        <v>632565</v>
      </c>
      <c r="BC817" t="n">
        <v>13.33776</v>
      </c>
      <c r="BD817" t="n">
        <v>52.50572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92</v>
      </c>
    </row>
    <row r="818" spans="1:70">
      <c r="A818" t="s">
        <v>70</v>
      </c>
      <c r="B818" t="s">
        <v>71</v>
      </c>
      <c r="C818" t="s">
        <v>72</v>
      </c>
      <c r="D818" t="n">
        <v>1</v>
      </c>
      <c r="E818" t="s">
        <v>1340</v>
      </c>
      <c r="F818" t="n">
        <v>-1</v>
      </c>
      <c r="G818" t="s">
        <v>74</v>
      </c>
      <c r="H818" t="s">
        <v>75</v>
      </c>
      <c r="I818" t="s"/>
      <c r="J818" t="s">
        <v>74</v>
      </c>
      <c r="K818" t="n">
        <v>270</v>
      </c>
      <c r="L818" t="s">
        <v>76</v>
      </c>
      <c r="M818" t="s"/>
      <c r="N818" t="s">
        <v>1348</v>
      </c>
      <c r="O818" t="s">
        <v>78</v>
      </c>
      <c r="P818" t="s">
        <v>1340</v>
      </c>
      <c r="Q818" t="s"/>
      <c r="R818" t="s">
        <v>118</v>
      </c>
      <c r="S818" t="s">
        <v>1349</v>
      </c>
      <c r="T818" t="s">
        <v>82</v>
      </c>
      <c r="U818" t="s"/>
      <c r="V818" t="s">
        <v>83</v>
      </c>
      <c r="W818" t="s">
        <v>84</v>
      </c>
      <c r="X818" t="s"/>
      <c r="Y818" t="s">
        <v>85</v>
      </c>
      <c r="Z818">
        <f>HYPERLINK("https://hotelmonitor-cachepage.eclerx.com/savepage/tk_15435849992702084_sr_2117.html","info")</f>
        <v/>
      </c>
      <c r="AA818" t="n">
        <v>-2071524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>
        <v>88</v>
      </c>
      <c r="AO818" t="s"/>
      <c r="AP818" t="n">
        <v>251</v>
      </c>
      <c r="AQ818" t="s">
        <v>89</v>
      </c>
      <c r="AR818" t="s"/>
      <c r="AS818" t="s"/>
      <c r="AT818" t="s">
        <v>90</v>
      </c>
      <c r="AU818" t="s"/>
      <c r="AV818" t="s"/>
      <c r="AW818" t="s"/>
      <c r="AX818" t="s"/>
      <c r="AY818" t="n">
        <v>2071524</v>
      </c>
      <c r="AZ818" t="s">
        <v>1343</v>
      </c>
      <c r="BA818" t="s"/>
      <c r="BB818" t="n">
        <v>632565</v>
      </c>
      <c r="BC818" t="n">
        <v>13.33776</v>
      </c>
      <c r="BD818" t="n">
        <v>52.50572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92</v>
      </c>
    </row>
    <row r="819" spans="1:70">
      <c r="A819" t="s">
        <v>70</v>
      </c>
      <c r="B819" t="s">
        <v>71</v>
      </c>
      <c r="C819" t="s">
        <v>72</v>
      </c>
      <c r="D819" t="n">
        <v>1</v>
      </c>
      <c r="E819" t="s">
        <v>1340</v>
      </c>
      <c r="F819" t="n">
        <v>-1</v>
      </c>
      <c r="G819" t="s">
        <v>74</v>
      </c>
      <c r="H819" t="s">
        <v>75</v>
      </c>
      <c r="I819" t="s"/>
      <c r="J819" t="s">
        <v>74</v>
      </c>
      <c r="K819" t="n">
        <v>284</v>
      </c>
      <c r="L819" t="s">
        <v>76</v>
      </c>
      <c r="M819" t="s"/>
      <c r="N819" t="s">
        <v>1345</v>
      </c>
      <c r="O819" t="s">
        <v>78</v>
      </c>
      <c r="P819" t="s">
        <v>1340</v>
      </c>
      <c r="Q819" t="s"/>
      <c r="R819" t="s">
        <v>118</v>
      </c>
      <c r="S819" t="s">
        <v>1350</v>
      </c>
      <c r="T819" t="s">
        <v>82</v>
      </c>
      <c r="U819" t="s"/>
      <c r="V819" t="s">
        <v>83</v>
      </c>
      <c r="W819" t="s">
        <v>99</v>
      </c>
      <c r="X819" t="s"/>
      <c r="Y819" t="s">
        <v>85</v>
      </c>
      <c r="Z819">
        <f>HYPERLINK("https://hotelmonitor-cachepage.eclerx.com/savepage/tk_15435849992702084_sr_2117.html","info")</f>
        <v/>
      </c>
      <c r="AA819" t="n">
        <v>-2071524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>
        <v>88</v>
      </c>
      <c r="AO819" t="s"/>
      <c r="AP819" t="n">
        <v>251</v>
      </c>
      <c r="AQ819" t="s">
        <v>89</v>
      </c>
      <c r="AR819" t="s"/>
      <c r="AS819" t="s"/>
      <c r="AT819" t="s">
        <v>90</v>
      </c>
      <c r="AU819" t="s"/>
      <c r="AV819" t="s"/>
      <c r="AW819" t="s"/>
      <c r="AX819" t="s"/>
      <c r="AY819" t="n">
        <v>2071524</v>
      </c>
      <c r="AZ819" t="s">
        <v>1343</v>
      </c>
      <c r="BA819" t="s"/>
      <c r="BB819" t="n">
        <v>632565</v>
      </c>
      <c r="BC819" t="n">
        <v>13.33776</v>
      </c>
      <c r="BD819" t="n">
        <v>52.50572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92</v>
      </c>
    </row>
    <row r="820" spans="1:70">
      <c r="A820" t="s">
        <v>70</v>
      </c>
      <c r="B820" t="s">
        <v>71</v>
      </c>
      <c r="C820" t="s">
        <v>72</v>
      </c>
      <c r="D820" t="n">
        <v>1</v>
      </c>
      <c r="E820" t="s">
        <v>1340</v>
      </c>
      <c r="F820" t="n">
        <v>-1</v>
      </c>
      <c r="G820" t="s">
        <v>74</v>
      </c>
      <c r="H820" t="s">
        <v>75</v>
      </c>
      <c r="I820" t="s"/>
      <c r="J820" t="s">
        <v>74</v>
      </c>
      <c r="K820" t="n">
        <v>304</v>
      </c>
      <c r="L820" t="s">
        <v>76</v>
      </c>
      <c r="M820" t="s"/>
      <c r="N820" t="s">
        <v>1348</v>
      </c>
      <c r="O820" t="s">
        <v>78</v>
      </c>
      <c r="P820" t="s">
        <v>1340</v>
      </c>
      <c r="Q820" t="s"/>
      <c r="R820" t="s">
        <v>118</v>
      </c>
      <c r="S820" t="s">
        <v>1351</v>
      </c>
      <c r="T820" t="s">
        <v>82</v>
      </c>
      <c r="U820" t="s"/>
      <c r="V820" t="s">
        <v>83</v>
      </c>
      <c r="W820" t="s">
        <v>99</v>
      </c>
      <c r="X820" t="s"/>
      <c r="Y820" t="s">
        <v>85</v>
      </c>
      <c r="Z820">
        <f>HYPERLINK("https://hotelmonitor-cachepage.eclerx.com/savepage/tk_15435849992702084_sr_2117.html","info")</f>
        <v/>
      </c>
      <c r="AA820" t="n">
        <v>-2071524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>
        <v>88</v>
      </c>
      <c r="AO820" t="s"/>
      <c r="AP820" t="n">
        <v>251</v>
      </c>
      <c r="AQ820" t="s">
        <v>89</v>
      </c>
      <c r="AR820" t="s"/>
      <c r="AS820" t="s"/>
      <c r="AT820" t="s">
        <v>90</v>
      </c>
      <c r="AU820" t="s"/>
      <c r="AV820" t="s"/>
      <c r="AW820" t="s"/>
      <c r="AX820" t="s"/>
      <c r="AY820" t="n">
        <v>2071524</v>
      </c>
      <c r="AZ820" t="s">
        <v>1343</v>
      </c>
      <c r="BA820" t="s"/>
      <c r="BB820" t="n">
        <v>632565</v>
      </c>
      <c r="BC820" t="n">
        <v>13.33776</v>
      </c>
      <c r="BD820" t="n">
        <v>52.50572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92</v>
      </c>
    </row>
    <row r="821" spans="1:70">
      <c r="A821" t="s">
        <v>70</v>
      </c>
      <c r="B821" t="s">
        <v>71</v>
      </c>
      <c r="C821" t="s">
        <v>72</v>
      </c>
      <c r="D821" t="n">
        <v>1</v>
      </c>
      <c r="E821" t="s">
        <v>1352</v>
      </c>
      <c r="F821" t="n">
        <v>503933</v>
      </c>
      <c r="G821" t="s">
        <v>74</v>
      </c>
      <c r="H821" t="s">
        <v>75</v>
      </c>
      <c r="I821" t="s"/>
      <c r="J821" t="s">
        <v>74</v>
      </c>
      <c r="K821" t="n">
        <v>89</v>
      </c>
      <c r="L821" t="s">
        <v>76</v>
      </c>
      <c r="M821" t="s"/>
      <c r="N821" t="s">
        <v>141</v>
      </c>
      <c r="O821" t="s">
        <v>78</v>
      </c>
      <c r="P821" t="s">
        <v>1353</v>
      </c>
      <c r="Q821" t="s"/>
      <c r="R821" t="s">
        <v>118</v>
      </c>
      <c r="S821" t="s">
        <v>399</v>
      </c>
      <c r="T821" t="s">
        <v>82</v>
      </c>
      <c r="U821" t="s"/>
      <c r="V821" t="s">
        <v>83</v>
      </c>
      <c r="W821" t="s">
        <v>84</v>
      </c>
      <c r="X821" t="s"/>
      <c r="Y821" t="s">
        <v>85</v>
      </c>
      <c r="Z821">
        <f>HYPERLINK("https://hotelmonitor-cachepage.eclerx.com/savepage/tk_15435845746620467_sr_2117.html","info")</f>
        <v/>
      </c>
      <c r="AA821" t="n">
        <v>126299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>
        <v>88</v>
      </c>
      <c r="AO821" t="s"/>
      <c r="AP821" t="n">
        <v>14</v>
      </c>
      <c r="AQ821" t="s">
        <v>89</v>
      </c>
      <c r="AR821" t="s"/>
      <c r="AS821" t="s"/>
      <c r="AT821" t="s">
        <v>90</v>
      </c>
      <c r="AU821" t="s"/>
      <c r="AV821" t="s"/>
      <c r="AW821" t="s"/>
      <c r="AX821" t="s"/>
      <c r="AY821" t="n">
        <v>937883</v>
      </c>
      <c r="AZ821" t="s">
        <v>1354</v>
      </c>
      <c r="BA821" t="s"/>
      <c r="BB821" t="n">
        <v>444090</v>
      </c>
      <c r="BC821" t="n">
        <v>13.518247</v>
      </c>
      <c r="BD821" t="n">
        <v>52.392258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92</v>
      </c>
    </row>
    <row r="822" spans="1:70">
      <c r="A822" t="s">
        <v>70</v>
      </c>
      <c r="B822" t="s">
        <v>71</v>
      </c>
      <c r="C822" t="s">
        <v>72</v>
      </c>
      <c r="D822" t="n">
        <v>1</v>
      </c>
      <c r="E822" t="s">
        <v>1352</v>
      </c>
      <c r="F822" t="n">
        <v>503933</v>
      </c>
      <c r="G822" t="s">
        <v>74</v>
      </c>
      <c r="H822" t="s">
        <v>75</v>
      </c>
      <c r="I822" t="s"/>
      <c r="J822" t="s">
        <v>74</v>
      </c>
      <c r="K822" t="n">
        <v>99</v>
      </c>
      <c r="L822" t="s">
        <v>76</v>
      </c>
      <c r="M822" t="s"/>
      <c r="N822" t="s">
        <v>144</v>
      </c>
      <c r="O822" t="s">
        <v>78</v>
      </c>
      <c r="P822" t="s">
        <v>1353</v>
      </c>
      <c r="Q822" t="s"/>
      <c r="R822" t="s">
        <v>118</v>
      </c>
      <c r="S822" t="s">
        <v>123</v>
      </c>
      <c r="T822" t="s">
        <v>82</v>
      </c>
      <c r="U822" t="s"/>
      <c r="V822" t="s">
        <v>83</v>
      </c>
      <c r="W822" t="s">
        <v>84</v>
      </c>
      <c r="X822" t="s"/>
      <c r="Y822" t="s">
        <v>85</v>
      </c>
      <c r="Z822">
        <f>HYPERLINK("https://hotelmonitor-cachepage.eclerx.com/savepage/tk_15435845746620467_sr_2117.html","info")</f>
        <v/>
      </c>
      <c r="AA822" t="n">
        <v>126299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>
        <v>88</v>
      </c>
      <c r="AO822" t="s"/>
      <c r="AP822" t="n">
        <v>14</v>
      </c>
      <c r="AQ822" t="s">
        <v>89</v>
      </c>
      <c r="AR822" t="s"/>
      <c r="AS822" t="s"/>
      <c r="AT822" t="s">
        <v>90</v>
      </c>
      <c r="AU822" t="s"/>
      <c r="AV822" t="s"/>
      <c r="AW822" t="s"/>
      <c r="AX822" t="s"/>
      <c r="AY822" t="n">
        <v>937883</v>
      </c>
      <c r="AZ822" t="s">
        <v>1354</v>
      </c>
      <c r="BA822" t="s"/>
      <c r="BB822" t="n">
        <v>444090</v>
      </c>
      <c r="BC822" t="n">
        <v>13.518247</v>
      </c>
      <c r="BD822" t="n">
        <v>52.392258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92</v>
      </c>
    </row>
    <row r="823" spans="1:70">
      <c r="A823" t="s">
        <v>70</v>
      </c>
      <c r="B823" t="s">
        <v>71</v>
      </c>
      <c r="C823" t="s">
        <v>72</v>
      </c>
      <c r="D823" t="n">
        <v>1</v>
      </c>
      <c r="E823" t="s">
        <v>1355</v>
      </c>
      <c r="F823" t="n">
        <v>5254647</v>
      </c>
      <c r="G823" t="s">
        <v>74</v>
      </c>
      <c r="H823" t="s">
        <v>75</v>
      </c>
      <c r="I823" t="s"/>
      <c r="J823" t="s">
        <v>74</v>
      </c>
      <c r="K823" t="n">
        <v>150.26</v>
      </c>
      <c r="L823" t="s">
        <v>76</v>
      </c>
      <c r="M823" t="s"/>
      <c r="N823" t="s">
        <v>96</v>
      </c>
      <c r="O823" t="s">
        <v>78</v>
      </c>
      <c r="P823" t="s">
        <v>1356</v>
      </c>
      <c r="Q823" t="s"/>
      <c r="R823" t="s">
        <v>118</v>
      </c>
      <c r="S823" t="s">
        <v>1357</v>
      </c>
      <c r="T823" t="s">
        <v>82</v>
      </c>
      <c r="U823" t="s"/>
      <c r="V823" t="s">
        <v>83</v>
      </c>
      <c r="W823" t="s">
        <v>84</v>
      </c>
      <c r="X823" t="s"/>
      <c r="Y823" t="s">
        <v>85</v>
      </c>
      <c r="Z823">
        <f>HYPERLINK("https://hotelmonitor-cachepage.eclerx.com/savepage/tk_15435850931972504_sr_2117.html","info")</f>
        <v/>
      </c>
      <c r="AA823" t="n">
        <v>211010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>
        <v>88</v>
      </c>
      <c r="AO823" t="s"/>
      <c r="AP823" t="n">
        <v>305</v>
      </c>
      <c r="AQ823" t="s">
        <v>89</v>
      </c>
      <c r="AR823" t="s"/>
      <c r="AS823" t="s"/>
      <c r="AT823" t="s">
        <v>90</v>
      </c>
      <c r="AU823" t="s"/>
      <c r="AV823" t="s"/>
      <c r="AW823" t="s"/>
      <c r="AX823" t="s"/>
      <c r="AY823" t="n">
        <v>937647</v>
      </c>
      <c r="AZ823" t="s">
        <v>1358</v>
      </c>
      <c r="BA823" t="s"/>
      <c r="BB823" t="n">
        <v>399411</v>
      </c>
      <c r="BC823" t="n">
        <v>13.397496</v>
      </c>
      <c r="BD823" t="n">
        <v>52.509834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92</v>
      </c>
    </row>
    <row r="824" spans="1:70">
      <c r="A824" t="s">
        <v>70</v>
      </c>
      <c r="B824" t="s">
        <v>71</v>
      </c>
      <c r="C824" t="s">
        <v>72</v>
      </c>
      <c r="D824" t="n">
        <v>1</v>
      </c>
      <c r="E824" t="s">
        <v>1355</v>
      </c>
      <c r="F824" t="n">
        <v>5254647</v>
      </c>
      <c r="G824" t="s">
        <v>74</v>
      </c>
      <c r="H824" t="s">
        <v>75</v>
      </c>
      <c r="I824" t="s"/>
      <c r="J824" t="s">
        <v>74</v>
      </c>
      <c r="K824" t="n">
        <v>166.95</v>
      </c>
      <c r="L824" t="s">
        <v>76</v>
      </c>
      <c r="M824" t="s"/>
      <c r="N824" t="s">
        <v>141</v>
      </c>
      <c r="O824" t="s">
        <v>78</v>
      </c>
      <c r="P824" t="s">
        <v>1356</v>
      </c>
      <c r="Q824" t="s"/>
      <c r="R824" t="s">
        <v>118</v>
      </c>
      <c r="S824" t="s">
        <v>285</v>
      </c>
      <c r="T824" t="s">
        <v>82</v>
      </c>
      <c r="U824" t="s"/>
      <c r="V824" t="s">
        <v>83</v>
      </c>
      <c r="W824" t="s">
        <v>84</v>
      </c>
      <c r="X824" t="s"/>
      <c r="Y824" t="s">
        <v>85</v>
      </c>
      <c r="Z824">
        <f>HYPERLINK("https://hotelmonitor-cachepage.eclerx.com/savepage/tk_15435850931972504_sr_2117.html","info")</f>
        <v/>
      </c>
      <c r="AA824" t="n">
        <v>211010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>
        <v>88</v>
      </c>
      <c r="AO824" t="s"/>
      <c r="AP824" t="n">
        <v>305</v>
      </c>
      <c r="AQ824" t="s">
        <v>89</v>
      </c>
      <c r="AR824" t="s"/>
      <c r="AS824" t="s"/>
      <c r="AT824" t="s">
        <v>90</v>
      </c>
      <c r="AU824" t="s"/>
      <c r="AV824" t="s"/>
      <c r="AW824" t="s"/>
      <c r="AX824" t="s"/>
      <c r="AY824" t="n">
        <v>937647</v>
      </c>
      <c r="AZ824" t="s">
        <v>1358</v>
      </c>
      <c r="BA824" t="s"/>
      <c r="BB824" t="n">
        <v>399411</v>
      </c>
      <c r="BC824" t="n">
        <v>13.397496</v>
      </c>
      <c r="BD824" t="n">
        <v>52.509834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92</v>
      </c>
    </row>
    <row r="825" spans="1:70">
      <c r="A825" t="s">
        <v>70</v>
      </c>
      <c r="B825" t="s">
        <v>71</v>
      </c>
      <c r="C825" t="s">
        <v>72</v>
      </c>
      <c r="D825" t="n">
        <v>1</v>
      </c>
      <c r="E825" t="s">
        <v>1355</v>
      </c>
      <c r="F825" t="n">
        <v>5254647</v>
      </c>
      <c r="G825" t="s">
        <v>74</v>
      </c>
      <c r="H825" t="s">
        <v>75</v>
      </c>
      <c r="I825" t="s"/>
      <c r="J825" t="s">
        <v>74</v>
      </c>
      <c r="K825" t="n">
        <v>196.95</v>
      </c>
      <c r="L825" t="s">
        <v>76</v>
      </c>
      <c r="M825" t="s"/>
      <c r="N825" t="s">
        <v>871</v>
      </c>
      <c r="O825" t="s">
        <v>78</v>
      </c>
      <c r="P825" t="s">
        <v>1356</v>
      </c>
      <c r="Q825" t="s"/>
      <c r="R825" t="s">
        <v>118</v>
      </c>
      <c r="S825" t="s">
        <v>1359</v>
      </c>
      <c r="T825" t="s">
        <v>82</v>
      </c>
      <c r="U825" t="s"/>
      <c r="V825" t="s">
        <v>83</v>
      </c>
      <c r="W825" t="s">
        <v>84</v>
      </c>
      <c r="X825" t="s"/>
      <c r="Y825" t="s">
        <v>85</v>
      </c>
      <c r="Z825">
        <f>HYPERLINK("https://hotelmonitor-cachepage.eclerx.com/savepage/tk_15435850931972504_sr_2117.html","info")</f>
        <v/>
      </c>
      <c r="AA825" t="n">
        <v>211010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>
        <v>88</v>
      </c>
      <c r="AO825" t="s"/>
      <c r="AP825" t="n">
        <v>305</v>
      </c>
      <c r="AQ825" t="s">
        <v>89</v>
      </c>
      <c r="AR825" t="s"/>
      <c r="AS825" t="s"/>
      <c r="AT825" t="s">
        <v>90</v>
      </c>
      <c r="AU825" t="s"/>
      <c r="AV825" t="s"/>
      <c r="AW825" t="s"/>
      <c r="AX825" t="s"/>
      <c r="AY825" t="n">
        <v>937647</v>
      </c>
      <c r="AZ825" t="s">
        <v>1358</v>
      </c>
      <c r="BA825" t="s"/>
      <c r="BB825" t="n">
        <v>399411</v>
      </c>
      <c r="BC825" t="n">
        <v>13.397496</v>
      </c>
      <c r="BD825" t="n">
        <v>52.509834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92</v>
      </c>
    </row>
    <row r="826" spans="1:70">
      <c r="A826" t="s">
        <v>70</v>
      </c>
      <c r="B826" t="s">
        <v>71</v>
      </c>
      <c r="C826" t="s">
        <v>72</v>
      </c>
      <c r="D826" t="n">
        <v>1</v>
      </c>
      <c r="E826" t="s">
        <v>1355</v>
      </c>
      <c r="F826" t="n">
        <v>5254647</v>
      </c>
      <c r="G826" t="s">
        <v>74</v>
      </c>
      <c r="H826" t="s">
        <v>75</v>
      </c>
      <c r="I826" t="s"/>
      <c r="J826" t="s">
        <v>74</v>
      </c>
      <c r="K826" t="n">
        <v>196.95</v>
      </c>
      <c r="L826" t="s">
        <v>76</v>
      </c>
      <c r="M826" t="s"/>
      <c r="N826" t="s">
        <v>125</v>
      </c>
      <c r="O826" t="s">
        <v>78</v>
      </c>
      <c r="P826" t="s">
        <v>1356</v>
      </c>
      <c r="Q826" t="s"/>
      <c r="R826" t="s">
        <v>118</v>
      </c>
      <c r="S826" t="s">
        <v>1359</v>
      </c>
      <c r="T826" t="s">
        <v>82</v>
      </c>
      <c r="U826" t="s"/>
      <c r="V826" t="s">
        <v>83</v>
      </c>
      <c r="W826" t="s">
        <v>84</v>
      </c>
      <c r="X826" t="s"/>
      <c r="Y826" t="s">
        <v>85</v>
      </c>
      <c r="Z826">
        <f>HYPERLINK("https://hotelmonitor-cachepage.eclerx.com/savepage/tk_15435850931972504_sr_2117.html","info")</f>
        <v/>
      </c>
      <c r="AA826" t="n">
        <v>211010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>
        <v>88</v>
      </c>
      <c r="AO826" t="s"/>
      <c r="AP826" t="n">
        <v>305</v>
      </c>
      <c r="AQ826" t="s">
        <v>89</v>
      </c>
      <c r="AR826" t="s"/>
      <c r="AS826" t="s"/>
      <c r="AT826" t="s">
        <v>90</v>
      </c>
      <c r="AU826" t="s"/>
      <c r="AV826" t="s"/>
      <c r="AW826" t="s"/>
      <c r="AX826" t="s"/>
      <c r="AY826" t="n">
        <v>937647</v>
      </c>
      <c r="AZ826" t="s">
        <v>1358</v>
      </c>
      <c r="BA826" t="s"/>
      <c r="BB826" t="n">
        <v>399411</v>
      </c>
      <c r="BC826" t="n">
        <v>13.397496</v>
      </c>
      <c r="BD826" t="n">
        <v>52.509834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92</v>
      </c>
    </row>
    <row r="827" spans="1:70">
      <c r="A827" t="s">
        <v>70</v>
      </c>
      <c r="B827" t="s">
        <v>71</v>
      </c>
      <c r="C827" t="s">
        <v>72</v>
      </c>
      <c r="D827" t="n">
        <v>1</v>
      </c>
      <c r="E827" t="s">
        <v>1360</v>
      </c>
      <c r="F827" t="n">
        <v>-1</v>
      </c>
      <c r="G827" t="s">
        <v>74</v>
      </c>
      <c r="H827" t="s">
        <v>75</v>
      </c>
      <c r="I827" t="s"/>
      <c r="J827" t="s">
        <v>74</v>
      </c>
      <c r="K827" t="n">
        <v>119</v>
      </c>
      <c r="L827" t="s">
        <v>76</v>
      </c>
      <c r="M827" t="s"/>
      <c r="N827" t="s">
        <v>141</v>
      </c>
      <c r="O827" t="s">
        <v>78</v>
      </c>
      <c r="P827" t="s">
        <v>1360</v>
      </c>
      <c r="Q827" t="s"/>
      <c r="R827" t="s">
        <v>80</v>
      </c>
      <c r="S827" t="s">
        <v>126</v>
      </c>
      <c r="T827" t="s">
        <v>82</v>
      </c>
      <c r="U827" t="s"/>
      <c r="V827" t="s">
        <v>83</v>
      </c>
      <c r="W827" t="s">
        <v>99</v>
      </c>
      <c r="X827" t="s"/>
      <c r="Y827" t="s">
        <v>85</v>
      </c>
      <c r="Z827">
        <f>HYPERLINK("https://hotelmonitor-cachepage.eclerx.com/savepage/tk_15435848612309306_sr_2117.html","info")</f>
        <v/>
      </c>
      <c r="AA827" t="n">
        <v>-6797229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>
        <v>88</v>
      </c>
      <c r="AO827" t="s"/>
      <c r="AP827" t="n">
        <v>174</v>
      </c>
      <c r="AQ827" t="s">
        <v>89</v>
      </c>
      <c r="AR827" t="s"/>
      <c r="AS827" t="s"/>
      <c r="AT827" t="s">
        <v>90</v>
      </c>
      <c r="AU827" t="s"/>
      <c r="AV827" t="s"/>
      <c r="AW827" t="s"/>
      <c r="AX827" t="s"/>
      <c r="AY827" t="n">
        <v>6797229</v>
      </c>
      <c r="AZ827" t="s">
        <v>1361</v>
      </c>
      <c r="BA827" t="s"/>
      <c r="BB827" t="n">
        <v>252443</v>
      </c>
      <c r="BC827" t="n">
        <v>13.27006</v>
      </c>
      <c r="BD827" t="n">
        <v>52.48495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92</v>
      </c>
    </row>
    <row r="828" spans="1:70">
      <c r="A828" t="s">
        <v>70</v>
      </c>
      <c r="B828" t="s">
        <v>71</v>
      </c>
      <c r="C828" t="s">
        <v>72</v>
      </c>
      <c r="D828" t="n">
        <v>1</v>
      </c>
      <c r="E828" t="s">
        <v>1362</v>
      </c>
      <c r="F828" t="n">
        <v>3631550</v>
      </c>
      <c r="G828" t="s">
        <v>74</v>
      </c>
      <c r="H828" t="s">
        <v>75</v>
      </c>
      <c r="I828" t="s"/>
      <c r="J828" t="s">
        <v>74</v>
      </c>
      <c r="K828" t="n">
        <v>305</v>
      </c>
      <c r="L828" t="s">
        <v>76</v>
      </c>
      <c r="M828" t="s"/>
      <c r="N828" t="s">
        <v>1363</v>
      </c>
      <c r="O828" t="s">
        <v>78</v>
      </c>
      <c r="P828" t="s">
        <v>1364</v>
      </c>
      <c r="Q828" t="s"/>
      <c r="R828" t="s">
        <v>118</v>
      </c>
      <c r="S828" t="s">
        <v>1365</v>
      </c>
      <c r="T828" t="s">
        <v>82</v>
      </c>
      <c r="U828" t="s"/>
      <c r="V828" t="s">
        <v>83</v>
      </c>
      <c r="W828" t="s">
        <v>99</v>
      </c>
      <c r="X828" t="s"/>
      <c r="Y828" t="s">
        <v>85</v>
      </c>
      <c r="Z828">
        <f>HYPERLINK("https://hotelmonitor-cachepage.eclerx.com/savepage/tk_15435849666397386_sr_2117.html","info")</f>
        <v/>
      </c>
      <c r="AA828" t="n">
        <v>271604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>
        <v>88</v>
      </c>
      <c r="AO828" t="s"/>
      <c r="AP828" t="n">
        <v>232</v>
      </c>
      <c r="AQ828" t="s">
        <v>89</v>
      </c>
      <c r="AR828" t="s"/>
      <c r="AS828" t="s"/>
      <c r="AT828" t="s">
        <v>90</v>
      </c>
      <c r="AU828" t="s"/>
      <c r="AV828" t="s"/>
      <c r="AW828" t="s"/>
      <c r="AX828" t="s"/>
      <c r="AY828" t="n">
        <v>3738730</v>
      </c>
      <c r="AZ828" t="s">
        <v>1366</v>
      </c>
      <c r="BA828" t="s"/>
      <c r="BB828" t="n">
        <v>436533</v>
      </c>
      <c r="BC828" t="n">
        <v>13.404066</v>
      </c>
      <c r="BD828" t="n">
        <v>52.525803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92</v>
      </c>
    </row>
    <row r="829" spans="1:70">
      <c r="A829" t="s">
        <v>70</v>
      </c>
      <c r="B829" t="s">
        <v>71</v>
      </c>
      <c r="C829" t="s">
        <v>72</v>
      </c>
      <c r="D829" t="n">
        <v>1</v>
      </c>
      <c r="E829" t="s">
        <v>1367</v>
      </c>
      <c r="F829" t="n">
        <v>-1</v>
      </c>
      <c r="G829" t="s">
        <v>74</v>
      </c>
      <c r="H829" t="s">
        <v>75</v>
      </c>
      <c r="I829" t="s"/>
      <c r="J829" t="s">
        <v>74</v>
      </c>
      <c r="K829" t="n">
        <v>191</v>
      </c>
      <c r="L829" t="s">
        <v>76</v>
      </c>
      <c r="M829" t="s"/>
      <c r="N829" t="s">
        <v>933</v>
      </c>
      <c r="O829" t="s">
        <v>78</v>
      </c>
      <c r="P829" t="s">
        <v>1367</v>
      </c>
      <c r="Q829" t="s"/>
      <c r="R829" t="s">
        <v>118</v>
      </c>
      <c r="S829" t="s">
        <v>654</v>
      </c>
      <c r="T829" t="s">
        <v>82</v>
      </c>
      <c r="U829" t="s"/>
      <c r="V829" t="s">
        <v>83</v>
      </c>
      <c r="W829" t="s">
        <v>84</v>
      </c>
      <c r="X829" t="s"/>
      <c r="Y829" t="s">
        <v>85</v>
      </c>
      <c r="Z829">
        <f>HYPERLINK("https://hotelmonitor-cachepage.eclerx.com/savepage/tk_15435847004536655_sr_2117.html","info")</f>
        <v/>
      </c>
      <c r="AA829" t="n">
        <v>-4444462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>
        <v>88</v>
      </c>
      <c r="AO829" t="s"/>
      <c r="AP829" t="n">
        <v>83</v>
      </c>
      <c r="AQ829" t="s">
        <v>89</v>
      </c>
      <c r="AR829" t="s"/>
      <c r="AS829" t="s"/>
      <c r="AT829" t="s">
        <v>90</v>
      </c>
      <c r="AU829" t="s"/>
      <c r="AV829" t="s"/>
      <c r="AW829" t="s"/>
      <c r="AX829" t="s"/>
      <c r="AY829" t="n">
        <v>4444462</v>
      </c>
      <c r="AZ829" t="s">
        <v>1368</v>
      </c>
      <c r="BA829" t="s"/>
      <c r="BB829" t="n">
        <v>882112</v>
      </c>
      <c r="BC829" t="n">
        <v>13.39163</v>
      </c>
      <c r="BD829" t="n">
        <v>52.550934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92</v>
      </c>
    </row>
    <row r="830" spans="1:70">
      <c r="A830" t="s">
        <v>70</v>
      </c>
      <c r="B830" t="s">
        <v>71</v>
      </c>
      <c r="C830" t="s">
        <v>72</v>
      </c>
      <c r="D830" t="n">
        <v>1</v>
      </c>
      <c r="E830" t="s">
        <v>1369</v>
      </c>
      <c r="F830" t="n">
        <v>-1</v>
      </c>
      <c r="G830" t="s">
        <v>74</v>
      </c>
      <c r="H830" t="s">
        <v>75</v>
      </c>
      <c r="I830" t="s"/>
      <c r="J830" t="s">
        <v>74</v>
      </c>
      <c r="K830" t="n">
        <v>77.34999999999999</v>
      </c>
      <c r="L830" t="s">
        <v>76</v>
      </c>
      <c r="M830" t="s"/>
      <c r="N830" t="s">
        <v>96</v>
      </c>
      <c r="O830" t="s">
        <v>78</v>
      </c>
      <c r="P830" t="s">
        <v>1369</v>
      </c>
      <c r="Q830" t="s"/>
      <c r="R830" t="s">
        <v>80</v>
      </c>
      <c r="S830" t="s">
        <v>1370</v>
      </c>
      <c r="T830" t="s">
        <v>82</v>
      </c>
      <c r="U830" t="s"/>
      <c r="V830" t="s">
        <v>83</v>
      </c>
      <c r="W830" t="s">
        <v>84</v>
      </c>
      <c r="X830" t="s"/>
      <c r="Y830" t="s">
        <v>85</v>
      </c>
      <c r="Z830">
        <f>HYPERLINK("https://hotelmonitor-cachepage.eclerx.com/savepage/tk_15435848021993966_sr_2117.html","info")</f>
        <v/>
      </c>
      <c r="AA830" t="n">
        <v>-6796570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>
        <v>88</v>
      </c>
      <c r="AO830" t="s"/>
      <c r="AP830" t="n">
        <v>140</v>
      </c>
      <c r="AQ830" t="s">
        <v>89</v>
      </c>
      <c r="AR830" t="s"/>
      <c r="AS830" t="s"/>
      <c r="AT830" t="s">
        <v>90</v>
      </c>
      <c r="AU830" t="s"/>
      <c r="AV830" t="s"/>
      <c r="AW830" t="s"/>
      <c r="AX830" t="s"/>
      <c r="AY830" t="n">
        <v>6796570</v>
      </c>
      <c r="AZ830" t="s">
        <v>1371</v>
      </c>
      <c r="BA830" t="s"/>
      <c r="BB830" t="n">
        <v>3184</v>
      </c>
      <c r="BC830" t="n">
        <v>13.307224</v>
      </c>
      <c r="BD830" t="n">
        <v>52.496935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92</v>
      </c>
    </row>
    <row r="831" spans="1:70">
      <c r="A831" t="s">
        <v>70</v>
      </c>
      <c r="B831" t="s">
        <v>71</v>
      </c>
      <c r="C831" t="s">
        <v>72</v>
      </c>
      <c r="D831" t="n">
        <v>1</v>
      </c>
      <c r="E831" t="s">
        <v>1369</v>
      </c>
      <c r="F831" t="n">
        <v>-1</v>
      </c>
      <c r="G831" t="s">
        <v>74</v>
      </c>
      <c r="H831" t="s">
        <v>75</v>
      </c>
      <c r="I831" t="s"/>
      <c r="J831" t="s">
        <v>74</v>
      </c>
      <c r="K831" t="n">
        <v>101</v>
      </c>
      <c r="L831" t="s">
        <v>76</v>
      </c>
      <c r="M831" t="s"/>
      <c r="N831" t="s">
        <v>252</v>
      </c>
      <c r="O831" t="s">
        <v>78</v>
      </c>
      <c r="P831" t="s">
        <v>1369</v>
      </c>
      <c r="Q831" t="s"/>
      <c r="R831" t="s">
        <v>80</v>
      </c>
      <c r="S831" t="s">
        <v>1179</v>
      </c>
      <c r="T831" t="s">
        <v>82</v>
      </c>
      <c r="U831" t="s"/>
      <c r="V831" t="s">
        <v>83</v>
      </c>
      <c r="W831" t="s">
        <v>84</v>
      </c>
      <c r="X831" t="s"/>
      <c r="Y831" t="s">
        <v>85</v>
      </c>
      <c r="Z831">
        <f>HYPERLINK("https://hotelmonitor-cachepage.eclerx.com/savepage/tk_15435848021993966_sr_2117.html","info")</f>
        <v/>
      </c>
      <c r="AA831" t="n">
        <v>-6796570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/>
      <c r="AM831" t="s"/>
      <c r="AN831" t="s">
        <v>88</v>
      </c>
      <c r="AO831" t="s"/>
      <c r="AP831" t="n">
        <v>140</v>
      </c>
      <c r="AQ831" t="s">
        <v>89</v>
      </c>
      <c r="AR831" t="s"/>
      <c r="AS831" t="s"/>
      <c r="AT831" t="s">
        <v>90</v>
      </c>
      <c r="AU831" t="s"/>
      <c r="AV831" t="s"/>
      <c r="AW831" t="s"/>
      <c r="AX831" t="s"/>
      <c r="AY831" t="n">
        <v>6796570</v>
      </c>
      <c r="AZ831" t="s">
        <v>1371</v>
      </c>
      <c r="BA831" t="s"/>
      <c r="BB831" t="n">
        <v>3184</v>
      </c>
      <c r="BC831" t="n">
        <v>13.307224</v>
      </c>
      <c r="BD831" t="n">
        <v>52.496935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92</v>
      </c>
    </row>
    <row r="832" spans="1:70">
      <c r="A832" t="s">
        <v>70</v>
      </c>
      <c r="B832" t="s">
        <v>71</v>
      </c>
      <c r="C832" t="s">
        <v>72</v>
      </c>
      <c r="D832" t="n">
        <v>1</v>
      </c>
      <c r="E832" t="s">
        <v>1372</v>
      </c>
      <c r="F832" t="n">
        <v>755291</v>
      </c>
      <c r="G832" t="s">
        <v>74</v>
      </c>
      <c r="H832" t="s">
        <v>75</v>
      </c>
      <c r="I832" t="s"/>
      <c r="J832" t="s">
        <v>74</v>
      </c>
      <c r="K832" t="n">
        <v>167</v>
      </c>
      <c r="L832" t="s">
        <v>76</v>
      </c>
      <c r="M832" t="s"/>
      <c r="N832" t="s">
        <v>1373</v>
      </c>
      <c r="O832" t="s">
        <v>78</v>
      </c>
      <c r="P832" t="s">
        <v>1374</v>
      </c>
      <c r="Q832" t="s"/>
      <c r="R832" t="s">
        <v>118</v>
      </c>
      <c r="S832" t="s">
        <v>365</v>
      </c>
      <c r="T832" t="s">
        <v>82</v>
      </c>
      <c r="U832" t="s"/>
      <c r="V832" t="s">
        <v>83</v>
      </c>
      <c r="W832" t="s">
        <v>84</v>
      </c>
      <c r="X832" t="s"/>
      <c r="Y832" t="s">
        <v>85</v>
      </c>
      <c r="Z832">
        <f>HYPERLINK("https://hotelmonitor-cachepage.eclerx.com/savepage/tk_15435848873892589_sr_2117.html","info")</f>
        <v/>
      </c>
      <c r="AA832" t="n">
        <v>146649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/>
      <c r="AM832" t="s"/>
      <c r="AN832" t="s">
        <v>88</v>
      </c>
      <c r="AO832" t="s"/>
      <c r="AP832" t="n">
        <v>189</v>
      </c>
      <c r="AQ832" t="s">
        <v>89</v>
      </c>
      <c r="AR832" t="s"/>
      <c r="AS832" t="s"/>
      <c r="AT832" t="s">
        <v>90</v>
      </c>
      <c r="AU832" t="s"/>
      <c r="AV832" t="s"/>
      <c r="AW832" t="s"/>
      <c r="AX832" t="s"/>
      <c r="AY832" t="n">
        <v>1321488</v>
      </c>
      <c r="AZ832" t="s">
        <v>1375</v>
      </c>
      <c r="BA832" t="s"/>
      <c r="BB832" t="n">
        <v>519053</v>
      </c>
      <c r="BC832" t="n">
        <v>13.380558</v>
      </c>
      <c r="BD832" t="n">
        <v>52.532928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92</v>
      </c>
    </row>
    <row r="833" spans="1:70">
      <c r="A833" t="s">
        <v>70</v>
      </c>
      <c r="B833" t="s">
        <v>71</v>
      </c>
      <c r="C833" t="s">
        <v>72</v>
      </c>
      <c r="D833" t="n">
        <v>1</v>
      </c>
      <c r="E833" t="s">
        <v>1372</v>
      </c>
      <c r="F833" t="n">
        <v>755291</v>
      </c>
      <c r="G833" t="s">
        <v>74</v>
      </c>
      <c r="H833" t="s">
        <v>75</v>
      </c>
      <c r="I833" t="s"/>
      <c r="J833" t="s">
        <v>74</v>
      </c>
      <c r="K833" t="n">
        <v>185</v>
      </c>
      <c r="L833" t="s">
        <v>76</v>
      </c>
      <c r="M833" t="s"/>
      <c r="N833" t="s">
        <v>1376</v>
      </c>
      <c r="O833" t="s">
        <v>78</v>
      </c>
      <c r="P833" t="s">
        <v>1374</v>
      </c>
      <c r="Q833" t="s"/>
      <c r="R833" t="s">
        <v>118</v>
      </c>
      <c r="S833" t="s">
        <v>160</v>
      </c>
      <c r="T833" t="s">
        <v>82</v>
      </c>
      <c r="U833" t="s"/>
      <c r="V833" t="s">
        <v>83</v>
      </c>
      <c r="W833" t="s">
        <v>84</v>
      </c>
      <c r="X833" t="s"/>
      <c r="Y833" t="s">
        <v>85</v>
      </c>
      <c r="Z833">
        <f>HYPERLINK("https://hotelmonitor-cachepage.eclerx.com/savepage/tk_15435848873892589_sr_2117.html","info")</f>
        <v/>
      </c>
      <c r="AA833" t="n">
        <v>146649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/>
      <c r="AM833" t="s"/>
      <c r="AN833" t="s">
        <v>88</v>
      </c>
      <c r="AO833" t="s"/>
      <c r="AP833" t="n">
        <v>189</v>
      </c>
      <c r="AQ833" t="s">
        <v>89</v>
      </c>
      <c r="AR833" t="s"/>
      <c r="AS833" t="s"/>
      <c r="AT833" t="s">
        <v>90</v>
      </c>
      <c r="AU833" t="s"/>
      <c r="AV833" t="s"/>
      <c r="AW833" t="s"/>
      <c r="AX833" t="s"/>
      <c r="AY833" t="n">
        <v>1321488</v>
      </c>
      <c r="AZ833" t="s">
        <v>1375</v>
      </c>
      <c r="BA833" t="s"/>
      <c r="BB833" t="n">
        <v>519053</v>
      </c>
      <c r="BC833" t="n">
        <v>13.380558</v>
      </c>
      <c r="BD833" t="n">
        <v>52.532928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92</v>
      </c>
    </row>
    <row r="834" spans="1:70">
      <c r="A834" t="s">
        <v>70</v>
      </c>
      <c r="B834" t="s">
        <v>71</v>
      </c>
      <c r="C834" t="s">
        <v>72</v>
      </c>
      <c r="D834" t="n">
        <v>1</v>
      </c>
      <c r="E834" t="s">
        <v>1372</v>
      </c>
      <c r="F834" t="n">
        <v>755291</v>
      </c>
      <c r="G834" t="s">
        <v>74</v>
      </c>
      <c r="H834" t="s">
        <v>75</v>
      </c>
      <c r="I834" t="s"/>
      <c r="J834" t="s">
        <v>74</v>
      </c>
      <c r="K834" t="n">
        <v>177</v>
      </c>
      <c r="L834" t="s">
        <v>76</v>
      </c>
      <c r="M834" t="s"/>
      <c r="N834" t="s">
        <v>1377</v>
      </c>
      <c r="O834" t="s">
        <v>78</v>
      </c>
      <c r="P834" t="s">
        <v>1374</v>
      </c>
      <c r="Q834" t="s"/>
      <c r="R834" t="s">
        <v>118</v>
      </c>
      <c r="S834" t="s">
        <v>366</v>
      </c>
      <c r="T834" t="s">
        <v>82</v>
      </c>
      <c r="U834" t="s"/>
      <c r="V834" t="s">
        <v>83</v>
      </c>
      <c r="W834" t="s">
        <v>84</v>
      </c>
      <c r="X834" t="s"/>
      <c r="Y834" t="s">
        <v>85</v>
      </c>
      <c r="Z834">
        <f>HYPERLINK("https://hotelmonitor-cachepage.eclerx.com/savepage/tk_15435848873892589_sr_2117.html","info")</f>
        <v/>
      </c>
      <c r="AA834" t="n">
        <v>146649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/>
      <c r="AM834" t="s"/>
      <c r="AN834" t="s">
        <v>88</v>
      </c>
      <c r="AO834" t="s"/>
      <c r="AP834" t="n">
        <v>189</v>
      </c>
      <c r="AQ834" t="s">
        <v>89</v>
      </c>
      <c r="AR834" t="s"/>
      <c r="AS834" t="s"/>
      <c r="AT834" t="s">
        <v>90</v>
      </c>
      <c r="AU834" t="s"/>
      <c r="AV834" t="s"/>
      <c r="AW834" t="s"/>
      <c r="AX834" t="s"/>
      <c r="AY834" t="n">
        <v>1321488</v>
      </c>
      <c r="AZ834" t="s">
        <v>1375</v>
      </c>
      <c r="BA834" t="s"/>
      <c r="BB834" t="n">
        <v>519053</v>
      </c>
      <c r="BC834" t="n">
        <v>13.380558</v>
      </c>
      <c r="BD834" t="n">
        <v>52.532928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92</v>
      </c>
    </row>
    <row r="835" spans="1:70">
      <c r="A835" t="s">
        <v>70</v>
      </c>
      <c r="B835" t="s">
        <v>71</v>
      </c>
      <c r="C835" t="s">
        <v>72</v>
      </c>
      <c r="D835" t="n">
        <v>1</v>
      </c>
      <c r="E835" t="s">
        <v>1372</v>
      </c>
      <c r="F835" t="n">
        <v>755291</v>
      </c>
      <c r="G835" t="s">
        <v>74</v>
      </c>
      <c r="H835" t="s">
        <v>75</v>
      </c>
      <c r="I835" t="s"/>
      <c r="J835" t="s">
        <v>74</v>
      </c>
      <c r="K835" t="n">
        <v>195</v>
      </c>
      <c r="L835" t="s">
        <v>76</v>
      </c>
      <c r="M835" t="s"/>
      <c r="N835" t="s">
        <v>1377</v>
      </c>
      <c r="O835" t="s">
        <v>78</v>
      </c>
      <c r="P835" t="s">
        <v>1374</v>
      </c>
      <c r="Q835" t="s"/>
      <c r="R835" t="s">
        <v>118</v>
      </c>
      <c r="S835" t="s">
        <v>1067</v>
      </c>
      <c r="T835" t="s">
        <v>82</v>
      </c>
      <c r="U835" t="s"/>
      <c r="V835" t="s">
        <v>83</v>
      </c>
      <c r="W835" t="s">
        <v>84</v>
      </c>
      <c r="X835" t="s"/>
      <c r="Y835" t="s">
        <v>85</v>
      </c>
      <c r="Z835">
        <f>HYPERLINK("https://hotelmonitor-cachepage.eclerx.com/savepage/tk_15435848873892589_sr_2117.html","info")</f>
        <v/>
      </c>
      <c r="AA835" t="n">
        <v>146649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/>
      <c r="AM835" t="s"/>
      <c r="AN835" t="s">
        <v>88</v>
      </c>
      <c r="AO835" t="s"/>
      <c r="AP835" t="n">
        <v>189</v>
      </c>
      <c r="AQ835" t="s">
        <v>89</v>
      </c>
      <c r="AR835" t="s"/>
      <c r="AS835" t="s"/>
      <c r="AT835" t="s">
        <v>90</v>
      </c>
      <c r="AU835" t="s"/>
      <c r="AV835" t="s"/>
      <c r="AW835" t="s"/>
      <c r="AX835" t="s"/>
      <c r="AY835" t="n">
        <v>1321488</v>
      </c>
      <c r="AZ835" t="s">
        <v>1375</v>
      </c>
      <c r="BA835" t="s"/>
      <c r="BB835" t="n">
        <v>519053</v>
      </c>
      <c r="BC835" t="n">
        <v>13.380558</v>
      </c>
      <c r="BD835" t="n">
        <v>52.532928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92</v>
      </c>
    </row>
    <row r="836" spans="1:70">
      <c r="A836" t="s">
        <v>70</v>
      </c>
      <c r="B836" t="s">
        <v>71</v>
      </c>
      <c r="C836" t="s">
        <v>72</v>
      </c>
      <c r="D836" t="n">
        <v>1</v>
      </c>
      <c r="E836" t="s">
        <v>1372</v>
      </c>
      <c r="F836" t="n">
        <v>755291</v>
      </c>
      <c r="G836" t="s">
        <v>74</v>
      </c>
      <c r="H836" t="s">
        <v>75</v>
      </c>
      <c r="I836" t="s"/>
      <c r="J836" t="s">
        <v>74</v>
      </c>
      <c r="K836" t="n">
        <v>197</v>
      </c>
      <c r="L836" t="s">
        <v>76</v>
      </c>
      <c r="M836" t="s"/>
      <c r="N836" t="s">
        <v>1378</v>
      </c>
      <c r="O836" t="s">
        <v>78</v>
      </c>
      <c r="P836" t="s">
        <v>1374</v>
      </c>
      <c r="Q836" t="s"/>
      <c r="R836" t="s">
        <v>118</v>
      </c>
      <c r="S836" t="s">
        <v>469</v>
      </c>
      <c r="T836" t="s">
        <v>82</v>
      </c>
      <c r="U836" t="s"/>
      <c r="V836" t="s">
        <v>83</v>
      </c>
      <c r="W836" t="s">
        <v>84</v>
      </c>
      <c r="X836" t="s"/>
      <c r="Y836" t="s">
        <v>85</v>
      </c>
      <c r="Z836">
        <f>HYPERLINK("https://hotelmonitor-cachepage.eclerx.com/savepage/tk_15435848873892589_sr_2117.html","info")</f>
        <v/>
      </c>
      <c r="AA836" t="n">
        <v>146649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/>
      <c r="AM836" t="s"/>
      <c r="AN836" t="s">
        <v>88</v>
      </c>
      <c r="AO836" t="s"/>
      <c r="AP836" t="n">
        <v>189</v>
      </c>
      <c r="AQ836" t="s">
        <v>89</v>
      </c>
      <c r="AR836" t="s"/>
      <c r="AS836" t="s"/>
      <c r="AT836" t="s">
        <v>90</v>
      </c>
      <c r="AU836" t="s"/>
      <c r="AV836" t="s"/>
      <c r="AW836" t="s"/>
      <c r="AX836" t="s"/>
      <c r="AY836" t="n">
        <v>1321488</v>
      </c>
      <c r="AZ836" t="s">
        <v>1375</v>
      </c>
      <c r="BA836" t="s"/>
      <c r="BB836" t="n">
        <v>519053</v>
      </c>
      <c r="BC836" t="n">
        <v>13.380558</v>
      </c>
      <c r="BD836" t="n">
        <v>52.532928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92</v>
      </c>
    </row>
    <row r="837" spans="1:70">
      <c r="A837" t="s">
        <v>70</v>
      </c>
      <c r="B837" t="s">
        <v>71</v>
      </c>
      <c r="C837" t="s">
        <v>72</v>
      </c>
      <c r="D837" t="n">
        <v>1</v>
      </c>
      <c r="E837" t="s">
        <v>1372</v>
      </c>
      <c r="F837" t="n">
        <v>755291</v>
      </c>
      <c r="G837" t="s">
        <v>74</v>
      </c>
      <c r="H837" t="s">
        <v>75</v>
      </c>
      <c r="I837" t="s"/>
      <c r="J837" t="s">
        <v>74</v>
      </c>
      <c r="K837" t="n">
        <v>203</v>
      </c>
      <c r="L837" t="s">
        <v>76</v>
      </c>
      <c r="M837" t="s"/>
      <c r="N837" t="s">
        <v>1376</v>
      </c>
      <c r="O837" t="s">
        <v>78</v>
      </c>
      <c r="P837" t="s">
        <v>1374</v>
      </c>
      <c r="Q837" t="s"/>
      <c r="R837" t="s">
        <v>118</v>
      </c>
      <c r="S837" t="s">
        <v>1379</v>
      </c>
      <c r="T837" t="s">
        <v>82</v>
      </c>
      <c r="U837" t="s"/>
      <c r="V837" t="s">
        <v>83</v>
      </c>
      <c r="W837" t="s">
        <v>99</v>
      </c>
      <c r="X837" t="s"/>
      <c r="Y837" t="s">
        <v>85</v>
      </c>
      <c r="Z837">
        <f>HYPERLINK("https://hotelmonitor-cachepage.eclerx.com/savepage/tk_15435848873892589_sr_2117.html","info")</f>
        <v/>
      </c>
      <c r="AA837" t="n">
        <v>146649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/>
      <c r="AM837" t="s"/>
      <c r="AN837" t="s">
        <v>88</v>
      </c>
      <c r="AO837" t="s"/>
      <c r="AP837" t="n">
        <v>189</v>
      </c>
      <c r="AQ837" t="s">
        <v>89</v>
      </c>
      <c r="AR837" t="s"/>
      <c r="AS837" t="s"/>
      <c r="AT837" t="s">
        <v>90</v>
      </c>
      <c r="AU837" t="s"/>
      <c r="AV837" t="s"/>
      <c r="AW837" t="s"/>
      <c r="AX837" t="s"/>
      <c r="AY837" t="n">
        <v>1321488</v>
      </c>
      <c r="AZ837" t="s">
        <v>1375</v>
      </c>
      <c r="BA837" t="s"/>
      <c r="BB837" t="n">
        <v>519053</v>
      </c>
      <c r="BC837" t="n">
        <v>13.380558</v>
      </c>
      <c r="BD837" t="n">
        <v>52.532928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92</v>
      </c>
    </row>
    <row r="838" spans="1:70">
      <c r="A838" t="s">
        <v>70</v>
      </c>
      <c r="B838" t="s">
        <v>71</v>
      </c>
      <c r="C838" t="s">
        <v>72</v>
      </c>
      <c r="D838" t="n">
        <v>1</v>
      </c>
      <c r="E838" t="s">
        <v>1372</v>
      </c>
      <c r="F838" t="n">
        <v>755291</v>
      </c>
      <c r="G838" t="s">
        <v>74</v>
      </c>
      <c r="H838" t="s">
        <v>75</v>
      </c>
      <c r="I838" t="s"/>
      <c r="J838" t="s">
        <v>74</v>
      </c>
      <c r="K838" t="n">
        <v>213</v>
      </c>
      <c r="L838" t="s">
        <v>76</v>
      </c>
      <c r="M838" t="s"/>
      <c r="N838" t="s">
        <v>1377</v>
      </c>
      <c r="O838" t="s">
        <v>78</v>
      </c>
      <c r="P838" t="s">
        <v>1374</v>
      </c>
      <c r="Q838" t="s"/>
      <c r="R838" t="s">
        <v>118</v>
      </c>
      <c r="S838" t="s">
        <v>1380</v>
      </c>
      <c r="T838" t="s">
        <v>82</v>
      </c>
      <c r="U838" t="s"/>
      <c r="V838" t="s">
        <v>83</v>
      </c>
      <c r="W838" t="s">
        <v>99</v>
      </c>
      <c r="X838" t="s"/>
      <c r="Y838" t="s">
        <v>85</v>
      </c>
      <c r="Z838">
        <f>HYPERLINK("https://hotelmonitor-cachepage.eclerx.com/savepage/tk_15435848873892589_sr_2117.html","info")</f>
        <v/>
      </c>
      <c r="AA838" t="n">
        <v>146649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/>
      <c r="AM838" t="s"/>
      <c r="AN838" t="s">
        <v>88</v>
      </c>
      <c r="AO838" t="s"/>
      <c r="AP838" t="n">
        <v>189</v>
      </c>
      <c r="AQ838" t="s">
        <v>89</v>
      </c>
      <c r="AR838" t="s"/>
      <c r="AS838" t="s"/>
      <c r="AT838" t="s">
        <v>90</v>
      </c>
      <c r="AU838" t="s"/>
      <c r="AV838" t="s"/>
      <c r="AW838" t="s"/>
      <c r="AX838" t="s"/>
      <c r="AY838" t="n">
        <v>1321488</v>
      </c>
      <c r="AZ838" t="s">
        <v>1375</v>
      </c>
      <c r="BA838" t="s"/>
      <c r="BB838" t="n">
        <v>519053</v>
      </c>
      <c r="BC838" t="n">
        <v>13.380558</v>
      </c>
      <c r="BD838" t="n">
        <v>52.532928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92</v>
      </c>
    </row>
    <row r="839" spans="1:70">
      <c r="A839" t="s">
        <v>70</v>
      </c>
      <c r="B839" t="s">
        <v>71</v>
      </c>
      <c r="C839" t="s">
        <v>72</v>
      </c>
      <c r="D839" t="n">
        <v>1</v>
      </c>
      <c r="E839" t="s">
        <v>1372</v>
      </c>
      <c r="F839" t="n">
        <v>755291</v>
      </c>
      <c r="G839" t="s">
        <v>74</v>
      </c>
      <c r="H839" t="s">
        <v>75</v>
      </c>
      <c r="I839" t="s"/>
      <c r="J839" t="s">
        <v>74</v>
      </c>
      <c r="K839" t="n">
        <v>215</v>
      </c>
      <c r="L839" t="s">
        <v>76</v>
      </c>
      <c r="M839" t="s"/>
      <c r="N839" t="s">
        <v>1378</v>
      </c>
      <c r="O839" t="s">
        <v>78</v>
      </c>
      <c r="P839" t="s">
        <v>1374</v>
      </c>
      <c r="Q839" t="s"/>
      <c r="R839" t="s">
        <v>118</v>
      </c>
      <c r="S839" t="s">
        <v>1381</v>
      </c>
      <c r="T839" t="s">
        <v>82</v>
      </c>
      <c r="U839" t="s"/>
      <c r="V839" t="s">
        <v>83</v>
      </c>
      <c r="W839" t="s">
        <v>84</v>
      </c>
      <c r="X839" t="s"/>
      <c r="Y839" t="s">
        <v>85</v>
      </c>
      <c r="Z839">
        <f>HYPERLINK("https://hotelmonitor-cachepage.eclerx.com/savepage/tk_15435848873892589_sr_2117.html","info")</f>
        <v/>
      </c>
      <c r="AA839" t="n">
        <v>146649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/>
      <c r="AM839" t="s"/>
      <c r="AN839" t="s">
        <v>88</v>
      </c>
      <c r="AO839" t="s"/>
      <c r="AP839" t="n">
        <v>189</v>
      </c>
      <c r="AQ839" t="s">
        <v>89</v>
      </c>
      <c r="AR839" t="s"/>
      <c r="AS839" t="s"/>
      <c r="AT839" t="s">
        <v>90</v>
      </c>
      <c r="AU839" t="s"/>
      <c r="AV839" t="s"/>
      <c r="AW839" t="s"/>
      <c r="AX839" t="s"/>
      <c r="AY839" t="n">
        <v>1321488</v>
      </c>
      <c r="AZ839" t="s">
        <v>1375</v>
      </c>
      <c r="BA839" t="s"/>
      <c r="BB839" t="n">
        <v>519053</v>
      </c>
      <c r="BC839" t="n">
        <v>13.380558</v>
      </c>
      <c r="BD839" t="n">
        <v>52.532928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92</v>
      </c>
    </row>
    <row r="840" spans="1:70">
      <c r="A840" t="s">
        <v>70</v>
      </c>
      <c r="B840" t="s">
        <v>71</v>
      </c>
      <c r="C840" t="s">
        <v>72</v>
      </c>
      <c r="D840" t="n">
        <v>1</v>
      </c>
      <c r="E840" t="s">
        <v>1372</v>
      </c>
      <c r="F840" t="n">
        <v>755291</v>
      </c>
      <c r="G840" t="s">
        <v>74</v>
      </c>
      <c r="H840" t="s">
        <v>75</v>
      </c>
      <c r="I840" t="s"/>
      <c r="J840" t="s">
        <v>74</v>
      </c>
      <c r="K840" t="n">
        <v>221</v>
      </c>
      <c r="L840" t="s">
        <v>76</v>
      </c>
      <c r="M840" t="s"/>
      <c r="N840" t="s">
        <v>1376</v>
      </c>
      <c r="O840" t="s">
        <v>78</v>
      </c>
      <c r="P840" t="s">
        <v>1374</v>
      </c>
      <c r="Q840" t="s"/>
      <c r="R840" t="s">
        <v>118</v>
      </c>
      <c r="S840" t="s">
        <v>1382</v>
      </c>
      <c r="T840" t="s">
        <v>82</v>
      </c>
      <c r="U840" t="s"/>
      <c r="V840" t="s">
        <v>83</v>
      </c>
      <c r="W840" t="s">
        <v>99</v>
      </c>
      <c r="X840" t="s"/>
      <c r="Y840" t="s">
        <v>85</v>
      </c>
      <c r="Z840">
        <f>HYPERLINK("https://hotelmonitor-cachepage.eclerx.com/savepage/tk_15435848873892589_sr_2117.html","info")</f>
        <v/>
      </c>
      <c r="AA840" t="n">
        <v>146649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/>
      <c r="AM840" t="s"/>
      <c r="AN840" t="s">
        <v>88</v>
      </c>
      <c r="AO840" t="s"/>
      <c r="AP840" t="n">
        <v>189</v>
      </c>
      <c r="AQ840" t="s">
        <v>89</v>
      </c>
      <c r="AR840" t="s"/>
      <c r="AS840" t="s"/>
      <c r="AT840" t="s">
        <v>90</v>
      </c>
      <c r="AU840" t="s"/>
      <c r="AV840" t="s"/>
      <c r="AW840" t="s"/>
      <c r="AX840" t="s"/>
      <c r="AY840" t="n">
        <v>1321488</v>
      </c>
      <c r="AZ840" t="s">
        <v>1375</v>
      </c>
      <c r="BA840" t="s"/>
      <c r="BB840" t="n">
        <v>519053</v>
      </c>
      <c r="BC840" t="n">
        <v>13.380558</v>
      </c>
      <c r="BD840" t="n">
        <v>52.532928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92</v>
      </c>
    </row>
    <row r="841" spans="1:70">
      <c r="A841" t="s">
        <v>70</v>
      </c>
      <c r="B841" t="s">
        <v>71</v>
      </c>
      <c r="C841" t="s">
        <v>72</v>
      </c>
      <c r="D841" t="n">
        <v>1</v>
      </c>
      <c r="E841" t="s">
        <v>1372</v>
      </c>
      <c r="F841" t="n">
        <v>755291</v>
      </c>
      <c r="G841" t="s">
        <v>74</v>
      </c>
      <c r="H841" t="s">
        <v>75</v>
      </c>
      <c r="I841" t="s"/>
      <c r="J841" t="s">
        <v>74</v>
      </c>
      <c r="K841" t="n">
        <v>231</v>
      </c>
      <c r="L841" t="s">
        <v>76</v>
      </c>
      <c r="M841" t="s"/>
      <c r="N841" t="s">
        <v>1377</v>
      </c>
      <c r="O841" t="s">
        <v>78</v>
      </c>
      <c r="P841" t="s">
        <v>1374</v>
      </c>
      <c r="Q841" t="s"/>
      <c r="R841" t="s">
        <v>118</v>
      </c>
      <c r="S841" t="s">
        <v>1383</v>
      </c>
      <c r="T841" t="s">
        <v>82</v>
      </c>
      <c r="U841" t="s"/>
      <c r="V841" t="s">
        <v>83</v>
      </c>
      <c r="W841" t="s">
        <v>99</v>
      </c>
      <c r="X841" t="s"/>
      <c r="Y841" t="s">
        <v>85</v>
      </c>
      <c r="Z841">
        <f>HYPERLINK("https://hotelmonitor-cachepage.eclerx.com/savepage/tk_15435848873892589_sr_2117.html","info")</f>
        <v/>
      </c>
      <c r="AA841" t="n">
        <v>146649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/>
      <c r="AM841" t="s"/>
      <c r="AN841" t="s">
        <v>88</v>
      </c>
      <c r="AO841" t="s"/>
      <c r="AP841" t="n">
        <v>189</v>
      </c>
      <c r="AQ841" t="s">
        <v>89</v>
      </c>
      <c r="AR841" t="s"/>
      <c r="AS841" t="s"/>
      <c r="AT841" t="s">
        <v>90</v>
      </c>
      <c r="AU841" t="s"/>
      <c r="AV841" t="s"/>
      <c r="AW841" t="s"/>
      <c r="AX841" t="s"/>
      <c r="AY841" t="n">
        <v>1321488</v>
      </c>
      <c r="AZ841" t="s">
        <v>1375</v>
      </c>
      <c r="BA841" t="s"/>
      <c r="BB841" t="n">
        <v>519053</v>
      </c>
      <c r="BC841" t="n">
        <v>13.380558</v>
      </c>
      <c r="BD841" t="n">
        <v>52.532928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92</v>
      </c>
    </row>
    <row r="842" spans="1:70">
      <c r="A842" t="s">
        <v>70</v>
      </c>
      <c r="B842" t="s">
        <v>71</v>
      </c>
      <c r="C842" t="s">
        <v>72</v>
      </c>
      <c r="D842" t="n">
        <v>1</v>
      </c>
      <c r="E842" t="s">
        <v>1372</v>
      </c>
      <c r="F842" t="n">
        <v>755291</v>
      </c>
      <c r="G842" t="s">
        <v>74</v>
      </c>
      <c r="H842" t="s">
        <v>75</v>
      </c>
      <c r="I842" t="s"/>
      <c r="J842" t="s">
        <v>74</v>
      </c>
      <c r="K842" t="n">
        <v>233</v>
      </c>
      <c r="L842" t="s">
        <v>76</v>
      </c>
      <c r="M842" t="s"/>
      <c r="N842" t="s">
        <v>1378</v>
      </c>
      <c r="O842" t="s">
        <v>78</v>
      </c>
      <c r="P842" t="s">
        <v>1374</v>
      </c>
      <c r="Q842" t="s"/>
      <c r="R842" t="s">
        <v>118</v>
      </c>
      <c r="S842" t="s">
        <v>1384</v>
      </c>
      <c r="T842" t="s">
        <v>82</v>
      </c>
      <c r="U842" t="s"/>
      <c r="V842" t="s">
        <v>83</v>
      </c>
      <c r="W842" t="s">
        <v>99</v>
      </c>
      <c r="X842" t="s"/>
      <c r="Y842" t="s">
        <v>85</v>
      </c>
      <c r="Z842">
        <f>HYPERLINK("https://hotelmonitor-cachepage.eclerx.com/savepage/tk_15435848873892589_sr_2117.html","info")</f>
        <v/>
      </c>
      <c r="AA842" t="n">
        <v>146649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/>
      <c r="AM842" t="s"/>
      <c r="AN842" t="s">
        <v>88</v>
      </c>
      <c r="AO842" t="s"/>
      <c r="AP842" t="n">
        <v>189</v>
      </c>
      <c r="AQ842" t="s">
        <v>89</v>
      </c>
      <c r="AR842" t="s"/>
      <c r="AS842" t="s"/>
      <c r="AT842" t="s">
        <v>90</v>
      </c>
      <c r="AU842" t="s"/>
      <c r="AV842" t="s"/>
      <c r="AW842" t="s"/>
      <c r="AX842" t="s"/>
      <c r="AY842" t="n">
        <v>1321488</v>
      </c>
      <c r="AZ842" t="s">
        <v>1375</v>
      </c>
      <c r="BA842" t="s"/>
      <c r="BB842" t="n">
        <v>519053</v>
      </c>
      <c r="BC842" t="n">
        <v>13.380558</v>
      </c>
      <c r="BD842" t="n">
        <v>52.532928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92</v>
      </c>
    </row>
    <row r="843" spans="1:70">
      <c r="A843" t="s">
        <v>70</v>
      </c>
      <c r="B843" t="s">
        <v>71</v>
      </c>
      <c r="C843" t="s">
        <v>72</v>
      </c>
      <c r="D843" t="n">
        <v>1</v>
      </c>
      <c r="E843" t="s">
        <v>1372</v>
      </c>
      <c r="F843" t="n">
        <v>755291</v>
      </c>
      <c r="G843" t="s">
        <v>74</v>
      </c>
      <c r="H843" t="s">
        <v>75</v>
      </c>
      <c r="I843" t="s"/>
      <c r="J843" t="s">
        <v>74</v>
      </c>
      <c r="K843" t="n">
        <v>251</v>
      </c>
      <c r="L843" t="s">
        <v>76</v>
      </c>
      <c r="M843" t="s"/>
      <c r="N843" t="s">
        <v>1378</v>
      </c>
      <c r="O843" t="s">
        <v>78</v>
      </c>
      <c r="P843" t="s">
        <v>1374</v>
      </c>
      <c r="Q843" t="s"/>
      <c r="R843" t="s">
        <v>118</v>
      </c>
      <c r="S843" t="s">
        <v>1385</v>
      </c>
      <c r="T843" t="s">
        <v>82</v>
      </c>
      <c r="U843" t="s"/>
      <c r="V843" t="s">
        <v>83</v>
      </c>
      <c r="W843" t="s">
        <v>99</v>
      </c>
      <c r="X843" t="s"/>
      <c r="Y843" t="s">
        <v>85</v>
      </c>
      <c r="Z843">
        <f>HYPERLINK("https://hotelmonitor-cachepage.eclerx.com/savepage/tk_15435848873892589_sr_2117.html","info")</f>
        <v/>
      </c>
      <c r="AA843" t="n">
        <v>146649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/>
      <c r="AM843" t="s"/>
      <c r="AN843" t="s">
        <v>88</v>
      </c>
      <c r="AO843" t="s"/>
      <c r="AP843" t="n">
        <v>189</v>
      </c>
      <c r="AQ843" t="s">
        <v>89</v>
      </c>
      <c r="AR843" t="s"/>
      <c r="AS843" t="s"/>
      <c r="AT843" t="s">
        <v>90</v>
      </c>
      <c r="AU843" t="s"/>
      <c r="AV843" t="s"/>
      <c r="AW843" t="s"/>
      <c r="AX843" t="s"/>
      <c r="AY843" t="n">
        <v>1321488</v>
      </c>
      <c r="AZ843" t="s">
        <v>1375</v>
      </c>
      <c r="BA843" t="s"/>
      <c r="BB843" t="n">
        <v>519053</v>
      </c>
      <c r="BC843" t="n">
        <v>13.380558</v>
      </c>
      <c r="BD843" t="n">
        <v>52.532928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92</v>
      </c>
    </row>
    <row r="844" spans="1:70">
      <c r="A844" t="s">
        <v>70</v>
      </c>
      <c r="B844" t="s">
        <v>71</v>
      </c>
      <c r="C844" t="s">
        <v>72</v>
      </c>
      <c r="D844" t="n">
        <v>1</v>
      </c>
      <c r="E844" t="s">
        <v>1386</v>
      </c>
      <c r="F844" t="n">
        <v>-1</v>
      </c>
      <c r="G844" t="s">
        <v>74</v>
      </c>
      <c r="H844" t="s">
        <v>75</v>
      </c>
      <c r="I844" t="s"/>
      <c r="J844" t="s">
        <v>74</v>
      </c>
      <c r="K844" t="n">
        <v>80.75</v>
      </c>
      <c r="L844" t="s">
        <v>76</v>
      </c>
      <c r="M844" t="s"/>
      <c r="N844" t="s">
        <v>96</v>
      </c>
      <c r="O844" t="s">
        <v>78</v>
      </c>
      <c r="P844" t="s">
        <v>1386</v>
      </c>
      <c r="Q844" t="s"/>
      <c r="R844" t="s">
        <v>80</v>
      </c>
      <c r="S844" t="s">
        <v>1387</v>
      </c>
      <c r="T844" t="s">
        <v>82</v>
      </c>
      <c r="U844" t="s"/>
      <c r="V844" t="s">
        <v>83</v>
      </c>
      <c r="W844" t="s">
        <v>84</v>
      </c>
      <c r="X844" t="s"/>
      <c r="Y844" t="s">
        <v>85</v>
      </c>
      <c r="Z844">
        <f>HYPERLINK("https://hotelmonitor-cachepage.eclerx.com/savepage/tk_15435845891339738_sr_2117.html","info")</f>
        <v/>
      </c>
      <c r="AA844" t="n">
        <v>-1726534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/>
      <c r="AM844" t="s"/>
      <c r="AN844" t="s">
        <v>88</v>
      </c>
      <c r="AO844" t="s"/>
      <c r="AP844" t="n">
        <v>22</v>
      </c>
      <c r="AQ844" t="s">
        <v>89</v>
      </c>
      <c r="AR844" t="s"/>
      <c r="AS844" t="s"/>
      <c r="AT844" t="s">
        <v>90</v>
      </c>
      <c r="AU844" t="s"/>
      <c r="AV844" t="s"/>
      <c r="AW844" t="s"/>
      <c r="AX844" t="s"/>
      <c r="AY844" t="n">
        <v>1726534</v>
      </c>
      <c r="AZ844" t="s">
        <v>1388</v>
      </c>
      <c r="BA844" t="s"/>
      <c r="BB844" t="n">
        <v>584429</v>
      </c>
      <c r="BC844" t="n">
        <v>13.32679</v>
      </c>
      <c r="BD844" t="n">
        <v>52.52043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92</v>
      </c>
    </row>
    <row r="845" spans="1:70">
      <c r="A845" t="s">
        <v>70</v>
      </c>
      <c r="B845" t="s">
        <v>71</v>
      </c>
      <c r="C845" t="s">
        <v>72</v>
      </c>
      <c r="D845" t="n">
        <v>1</v>
      </c>
      <c r="E845" t="s">
        <v>1386</v>
      </c>
      <c r="F845" t="n">
        <v>-1</v>
      </c>
      <c r="G845" t="s">
        <v>74</v>
      </c>
      <c r="H845" t="s">
        <v>75</v>
      </c>
      <c r="I845" t="s"/>
      <c r="J845" t="s">
        <v>74</v>
      </c>
      <c r="K845" t="n">
        <v>95</v>
      </c>
      <c r="L845" t="s">
        <v>76</v>
      </c>
      <c r="M845" t="s"/>
      <c r="N845" t="s">
        <v>141</v>
      </c>
      <c r="O845" t="s">
        <v>78</v>
      </c>
      <c r="P845" t="s">
        <v>1386</v>
      </c>
      <c r="Q845" t="s"/>
      <c r="R845" t="s">
        <v>80</v>
      </c>
      <c r="S845" t="s">
        <v>147</v>
      </c>
      <c r="T845" t="s">
        <v>82</v>
      </c>
      <c r="U845" t="s"/>
      <c r="V845" t="s">
        <v>83</v>
      </c>
      <c r="W845" t="s">
        <v>84</v>
      </c>
      <c r="X845" t="s"/>
      <c r="Y845" t="s">
        <v>85</v>
      </c>
      <c r="Z845">
        <f>HYPERLINK("https://hotelmonitor-cachepage.eclerx.com/savepage/tk_15435845891339738_sr_2117.html","info")</f>
        <v/>
      </c>
      <c r="AA845" t="n">
        <v>-1726534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/>
      <c r="AM845" t="s"/>
      <c r="AN845" t="s">
        <v>88</v>
      </c>
      <c r="AO845" t="s"/>
      <c r="AP845" t="n">
        <v>22</v>
      </c>
      <c r="AQ845" t="s">
        <v>89</v>
      </c>
      <c r="AR845" t="s"/>
      <c r="AS845" t="s"/>
      <c r="AT845" t="s">
        <v>90</v>
      </c>
      <c r="AU845" t="s"/>
      <c r="AV845" t="s"/>
      <c r="AW845" t="s"/>
      <c r="AX845" t="s"/>
      <c r="AY845" t="n">
        <v>1726534</v>
      </c>
      <c r="AZ845" t="s">
        <v>1388</v>
      </c>
      <c r="BA845" t="s"/>
      <c r="BB845" t="n">
        <v>584429</v>
      </c>
      <c r="BC845" t="n">
        <v>13.32679</v>
      </c>
      <c r="BD845" t="n">
        <v>52.52043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92</v>
      </c>
    </row>
    <row r="846" spans="1:70">
      <c r="A846" t="s">
        <v>70</v>
      </c>
      <c r="B846" t="s">
        <v>71</v>
      </c>
      <c r="C846" t="s">
        <v>72</v>
      </c>
      <c r="D846" t="n">
        <v>1</v>
      </c>
      <c r="E846" t="s">
        <v>1386</v>
      </c>
      <c r="F846" t="n">
        <v>-1</v>
      </c>
      <c r="G846" t="s">
        <v>74</v>
      </c>
      <c r="H846" t="s">
        <v>75</v>
      </c>
      <c r="I846" t="s"/>
      <c r="J846" t="s">
        <v>74</v>
      </c>
      <c r="K846" t="n">
        <v>105</v>
      </c>
      <c r="L846" t="s">
        <v>76</v>
      </c>
      <c r="M846" t="s"/>
      <c r="N846" t="s">
        <v>125</v>
      </c>
      <c r="O846" t="s">
        <v>78</v>
      </c>
      <c r="P846" t="s">
        <v>1386</v>
      </c>
      <c r="Q846" t="s"/>
      <c r="R846" t="s">
        <v>80</v>
      </c>
      <c r="S846" t="s">
        <v>658</v>
      </c>
      <c r="T846" t="s">
        <v>82</v>
      </c>
      <c r="U846" t="s"/>
      <c r="V846" t="s">
        <v>83</v>
      </c>
      <c r="W846" t="s">
        <v>84</v>
      </c>
      <c r="X846" t="s"/>
      <c r="Y846" t="s">
        <v>85</v>
      </c>
      <c r="Z846">
        <f>HYPERLINK("https://hotelmonitor-cachepage.eclerx.com/savepage/tk_15435845891339738_sr_2117.html","info")</f>
        <v/>
      </c>
      <c r="AA846" t="n">
        <v>-1726534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/>
      <c r="AM846" t="s"/>
      <c r="AN846" t="s">
        <v>88</v>
      </c>
      <c r="AO846" t="s"/>
      <c r="AP846" t="n">
        <v>22</v>
      </c>
      <c r="AQ846" t="s">
        <v>89</v>
      </c>
      <c r="AR846" t="s"/>
      <c r="AS846" t="s"/>
      <c r="AT846" t="s">
        <v>90</v>
      </c>
      <c r="AU846" t="s"/>
      <c r="AV846" t="s"/>
      <c r="AW846" t="s"/>
      <c r="AX846" t="s"/>
      <c r="AY846" t="n">
        <v>1726534</v>
      </c>
      <c r="AZ846" t="s">
        <v>1388</v>
      </c>
      <c r="BA846" t="s"/>
      <c r="BB846" t="n">
        <v>584429</v>
      </c>
      <c r="BC846" t="n">
        <v>13.32679</v>
      </c>
      <c r="BD846" t="n">
        <v>52.52043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92</v>
      </c>
    </row>
    <row r="847" spans="1:70">
      <c r="A847" t="s">
        <v>70</v>
      </c>
      <c r="B847" t="s">
        <v>71</v>
      </c>
      <c r="C847" t="s">
        <v>72</v>
      </c>
      <c r="D847" t="n">
        <v>1</v>
      </c>
      <c r="E847" t="s">
        <v>1389</v>
      </c>
      <c r="F847" t="n">
        <v>514928</v>
      </c>
      <c r="G847" t="s">
        <v>74</v>
      </c>
      <c r="H847" t="s">
        <v>75</v>
      </c>
      <c r="I847" t="s"/>
      <c r="J847" t="s">
        <v>74</v>
      </c>
      <c r="K847" t="n">
        <v>143</v>
      </c>
      <c r="L847" t="s">
        <v>76</v>
      </c>
      <c r="M847" t="s"/>
      <c r="N847" t="s">
        <v>113</v>
      </c>
      <c r="O847" t="s">
        <v>78</v>
      </c>
      <c r="P847" t="s">
        <v>1390</v>
      </c>
      <c r="Q847" t="s"/>
      <c r="R847" t="s">
        <v>118</v>
      </c>
      <c r="S847" t="s">
        <v>1391</v>
      </c>
      <c r="T847" t="s">
        <v>82</v>
      </c>
      <c r="U847" t="s"/>
      <c r="V847" t="s">
        <v>83</v>
      </c>
      <c r="W847" t="s">
        <v>84</v>
      </c>
      <c r="X847" t="s"/>
      <c r="Y847" t="s">
        <v>85</v>
      </c>
      <c r="Z847">
        <f>HYPERLINK("https://hotelmonitor-cachepage.eclerx.com/savepage/tk_15435850799068892_sr_2117.html","info")</f>
        <v/>
      </c>
      <c r="AA847" t="n">
        <v>128493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>
        <v>88</v>
      </c>
      <c r="AO847" t="s"/>
      <c r="AP847" t="n">
        <v>297</v>
      </c>
      <c r="AQ847" t="s">
        <v>89</v>
      </c>
      <c r="AR847" t="s"/>
      <c r="AS847" t="s"/>
      <c r="AT847" t="s">
        <v>90</v>
      </c>
      <c r="AU847" t="s"/>
      <c r="AV847" t="s"/>
      <c r="AW847" t="s"/>
      <c r="AX847" t="s"/>
      <c r="AY847" t="n">
        <v>163340</v>
      </c>
      <c r="AZ847" t="s">
        <v>1392</v>
      </c>
      <c r="BA847" t="s"/>
      <c r="BB847" t="n">
        <v>3193</v>
      </c>
      <c r="BC847" t="n">
        <v>13.323952</v>
      </c>
      <c r="BD847" t="n">
        <v>52.496867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92</v>
      </c>
    </row>
    <row r="848" spans="1:70">
      <c r="A848" t="s">
        <v>70</v>
      </c>
      <c r="B848" t="s">
        <v>71</v>
      </c>
      <c r="C848" t="s">
        <v>72</v>
      </c>
      <c r="D848" t="n">
        <v>1</v>
      </c>
      <c r="E848" t="s">
        <v>1393</v>
      </c>
      <c r="F848" t="n">
        <v>1268377</v>
      </c>
      <c r="G848" t="s">
        <v>74</v>
      </c>
      <c r="H848" t="s">
        <v>75</v>
      </c>
      <c r="I848" t="s"/>
      <c r="J848" t="s">
        <v>74</v>
      </c>
      <c r="K848" t="n">
        <v>135.45</v>
      </c>
      <c r="L848" t="s">
        <v>76</v>
      </c>
      <c r="M848" t="s"/>
      <c r="N848" t="s">
        <v>1394</v>
      </c>
      <c r="O848" t="s">
        <v>78</v>
      </c>
      <c r="P848" t="s">
        <v>1395</v>
      </c>
      <c r="Q848" t="s"/>
      <c r="R848" t="s">
        <v>118</v>
      </c>
      <c r="S848" t="s">
        <v>827</v>
      </c>
      <c r="T848" t="s">
        <v>82</v>
      </c>
      <c r="U848" t="s"/>
      <c r="V848" t="s">
        <v>83</v>
      </c>
      <c r="W848" t="s">
        <v>84</v>
      </c>
      <c r="X848" t="s"/>
      <c r="Y848" t="s">
        <v>85</v>
      </c>
      <c r="Z848">
        <f>HYPERLINK("https://hotelmonitor-cachepage.eclerx.com/savepage/tk_15435849632791781_sr_2117.html","info")</f>
        <v/>
      </c>
      <c r="AA848" t="n">
        <v>191091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>
        <v>88</v>
      </c>
      <c r="AO848" t="s"/>
      <c r="AP848" t="n">
        <v>230</v>
      </c>
      <c r="AQ848" t="s">
        <v>89</v>
      </c>
      <c r="AR848" t="s"/>
      <c r="AS848" t="s"/>
      <c r="AT848" t="s">
        <v>90</v>
      </c>
      <c r="AU848" t="s"/>
      <c r="AV848" t="s"/>
      <c r="AW848" t="s"/>
      <c r="AX848" t="s"/>
      <c r="AY848" t="n">
        <v>1614164</v>
      </c>
      <c r="AZ848" t="s">
        <v>1396</v>
      </c>
      <c r="BA848" t="s"/>
      <c r="BB848" t="n">
        <v>546804</v>
      </c>
      <c r="BC848" t="n">
        <v>13.32783</v>
      </c>
      <c r="BD848" t="n">
        <v>52.50779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92</v>
      </c>
    </row>
    <row r="849" spans="1:70">
      <c r="A849" t="s">
        <v>70</v>
      </c>
      <c r="B849" t="s">
        <v>71</v>
      </c>
      <c r="C849" t="s">
        <v>72</v>
      </c>
      <c r="D849" t="n">
        <v>1</v>
      </c>
      <c r="E849" t="s">
        <v>1393</v>
      </c>
      <c r="F849" t="n">
        <v>1268377</v>
      </c>
      <c r="G849" t="s">
        <v>74</v>
      </c>
      <c r="H849" t="s">
        <v>75</v>
      </c>
      <c r="I849" t="s"/>
      <c r="J849" t="s">
        <v>74</v>
      </c>
      <c r="K849" t="n">
        <v>148.05</v>
      </c>
      <c r="L849" t="s">
        <v>76</v>
      </c>
      <c r="M849" t="s"/>
      <c r="N849" t="s">
        <v>1397</v>
      </c>
      <c r="O849" t="s">
        <v>78</v>
      </c>
      <c r="P849" t="s">
        <v>1395</v>
      </c>
      <c r="Q849" t="s"/>
      <c r="R849" t="s">
        <v>118</v>
      </c>
      <c r="S849" t="s">
        <v>1398</v>
      </c>
      <c r="T849" t="s">
        <v>82</v>
      </c>
      <c r="U849" t="s"/>
      <c r="V849" t="s">
        <v>83</v>
      </c>
      <c r="W849" t="s">
        <v>99</v>
      </c>
      <c r="X849" t="s"/>
      <c r="Y849" t="s">
        <v>85</v>
      </c>
      <c r="Z849">
        <f>HYPERLINK("https://hotelmonitor-cachepage.eclerx.com/savepage/tk_15435849632791781_sr_2117.html","info")</f>
        <v/>
      </c>
      <c r="AA849" t="n">
        <v>191091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>
        <v>88</v>
      </c>
      <c r="AO849" t="s"/>
      <c r="AP849" t="n">
        <v>230</v>
      </c>
      <c r="AQ849" t="s">
        <v>89</v>
      </c>
      <c r="AR849" t="s"/>
      <c r="AS849" t="s"/>
      <c r="AT849" t="s">
        <v>90</v>
      </c>
      <c r="AU849" t="s"/>
      <c r="AV849" t="s"/>
      <c r="AW849" t="s"/>
      <c r="AX849" t="s"/>
      <c r="AY849" t="n">
        <v>1614164</v>
      </c>
      <c r="AZ849" t="s">
        <v>1396</v>
      </c>
      <c r="BA849" t="s"/>
      <c r="BB849" t="n">
        <v>546804</v>
      </c>
      <c r="BC849" t="n">
        <v>13.32783</v>
      </c>
      <c r="BD849" t="n">
        <v>52.50779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92</v>
      </c>
    </row>
    <row r="850" spans="1:70">
      <c r="A850" t="s">
        <v>70</v>
      </c>
      <c r="B850" t="s">
        <v>71</v>
      </c>
      <c r="C850" t="s">
        <v>72</v>
      </c>
      <c r="D850" t="n">
        <v>1</v>
      </c>
      <c r="E850" t="s">
        <v>1393</v>
      </c>
      <c r="F850" t="n">
        <v>1268377</v>
      </c>
      <c r="G850" t="s">
        <v>74</v>
      </c>
      <c r="H850" t="s">
        <v>75</v>
      </c>
      <c r="I850" t="s"/>
      <c r="J850" t="s">
        <v>74</v>
      </c>
      <c r="K850" t="n">
        <v>156.45</v>
      </c>
      <c r="L850" t="s">
        <v>76</v>
      </c>
      <c r="M850" t="s"/>
      <c r="N850" t="s">
        <v>1399</v>
      </c>
      <c r="O850" t="s">
        <v>78</v>
      </c>
      <c r="P850" t="s">
        <v>1395</v>
      </c>
      <c r="Q850" t="s"/>
      <c r="R850" t="s">
        <v>118</v>
      </c>
      <c r="S850" t="s">
        <v>846</v>
      </c>
      <c r="T850" t="s">
        <v>82</v>
      </c>
      <c r="U850" t="s"/>
      <c r="V850" t="s">
        <v>83</v>
      </c>
      <c r="W850" t="s">
        <v>84</v>
      </c>
      <c r="X850" t="s"/>
      <c r="Y850" t="s">
        <v>85</v>
      </c>
      <c r="Z850">
        <f>HYPERLINK("https://hotelmonitor-cachepage.eclerx.com/savepage/tk_15435849632791781_sr_2117.html","info")</f>
        <v/>
      </c>
      <c r="AA850" t="n">
        <v>191091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>
        <v>88</v>
      </c>
      <c r="AO850" t="s"/>
      <c r="AP850" t="n">
        <v>230</v>
      </c>
      <c r="AQ850" t="s">
        <v>89</v>
      </c>
      <c r="AR850" t="s"/>
      <c r="AS850" t="s"/>
      <c r="AT850" t="s">
        <v>90</v>
      </c>
      <c r="AU850" t="s"/>
      <c r="AV850" t="s"/>
      <c r="AW850" t="s"/>
      <c r="AX850" t="s"/>
      <c r="AY850" t="n">
        <v>1614164</v>
      </c>
      <c r="AZ850" t="s">
        <v>1396</v>
      </c>
      <c r="BA850" t="s"/>
      <c r="BB850" t="n">
        <v>546804</v>
      </c>
      <c r="BC850" t="n">
        <v>13.32783</v>
      </c>
      <c r="BD850" t="n">
        <v>52.50779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92</v>
      </c>
    </row>
    <row r="851" spans="1:70">
      <c r="A851" t="s">
        <v>70</v>
      </c>
      <c r="B851" t="s">
        <v>71</v>
      </c>
      <c r="C851" t="s">
        <v>72</v>
      </c>
      <c r="D851" t="n">
        <v>1</v>
      </c>
      <c r="E851" t="s">
        <v>1393</v>
      </c>
      <c r="F851" t="n">
        <v>1268377</v>
      </c>
      <c r="G851" t="s">
        <v>74</v>
      </c>
      <c r="H851" t="s">
        <v>75</v>
      </c>
      <c r="I851" t="s"/>
      <c r="J851" t="s">
        <v>74</v>
      </c>
      <c r="K851" t="n">
        <v>169.05</v>
      </c>
      <c r="L851" t="s">
        <v>76</v>
      </c>
      <c r="M851" t="s"/>
      <c r="N851" t="s">
        <v>1399</v>
      </c>
      <c r="O851" t="s">
        <v>78</v>
      </c>
      <c r="P851" t="s">
        <v>1395</v>
      </c>
      <c r="Q851" t="s"/>
      <c r="R851" t="s">
        <v>118</v>
      </c>
      <c r="S851" t="s">
        <v>1400</v>
      </c>
      <c r="T851" t="s">
        <v>82</v>
      </c>
      <c r="U851" t="s"/>
      <c r="V851" t="s">
        <v>83</v>
      </c>
      <c r="W851" t="s">
        <v>99</v>
      </c>
      <c r="X851" t="s"/>
      <c r="Y851" t="s">
        <v>85</v>
      </c>
      <c r="Z851">
        <f>HYPERLINK("https://hotelmonitor-cachepage.eclerx.com/savepage/tk_15435849632791781_sr_2117.html","info")</f>
        <v/>
      </c>
      <c r="AA851" t="n">
        <v>191091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>
        <v>88</v>
      </c>
      <c r="AO851" t="s"/>
      <c r="AP851" t="n">
        <v>230</v>
      </c>
      <c r="AQ851" t="s">
        <v>89</v>
      </c>
      <c r="AR851" t="s"/>
      <c r="AS851" t="s"/>
      <c r="AT851" t="s">
        <v>90</v>
      </c>
      <c r="AU851" t="s"/>
      <c r="AV851" t="s"/>
      <c r="AW851" t="s"/>
      <c r="AX851" t="s"/>
      <c r="AY851" t="n">
        <v>1614164</v>
      </c>
      <c r="AZ851" t="s">
        <v>1396</v>
      </c>
      <c r="BA851" t="s"/>
      <c r="BB851" t="n">
        <v>546804</v>
      </c>
      <c r="BC851" t="n">
        <v>13.32783</v>
      </c>
      <c r="BD851" t="n">
        <v>52.50779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92</v>
      </c>
    </row>
    <row r="852" spans="1:70">
      <c r="A852" t="s">
        <v>70</v>
      </c>
      <c r="B852" t="s">
        <v>71</v>
      </c>
      <c r="C852" t="s">
        <v>72</v>
      </c>
      <c r="D852" t="n">
        <v>1</v>
      </c>
      <c r="E852" t="s">
        <v>1401</v>
      </c>
      <c r="F852" t="n">
        <v>-1</v>
      </c>
      <c r="G852" t="s">
        <v>74</v>
      </c>
      <c r="H852" t="s">
        <v>75</v>
      </c>
      <c r="I852" t="s"/>
      <c r="J852" t="s">
        <v>74</v>
      </c>
      <c r="K852" t="n">
        <v>139</v>
      </c>
      <c r="L852" t="s">
        <v>76</v>
      </c>
      <c r="M852" t="s"/>
      <c r="N852" t="s">
        <v>141</v>
      </c>
      <c r="O852" t="s">
        <v>78</v>
      </c>
      <c r="P852" t="s">
        <v>1401</v>
      </c>
      <c r="Q852" t="s"/>
      <c r="R852" t="s">
        <v>118</v>
      </c>
      <c r="S852" t="s">
        <v>216</v>
      </c>
      <c r="T852" t="s">
        <v>82</v>
      </c>
      <c r="U852" t="s"/>
      <c r="V852" t="s">
        <v>83</v>
      </c>
      <c r="W852" t="s">
        <v>84</v>
      </c>
      <c r="X852" t="s"/>
      <c r="Y852" t="s">
        <v>85</v>
      </c>
      <c r="Z852">
        <f>HYPERLINK("https://hotelmonitor-cachepage.eclerx.com/savepage/tk_15435848839591842_sr_2117.html","info")</f>
        <v/>
      </c>
      <c r="AA852" t="n">
        <v>-163320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>
        <v>88</v>
      </c>
      <c r="AO852" t="s"/>
      <c r="AP852" t="n">
        <v>187</v>
      </c>
      <c r="AQ852" t="s">
        <v>89</v>
      </c>
      <c r="AR852" t="s"/>
      <c r="AS852" t="s"/>
      <c r="AT852" t="s">
        <v>90</v>
      </c>
      <c r="AU852" t="s"/>
      <c r="AV852" t="s"/>
      <c r="AW852" t="s"/>
      <c r="AX852" t="s"/>
      <c r="AY852" t="n">
        <v>163320</v>
      </c>
      <c r="AZ852" t="s">
        <v>1402</v>
      </c>
      <c r="BA852" t="s"/>
      <c r="BB852" t="n">
        <v>70346</v>
      </c>
      <c r="BC852" t="n">
        <v>13.400939</v>
      </c>
      <c r="BD852" t="n">
        <v>52.523158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92</v>
      </c>
    </row>
    <row r="853" spans="1:70">
      <c r="A853" t="s">
        <v>70</v>
      </c>
      <c r="B853" t="s">
        <v>71</v>
      </c>
      <c r="C853" t="s">
        <v>72</v>
      </c>
      <c r="D853" t="n">
        <v>1</v>
      </c>
      <c r="E853" t="s">
        <v>1403</v>
      </c>
      <c r="F853" t="n">
        <v>-1</v>
      </c>
      <c r="G853" t="s">
        <v>74</v>
      </c>
      <c r="H853" t="s">
        <v>75</v>
      </c>
      <c r="I853" t="s"/>
      <c r="J853" t="s">
        <v>74</v>
      </c>
      <c r="K853" t="n">
        <v>121.5</v>
      </c>
      <c r="L853" t="s">
        <v>76</v>
      </c>
      <c r="M853" t="s"/>
      <c r="N853" t="s">
        <v>1404</v>
      </c>
      <c r="O853" t="s">
        <v>78</v>
      </c>
      <c r="P853" t="s">
        <v>1403</v>
      </c>
      <c r="Q853" t="s"/>
      <c r="R853" t="s">
        <v>192</v>
      </c>
      <c r="S853" t="s">
        <v>487</v>
      </c>
      <c r="T853" t="s">
        <v>82</v>
      </c>
      <c r="U853" t="s"/>
      <c r="V853" t="s">
        <v>83</v>
      </c>
      <c r="W853" t="s">
        <v>84</v>
      </c>
      <c r="X853" t="s"/>
      <c r="Y853" t="s">
        <v>85</v>
      </c>
      <c r="Z853">
        <f>HYPERLINK("https://hotelmonitor-cachepage.eclerx.com/savepage/tk_15435850092752533_sr_2117.html","info")</f>
        <v/>
      </c>
      <c r="AA853" t="n">
        <v>-6796530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>
        <v>88</v>
      </c>
      <c r="AO853" t="s"/>
      <c r="AP853" t="n">
        <v>257</v>
      </c>
      <c r="AQ853" t="s">
        <v>89</v>
      </c>
      <c r="AR853" t="s"/>
      <c r="AS853" t="s"/>
      <c r="AT853" t="s">
        <v>90</v>
      </c>
      <c r="AU853" t="s"/>
      <c r="AV853" t="s"/>
      <c r="AW853" t="s"/>
      <c r="AX853" t="s"/>
      <c r="AY853" t="n">
        <v>6796530</v>
      </c>
      <c r="AZ853" t="s">
        <v>1405</v>
      </c>
      <c r="BA853" t="s"/>
      <c r="BB853" t="n">
        <v>407</v>
      </c>
      <c r="BC853" t="n">
        <v>13.32885</v>
      </c>
      <c r="BD853" t="n">
        <v>52.50129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92</v>
      </c>
    </row>
    <row r="854" spans="1:70">
      <c r="A854" t="s">
        <v>70</v>
      </c>
      <c r="B854" t="s">
        <v>71</v>
      </c>
      <c r="C854" t="s">
        <v>72</v>
      </c>
      <c r="D854" t="n">
        <v>1</v>
      </c>
      <c r="E854" t="s">
        <v>1403</v>
      </c>
      <c r="F854" t="n">
        <v>-1</v>
      </c>
      <c r="G854" t="s">
        <v>74</v>
      </c>
      <c r="H854" t="s">
        <v>75</v>
      </c>
      <c r="I854" t="s"/>
      <c r="J854" t="s">
        <v>74</v>
      </c>
      <c r="K854" t="n">
        <v>135</v>
      </c>
      <c r="L854" t="s">
        <v>76</v>
      </c>
      <c r="M854" t="s"/>
      <c r="N854" t="s">
        <v>113</v>
      </c>
      <c r="O854" t="s">
        <v>78</v>
      </c>
      <c r="P854" t="s">
        <v>1403</v>
      </c>
      <c r="Q854" t="s"/>
      <c r="R854" t="s">
        <v>192</v>
      </c>
      <c r="S854" t="s">
        <v>1406</v>
      </c>
      <c r="T854" t="s">
        <v>82</v>
      </c>
      <c r="U854" t="s"/>
      <c r="V854" t="s">
        <v>83</v>
      </c>
      <c r="W854" t="s">
        <v>84</v>
      </c>
      <c r="X854" t="s"/>
      <c r="Y854" t="s">
        <v>85</v>
      </c>
      <c r="Z854">
        <f>HYPERLINK("https://hotelmonitor-cachepage.eclerx.com/savepage/tk_15435850092752533_sr_2117.html","info")</f>
        <v/>
      </c>
      <c r="AA854" t="n">
        <v>-6796530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>
        <v>88</v>
      </c>
      <c r="AO854" t="s"/>
      <c r="AP854" t="n">
        <v>257</v>
      </c>
      <c r="AQ854" t="s">
        <v>89</v>
      </c>
      <c r="AR854" t="s"/>
      <c r="AS854" t="s"/>
      <c r="AT854" t="s">
        <v>90</v>
      </c>
      <c r="AU854" t="s"/>
      <c r="AV854" t="s"/>
      <c r="AW854" t="s"/>
      <c r="AX854" t="s"/>
      <c r="AY854" t="n">
        <v>6796530</v>
      </c>
      <c r="AZ854" t="s">
        <v>1405</v>
      </c>
      <c r="BA854" t="s"/>
      <c r="BB854" t="n">
        <v>407</v>
      </c>
      <c r="BC854" t="n">
        <v>13.32885</v>
      </c>
      <c r="BD854" t="n">
        <v>52.50129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92</v>
      </c>
    </row>
    <row r="855" spans="1:70">
      <c r="A855" t="s">
        <v>70</v>
      </c>
      <c r="B855" t="s">
        <v>71</v>
      </c>
      <c r="C855" t="s">
        <v>72</v>
      </c>
      <c r="D855" t="n">
        <v>1</v>
      </c>
      <c r="E855" t="s">
        <v>1403</v>
      </c>
      <c r="F855" t="n">
        <v>-1</v>
      </c>
      <c r="G855" t="s">
        <v>74</v>
      </c>
      <c r="H855" t="s">
        <v>75</v>
      </c>
      <c r="I855" t="s"/>
      <c r="J855" t="s">
        <v>74</v>
      </c>
      <c r="K855" t="n">
        <v>141.3</v>
      </c>
      <c r="L855" t="s">
        <v>76</v>
      </c>
      <c r="M855" t="s"/>
      <c r="N855" t="s">
        <v>1407</v>
      </c>
      <c r="O855" t="s">
        <v>78</v>
      </c>
      <c r="P855" t="s">
        <v>1403</v>
      </c>
      <c r="Q855" t="s"/>
      <c r="R855" t="s">
        <v>192</v>
      </c>
      <c r="S855" t="s">
        <v>1408</v>
      </c>
      <c r="T855" t="s">
        <v>82</v>
      </c>
      <c r="U855" t="s"/>
      <c r="V855" t="s">
        <v>83</v>
      </c>
      <c r="W855" t="s">
        <v>99</v>
      </c>
      <c r="X855" t="s"/>
      <c r="Y855" t="s">
        <v>85</v>
      </c>
      <c r="Z855">
        <f>HYPERLINK("https://hotelmonitor-cachepage.eclerx.com/savepage/tk_15435850092752533_sr_2117.html","info")</f>
        <v/>
      </c>
      <c r="AA855" t="n">
        <v>-6796530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>
        <v>88</v>
      </c>
      <c r="AO855" t="s"/>
      <c r="AP855" t="n">
        <v>257</v>
      </c>
      <c r="AQ855" t="s">
        <v>89</v>
      </c>
      <c r="AR855" t="s"/>
      <c r="AS855" t="s"/>
      <c r="AT855" t="s">
        <v>90</v>
      </c>
      <c r="AU855" t="s"/>
      <c r="AV855" t="s"/>
      <c r="AW855" t="s"/>
      <c r="AX855" t="s"/>
      <c r="AY855" t="n">
        <v>6796530</v>
      </c>
      <c r="AZ855" t="s">
        <v>1405</v>
      </c>
      <c r="BA855" t="s"/>
      <c r="BB855" t="n">
        <v>407</v>
      </c>
      <c r="BC855" t="n">
        <v>13.32885</v>
      </c>
      <c r="BD855" t="n">
        <v>52.50129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92</v>
      </c>
    </row>
    <row r="856" spans="1:70">
      <c r="A856" t="s">
        <v>70</v>
      </c>
      <c r="B856" t="s">
        <v>71</v>
      </c>
      <c r="C856" t="s">
        <v>72</v>
      </c>
      <c r="D856" t="n">
        <v>1</v>
      </c>
      <c r="E856" t="s">
        <v>1403</v>
      </c>
      <c r="F856" t="n">
        <v>-1</v>
      </c>
      <c r="G856" t="s">
        <v>74</v>
      </c>
      <c r="H856" t="s">
        <v>75</v>
      </c>
      <c r="I856" t="s"/>
      <c r="J856" t="s">
        <v>74</v>
      </c>
      <c r="K856" t="n">
        <v>145</v>
      </c>
      <c r="L856" t="s">
        <v>76</v>
      </c>
      <c r="M856" t="s"/>
      <c r="N856" t="s">
        <v>252</v>
      </c>
      <c r="O856" t="s">
        <v>78</v>
      </c>
      <c r="P856" t="s">
        <v>1403</v>
      </c>
      <c r="Q856" t="s"/>
      <c r="R856" t="s">
        <v>192</v>
      </c>
      <c r="S856" t="s">
        <v>1409</v>
      </c>
      <c r="T856" t="s">
        <v>82</v>
      </c>
      <c r="U856" t="s"/>
      <c r="V856" t="s">
        <v>83</v>
      </c>
      <c r="W856" t="s">
        <v>84</v>
      </c>
      <c r="X856" t="s"/>
      <c r="Y856" t="s">
        <v>85</v>
      </c>
      <c r="Z856">
        <f>HYPERLINK("https://hotelmonitor-cachepage.eclerx.com/savepage/tk_15435850092752533_sr_2117.html","info")</f>
        <v/>
      </c>
      <c r="AA856" t="n">
        <v>-6796530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>
        <v>88</v>
      </c>
      <c r="AO856" t="s"/>
      <c r="AP856" t="n">
        <v>257</v>
      </c>
      <c r="AQ856" t="s">
        <v>89</v>
      </c>
      <c r="AR856" t="s"/>
      <c r="AS856" t="s"/>
      <c r="AT856" t="s">
        <v>90</v>
      </c>
      <c r="AU856" t="s"/>
      <c r="AV856" t="s"/>
      <c r="AW856" t="s"/>
      <c r="AX856" t="s"/>
      <c r="AY856" t="n">
        <v>6796530</v>
      </c>
      <c r="AZ856" t="s">
        <v>1405</v>
      </c>
      <c r="BA856" t="s"/>
      <c r="BB856" t="n">
        <v>407</v>
      </c>
      <c r="BC856" t="n">
        <v>13.32885</v>
      </c>
      <c r="BD856" t="n">
        <v>52.50129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92</v>
      </c>
    </row>
    <row r="857" spans="1:70">
      <c r="A857" t="s">
        <v>70</v>
      </c>
      <c r="B857" t="s">
        <v>71</v>
      </c>
      <c r="C857" t="s">
        <v>72</v>
      </c>
      <c r="D857" t="n">
        <v>1</v>
      </c>
      <c r="E857" t="s">
        <v>1410</v>
      </c>
      <c r="F857" t="n">
        <v>-1</v>
      </c>
      <c r="G857" t="s">
        <v>74</v>
      </c>
      <c r="H857" t="s">
        <v>75</v>
      </c>
      <c r="I857" t="s"/>
      <c r="J857" t="s">
        <v>74</v>
      </c>
      <c r="K857" t="n">
        <v>94.05</v>
      </c>
      <c r="L857" t="s">
        <v>76</v>
      </c>
      <c r="M857" t="s"/>
      <c r="N857" t="s">
        <v>1411</v>
      </c>
      <c r="O857" t="s">
        <v>78</v>
      </c>
      <c r="P857" t="s">
        <v>1410</v>
      </c>
      <c r="Q857" t="s"/>
      <c r="R857" t="s">
        <v>114</v>
      </c>
      <c r="S857" t="s">
        <v>1412</v>
      </c>
      <c r="T857" t="s">
        <v>82</v>
      </c>
      <c r="U857" t="s"/>
      <c r="V857" t="s">
        <v>83</v>
      </c>
      <c r="W857" t="s">
        <v>84</v>
      </c>
      <c r="X857" t="s"/>
      <c r="Y857" t="s">
        <v>85</v>
      </c>
      <c r="Z857">
        <f>HYPERLINK("https://hotelmonitor-cachepage.eclerx.com/savepage/tk_1543585101397829_sr_2117.html","info")</f>
        <v/>
      </c>
      <c r="AA857" t="n">
        <v>-2071587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>
        <v>88</v>
      </c>
      <c r="AO857" t="s"/>
      <c r="AP857" t="n">
        <v>310</v>
      </c>
      <c r="AQ857" t="s">
        <v>89</v>
      </c>
      <c r="AR857" t="s"/>
      <c r="AS857" t="s"/>
      <c r="AT857" t="s">
        <v>90</v>
      </c>
      <c r="AU857" t="s"/>
      <c r="AV857" t="s"/>
      <c r="AW857" t="s"/>
      <c r="AX857" t="s"/>
      <c r="AY857" t="n">
        <v>2071587</v>
      </c>
      <c r="AZ857" t="s">
        <v>1413</v>
      </c>
      <c r="BA857" t="s"/>
      <c r="BB857" t="n">
        <v>429570</v>
      </c>
      <c r="BC857" t="n">
        <v>13.348947</v>
      </c>
      <c r="BD857" t="n">
        <v>52.481977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92</v>
      </c>
    </row>
    <row r="858" spans="1:70">
      <c r="A858" t="s">
        <v>70</v>
      </c>
      <c r="B858" t="s">
        <v>71</v>
      </c>
      <c r="C858" t="s">
        <v>72</v>
      </c>
      <c r="D858" t="n">
        <v>1</v>
      </c>
      <c r="E858" t="s">
        <v>1414</v>
      </c>
      <c r="F858" t="n">
        <v>-1</v>
      </c>
      <c r="G858" t="s">
        <v>74</v>
      </c>
      <c r="H858" t="s">
        <v>75</v>
      </c>
      <c r="I858" t="s"/>
      <c r="J858" t="s">
        <v>74</v>
      </c>
      <c r="K858" t="n">
        <v>99</v>
      </c>
      <c r="L858" t="s">
        <v>76</v>
      </c>
      <c r="M858" t="s"/>
      <c r="N858" t="s">
        <v>113</v>
      </c>
      <c r="O858" t="s">
        <v>78</v>
      </c>
      <c r="P858" t="s">
        <v>1414</v>
      </c>
      <c r="Q858" t="s"/>
      <c r="R858" t="s">
        <v>80</v>
      </c>
      <c r="S858" t="s">
        <v>123</v>
      </c>
      <c r="T858" t="s">
        <v>82</v>
      </c>
      <c r="U858" t="s"/>
      <c r="V858" t="s">
        <v>83</v>
      </c>
      <c r="W858" t="s">
        <v>99</v>
      </c>
      <c r="X858" t="s"/>
      <c r="Y858" t="s">
        <v>85</v>
      </c>
      <c r="Z858">
        <f>HYPERLINK("https://hotelmonitor-cachepage.eclerx.com/savepage/tk_15435847123797717_sr_2117.html","info")</f>
        <v/>
      </c>
      <c r="AA858" t="n">
        <v>-6628437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>
        <v>88</v>
      </c>
      <c r="AO858" t="s"/>
      <c r="AP858" t="n">
        <v>90</v>
      </c>
      <c r="AQ858" t="s">
        <v>89</v>
      </c>
      <c r="AR858" t="s"/>
      <c r="AS858" t="s"/>
      <c r="AT858" t="s">
        <v>90</v>
      </c>
      <c r="AU858" t="s"/>
      <c r="AV858" t="s"/>
      <c r="AW858" t="s"/>
      <c r="AX858" t="s"/>
      <c r="AY858" t="n">
        <v>6628437</v>
      </c>
      <c r="AZ858" t="s">
        <v>1415</v>
      </c>
      <c r="BA858" t="s"/>
      <c r="BB858" t="n">
        <v>70973</v>
      </c>
      <c r="BC858" t="n">
        <v>13.324888</v>
      </c>
      <c r="BD858" t="n">
        <v>52.507724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92</v>
      </c>
    </row>
    <row r="859" spans="1:70">
      <c r="A859" t="s">
        <v>70</v>
      </c>
      <c r="B859" t="s">
        <v>71</v>
      </c>
      <c r="C859" t="s">
        <v>72</v>
      </c>
      <c r="D859" t="n">
        <v>1</v>
      </c>
      <c r="E859" t="s">
        <v>1416</v>
      </c>
      <c r="F859" t="n">
        <v>-1</v>
      </c>
      <c r="G859" t="s">
        <v>74</v>
      </c>
      <c r="H859" t="s">
        <v>75</v>
      </c>
      <c r="I859" t="s"/>
      <c r="J859" t="s">
        <v>74</v>
      </c>
      <c r="K859" t="n">
        <v>120</v>
      </c>
      <c r="L859" t="s">
        <v>76</v>
      </c>
      <c r="M859" t="s"/>
      <c r="N859" t="s">
        <v>96</v>
      </c>
      <c r="O859" t="s">
        <v>78</v>
      </c>
      <c r="P859" t="s">
        <v>1416</v>
      </c>
      <c r="Q859" t="s"/>
      <c r="R859" t="s">
        <v>118</v>
      </c>
      <c r="S859" t="s">
        <v>544</v>
      </c>
      <c r="T859" t="s">
        <v>82</v>
      </c>
      <c r="U859" t="s"/>
      <c r="V859" t="s">
        <v>83</v>
      </c>
      <c r="W859" t="s">
        <v>84</v>
      </c>
      <c r="X859" t="s"/>
      <c r="Y859" t="s">
        <v>85</v>
      </c>
      <c r="Z859">
        <f>HYPERLINK("https://hotelmonitor-cachepage.eclerx.com/savepage/tk_15435847626915853_sr_2117.html","info")</f>
        <v/>
      </c>
      <c r="AA859" t="n">
        <v>-2929645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>
        <v>88</v>
      </c>
      <c r="AO859" t="s"/>
      <c r="AP859" t="n">
        <v>116</v>
      </c>
      <c r="AQ859" t="s">
        <v>89</v>
      </c>
      <c r="AR859" t="s"/>
      <c r="AS859" t="s"/>
      <c r="AT859" t="s">
        <v>90</v>
      </c>
      <c r="AU859" t="s"/>
      <c r="AV859" t="s"/>
      <c r="AW859" t="s"/>
      <c r="AX859" t="s"/>
      <c r="AY859" t="n">
        <v>2929645</v>
      </c>
      <c r="AZ859" t="s">
        <v>1417</v>
      </c>
      <c r="BA859" t="s"/>
      <c r="BB859" t="n">
        <v>30532</v>
      </c>
      <c r="BC859" t="n">
        <v>13.3933</v>
      </c>
      <c r="BD859" t="n">
        <v>52.510828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92</v>
      </c>
    </row>
    <row r="860" spans="1:70">
      <c r="A860" t="s">
        <v>70</v>
      </c>
      <c r="B860" t="s">
        <v>71</v>
      </c>
      <c r="C860" t="s">
        <v>72</v>
      </c>
      <c r="D860" t="n">
        <v>1</v>
      </c>
      <c r="E860" t="s">
        <v>1416</v>
      </c>
      <c r="F860" t="n">
        <v>-1</v>
      </c>
      <c r="G860" t="s">
        <v>74</v>
      </c>
      <c r="H860" t="s">
        <v>75</v>
      </c>
      <c r="I860" t="s"/>
      <c r="J860" t="s">
        <v>74</v>
      </c>
      <c r="K860" t="n">
        <v>130</v>
      </c>
      <c r="L860" t="s">
        <v>76</v>
      </c>
      <c r="M860" t="s"/>
      <c r="N860" t="s">
        <v>141</v>
      </c>
      <c r="O860" t="s">
        <v>78</v>
      </c>
      <c r="P860" t="s">
        <v>1416</v>
      </c>
      <c r="Q860" t="s"/>
      <c r="R860" t="s">
        <v>118</v>
      </c>
      <c r="S860" t="s">
        <v>736</v>
      </c>
      <c r="T860" t="s">
        <v>82</v>
      </c>
      <c r="U860" t="s"/>
      <c r="V860" t="s">
        <v>83</v>
      </c>
      <c r="W860" t="s">
        <v>84</v>
      </c>
      <c r="X860" t="s"/>
      <c r="Y860" t="s">
        <v>85</v>
      </c>
      <c r="Z860">
        <f>HYPERLINK("https://hotelmonitor-cachepage.eclerx.com/savepage/tk_15435847626915853_sr_2117.html","info")</f>
        <v/>
      </c>
      <c r="AA860" t="n">
        <v>-2929645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>
        <v>88</v>
      </c>
      <c r="AO860" t="s"/>
      <c r="AP860" t="n">
        <v>116</v>
      </c>
      <c r="AQ860" t="s">
        <v>89</v>
      </c>
      <c r="AR860" t="s"/>
      <c r="AS860" t="s"/>
      <c r="AT860" t="s">
        <v>90</v>
      </c>
      <c r="AU860" t="s"/>
      <c r="AV860" t="s"/>
      <c r="AW860" t="s"/>
      <c r="AX860" t="s"/>
      <c r="AY860" t="n">
        <v>2929645</v>
      </c>
      <c r="AZ860" t="s">
        <v>1417</v>
      </c>
      <c r="BA860" t="s"/>
      <c r="BB860" t="n">
        <v>30532</v>
      </c>
      <c r="BC860" t="n">
        <v>13.3933</v>
      </c>
      <c r="BD860" t="n">
        <v>52.510828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92</v>
      </c>
    </row>
    <row r="861" spans="1:70">
      <c r="A861" t="s">
        <v>70</v>
      </c>
      <c r="B861" t="s">
        <v>71</v>
      </c>
      <c r="C861" t="s">
        <v>72</v>
      </c>
      <c r="D861" t="n">
        <v>1</v>
      </c>
      <c r="E861" t="s">
        <v>1418</v>
      </c>
      <c r="F861" t="n">
        <v>529924</v>
      </c>
      <c r="G861" t="s">
        <v>74</v>
      </c>
      <c r="H861" t="s">
        <v>75</v>
      </c>
      <c r="I861" t="s"/>
      <c r="J861" t="s">
        <v>74</v>
      </c>
      <c r="K861" t="n">
        <v>134</v>
      </c>
      <c r="L861" t="s">
        <v>76</v>
      </c>
      <c r="M861" t="s"/>
      <c r="N861" t="s">
        <v>141</v>
      </c>
      <c r="O861" t="s">
        <v>78</v>
      </c>
      <c r="P861" t="s">
        <v>1419</v>
      </c>
      <c r="Q861" t="s"/>
      <c r="R861" t="s">
        <v>118</v>
      </c>
      <c r="S861" t="s">
        <v>461</v>
      </c>
      <c r="T861" t="s">
        <v>82</v>
      </c>
      <c r="U861" t="s"/>
      <c r="V861" t="s">
        <v>83</v>
      </c>
      <c r="W861" t="s">
        <v>84</v>
      </c>
      <c r="X861" t="s"/>
      <c r="Y861" t="s">
        <v>85</v>
      </c>
      <c r="Z861">
        <f>HYPERLINK("https://hotelmonitor-cachepage.eclerx.com/savepage/tk_15435846859707549_sr_2117.html","info")</f>
        <v/>
      </c>
      <c r="AA861" t="n">
        <v>7269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>
        <v>88</v>
      </c>
      <c r="AO861" t="s"/>
      <c r="AP861" t="n">
        <v>75</v>
      </c>
      <c r="AQ861" t="s">
        <v>89</v>
      </c>
      <c r="AR861" t="s"/>
      <c r="AS861" t="s"/>
      <c r="AT861" t="s">
        <v>90</v>
      </c>
      <c r="AU861" t="s"/>
      <c r="AV861" t="s"/>
      <c r="AW861" t="s"/>
      <c r="AX861" t="s"/>
      <c r="AY861" t="n">
        <v>162976</v>
      </c>
      <c r="AZ861" t="s">
        <v>1420</v>
      </c>
      <c r="BA861" t="s"/>
      <c r="BB861" t="n">
        <v>1</v>
      </c>
      <c r="BC861" t="n">
        <v>13.327693</v>
      </c>
      <c r="BD861" t="n">
        <v>52.506178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92</v>
      </c>
    </row>
    <row r="862" spans="1:70">
      <c r="A862" t="s">
        <v>70</v>
      </c>
      <c r="B862" t="s">
        <v>71</v>
      </c>
      <c r="C862" t="s">
        <v>72</v>
      </c>
      <c r="D862" t="n">
        <v>1</v>
      </c>
      <c r="E862" t="s">
        <v>1421</v>
      </c>
      <c r="F862" t="n">
        <v>3587001</v>
      </c>
      <c r="G862" t="s">
        <v>74</v>
      </c>
      <c r="H862" t="s">
        <v>75</v>
      </c>
      <c r="I862" t="s"/>
      <c r="J862" t="s">
        <v>74</v>
      </c>
      <c r="K862" t="n">
        <v>113.85</v>
      </c>
      <c r="L862" t="s">
        <v>76</v>
      </c>
      <c r="M862" t="s"/>
      <c r="N862" t="s">
        <v>113</v>
      </c>
      <c r="O862" t="s">
        <v>78</v>
      </c>
      <c r="P862" t="s">
        <v>1422</v>
      </c>
      <c r="Q862" t="s"/>
      <c r="R862" t="s">
        <v>80</v>
      </c>
      <c r="S862" t="s">
        <v>1423</v>
      </c>
      <c r="T862" t="s">
        <v>82</v>
      </c>
      <c r="U862" t="s"/>
      <c r="V862" t="s">
        <v>83</v>
      </c>
      <c r="W862" t="s">
        <v>99</v>
      </c>
      <c r="X862" t="s"/>
      <c r="Y862" t="s">
        <v>85</v>
      </c>
      <c r="Z862">
        <f>HYPERLINK("https://hotelmonitor-cachepage.eclerx.com/savepage/tk_15435847924843209_sr_2117.html","info")</f>
        <v/>
      </c>
      <c r="AA862" t="n">
        <v>210751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>
        <v>88</v>
      </c>
      <c r="AO862" t="s"/>
      <c r="AP862" t="n">
        <v>134</v>
      </c>
      <c r="AQ862" t="s">
        <v>89</v>
      </c>
      <c r="AR862" t="s"/>
      <c r="AS862" t="s"/>
      <c r="AT862" t="s">
        <v>90</v>
      </c>
      <c r="AU862" t="s"/>
      <c r="AV862" t="s"/>
      <c r="AW862" t="s"/>
      <c r="AX862" t="s"/>
      <c r="AY862" t="n">
        <v>937964</v>
      </c>
      <c r="AZ862" t="s">
        <v>1424</v>
      </c>
      <c r="BA862" t="s"/>
      <c r="BB862" t="n">
        <v>423446</v>
      </c>
      <c r="BC862" t="n">
        <v>13.448687</v>
      </c>
      <c r="BD862" t="n">
        <v>52.511946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92</v>
      </c>
    </row>
    <row r="863" spans="1:70">
      <c r="A863" t="s">
        <v>70</v>
      </c>
      <c r="B863" t="s">
        <v>71</v>
      </c>
      <c r="C863" t="s">
        <v>72</v>
      </c>
      <c r="D863" t="n">
        <v>1</v>
      </c>
      <c r="E863" t="s">
        <v>1425</v>
      </c>
      <c r="F863" t="n">
        <v>-1</v>
      </c>
      <c r="G863" t="s">
        <v>74</v>
      </c>
      <c r="H863" t="s">
        <v>75</v>
      </c>
      <c r="I863" t="s"/>
      <c r="J863" t="s">
        <v>74</v>
      </c>
      <c r="K863" t="n">
        <v>74</v>
      </c>
      <c r="L863" t="s">
        <v>76</v>
      </c>
      <c r="M863" t="s"/>
      <c r="N863" t="s">
        <v>141</v>
      </c>
      <c r="O863" t="s">
        <v>78</v>
      </c>
      <c r="P863" t="s">
        <v>1425</v>
      </c>
      <c r="Q863" t="s"/>
      <c r="R863" t="s">
        <v>114</v>
      </c>
      <c r="S863" t="s">
        <v>531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HYPERLINK("https://hotelmonitor-cachepage.eclerx.com/savepage/tk_1543584744676846_sr_2117.html","info")</f>
        <v/>
      </c>
      <c r="AA863" t="n">
        <v>-2071649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>
        <v>88</v>
      </c>
      <c r="AO863" t="s"/>
      <c r="AP863" t="n">
        <v>109</v>
      </c>
      <c r="AQ863" t="s">
        <v>89</v>
      </c>
      <c r="AR863" t="s"/>
      <c r="AS863" t="s"/>
      <c r="AT863" t="s">
        <v>90</v>
      </c>
      <c r="AU863" t="s"/>
      <c r="AV863" t="s"/>
      <c r="AW863" t="s"/>
      <c r="AX863" t="s"/>
      <c r="AY863" t="n">
        <v>2071649</v>
      </c>
      <c r="AZ863" t="s">
        <v>1426</v>
      </c>
      <c r="BA863" t="s"/>
      <c r="BB863" t="n">
        <v>17238</v>
      </c>
      <c r="BC863" t="n">
        <v>13.38867</v>
      </c>
      <c r="BD863" t="n">
        <v>52.52861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92</v>
      </c>
    </row>
    <row r="864" spans="1:70">
      <c r="A864" t="s">
        <v>70</v>
      </c>
      <c r="B864" t="s">
        <v>71</v>
      </c>
      <c r="C864" t="s">
        <v>72</v>
      </c>
      <c r="D864" t="n">
        <v>1</v>
      </c>
      <c r="E864" t="s">
        <v>1427</v>
      </c>
      <c r="F864" t="n">
        <v>1694689</v>
      </c>
      <c r="G864" t="s">
        <v>74</v>
      </c>
      <c r="H864" t="s">
        <v>75</v>
      </c>
      <c r="I864" t="s"/>
      <c r="J864" t="s">
        <v>74</v>
      </c>
      <c r="K864" t="n">
        <v>119</v>
      </c>
      <c r="L864" t="s">
        <v>76</v>
      </c>
      <c r="M864" t="s"/>
      <c r="N864" t="s">
        <v>113</v>
      </c>
      <c r="O864" t="s">
        <v>78</v>
      </c>
      <c r="P864" t="s">
        <v>1428</v>
      </c>
      <c r="Q864" t="s"/>
      <c r="R864" t="s">
        <v>118</v>
      </c>
      <c r="S864" t="s">
        <v>126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HYPERLINK("https://hotelmonitor-cachepage.eclerx.com/savepage/tk_15435848203758543_sr_2117.html","info")</f>
        <v/>
      </c>
      <c r="AA864" t="n">
        <v>361639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>
        <v>88</v>
      </c>
      <c r="AO864" t="s"/>
      <c r="AP864" t="n">
        <v>150</v>
      </c>
      <c r="AQ864" t="s">
        <v>89</v>
      </c>
      <c r="AR864" t="s"/>
      <c r="AS864" t="s"/>
      <c r="AT864" t="s">
        <v>90</v>
      </c>
      <c r="AU864" t="s"/>
      <c r="AV864" t="s"/>
      <c r="AW864" t="s"/>
      <c r="AX864" t="s"/>
      <c r="AY864" t="n">
        <v>1595591</v>
      </c>
      <c r="AZ864" t="s">
        <v>1429</v>
      </c>
      <c r="BA864" t="s"/>
      <c r="BB864" t="n">
        <v>653392</v>
      </c>
      <c r="BC864" t="n">
        <v>13.415542</v>
      </c>
      <c r="BD864" t="n">
        <v>52.511313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92</v>
      </c>
    </row>
    <row r="865" spans="1:70">
      <c r="A865" t="s">
        <v>70</v>
      </c>
      <c r="B865" t="s">
        <v>71</v>
      </c>
      <c r="C865" t="s">
        <v>72</v>
      </c>
      <c r="D865" t="n">
        <v>1</v>
      </c>
      <c r="E865" t="s">
        <v>1427</v>
      </c>
      <c r="F865" t="n">
        <v>1694689</v>
      </c>
      <c r="G865" t="s">
        <v>74</v>
      </c>
      <c r="H865" t="s">
        <v>75</v>
      </c>
      <c r="I865" t="s"/>
      <c r="J865" t="s">
        <v>74</v>
      </c>
      <c r="K865" t="n">
        <v>148.99</v>
      </c>
      <c r="L865" t="s">
        <v>76</v>
      </c>
      <c r="M865" t="s"/>
      <c r="N865" t="s">
        <v>104</v>
      </c>
      <c r="O865" t="s">
        <v>78</v>
      </c>
      <c r="P865" t="s">
        <v>1428</v>
      </c>
      <c r="Q865" t="s"/>
      <c r="R865" t="s">
        <v>118</v>
      </c>
      <c r="S865" t="s">
        <v>1430</v>
      </c>
      <c r="T865" t="s">
        <v>82</v>
      </c>
      <c r="U865" t="s"/>
      <c r="V865" t="s">
        <v>83</v>
      </c>
      <c r="W865" t="s">
        <v>84</v>
      </c>
      <c r="X865" t="s"/>
      <c r="Y865" t="s">
        <v>85</v>
      </c>
      <c r="Z865">
        <f>HYPERLINK("https://hotelmonitor-cachepage.eclerx.com/savepage/tk_15435848203758543_sr_2117.html","info")</f>
        <v/>
      </c>
      <c r="AA865" t="n">
        <v>361639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>
        <v>88</v>
      </c>
      <c r="AO865" t="s"/>
      <c r="AP865" t="n">
        <v>150</v>
      </c>
      <c r="AQ865" t="s">
        <v>89</v>
      </c>
      <c r="AR865" t="s"/>
      <c r="AS865" t="s"/>
      <c r="AT865" t="s">
        <v>90</v>
      </c>
      <c r="AU865" t="s"/>
      <c r="AV865" t="s"/>
      <c r="AW865" t="s"/>
      <c r="AX865" t="s"/>
      <c r="AY865" t="n">
        <v>1595591</v>
      </c>
      <c r="AZ865" t="s">
        <v>1429</v>
      </c>
      <c r="BA865" t="s"/>
      <c r="BB865" t="n">
        <v>653392</v>
      </c>
      <c r="BC865" t="n">
        <v>13.415542</v>
      </c>
      <c r="BD865" t="n">
        <v>52.511313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92</v>
      </c>
    </row>
    <row r="866" spans="1:70">
      <c r="A866" t="s">
        <v>70</v>
      </c>
      <c r="B866" t="s">
        <v>71</v>
      </c>
      <c r="C866" t="s">
        <v>72</v>
      </c>
      <c r="D866" t="n">
        <v>1</v>
      </c>
      <c r="E866" t="s">
        <v>1427</v>
      </c>
      <c r="F866" t="n">
        <v>1694689</v>
      </c>
      <c r="G866" t="s">
        <v>74</v>
      </c>
      <c r="H866" t="s">
        <v>75</v>
      </c>
      <c r="I866" t="s"/>
      <c r="J866" t="s">
        <v>74</v>
      </c>
      <c r="K866" t="n">
        <v>148.99</v>
      </c>
      <c r="L866" t="s">
        <v>76</v>
      </c>
      <c r="M866" t="s"/>
      <c r="N866" t="s">
        <v>104</v>
      </c>
      <c r="O866" t="s">
        <v>78</v>
      </c>
      <c r="P866" t="s">
        <v>1428</v>
      </c>
      <c r="Q866" t="s"/>
      <c r="R866" t="s">
        <v>118</v>
      </c>
      <c r="S866" t="s">
        <v>1430</v>
      </c>
      <c r="T866" t="s">
        <v>82</v>
      </c>
      <c r="U866" t="s"/>
      <c r="V866" t="s">
        <v>83</v>
      </c>
      <c r="W866" t="s">
        <v>84</v>
      </c>
      <c r="X866" t="s"/>
      <c r="Y866" t="s">
        <v>85</v>
      </c>
      <c r="Z866">
        <f>HYPERLINK("https://hotelmonitor-cachepage.eclerx.com/savepage/tk_15435848203758543_sr_2117.html","info")</f>
        <v/>
      </c>
      <c r="AA866" t="n">
        <v>361639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>
        <v>88</v>
      </c>
      <c r="AO866" t="s"/>
      <c r="AP866" t="n">
        <v>150</v>
      </c>
      <c r="AQ866" t="s">
        <v>89</v>
      </c>
      <c r="AR866" t="s"/>
      <c r="AS866" t="s"/>
      <c r="AT866" t="s">
        <v>90</v>
      </c>
      <c r="AU866" t="s"/>
      <c r="AV866" t="s"/>
      <c r="AW866" t="s"/>
      <c r="AX866" t="s"/>
      <c r="AY866" t="n">
        <v>1595591</v>
      </c>
      <c r="AZ866" t="s">
        <v>1429</v>
      </c>
      <c r="BA866" t="s"/>
      <c r="BB866" t="n">
        <v>653392</v>
      </c>
      <c r="BC866" t="n">
        <v>13.415542</v>
      </c>
      <c r="BD866" t="n">
        <v>52.511313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92</v>
      </c>
    </row>
    <row r="867" spans="1:70">
      <c r="A867" t="s">
        <v>70</v>
      </c>
      <c r="B867" t="s">
        <v>71</v>
      </c>
      <c r="C867" t="s">
        <v>72</v>
      </c>
      <c r="D867" t="n">
        <v>1</v>
      </c>
      <c r="E867" t="s">
        <v>1427</v>
      </c>
      <c r="F867" t="n">
        <v>1694689</v>
      </c>
      <c r="G867" t="s">
        <v>74</v>
      </c>
      <c r="H867" t="s">
        <v>75</v>
      </c>
      <c r="I867" t="s"/>
      <c r="J867" t="s">
        <v>74</v>
      </c>
      <c r="K867" t="n">
        <v>169</v>
      </c>
      <c r="L867" t="s">
        <v>76</v>
      </c>
      <c r="M867" t="s"/>
      <c r="N867" t="s">
        <v>620</v>
      </c>
      <c r="O867" t="s">
        <v>78</v>
      </c>
      <c r="P867" t="s">
        <v>1428</v>
      </c>
      <c r="Q867" t="s"/>
      <c r="R867" t="s">
        <v>118</v>
      </c>
      <c r="S867" t="s">
        <v>738</v>
      </c>
      <c r="T867" t="s">
        <v>82</v>
      </c>
      <c r="U867" t="s"/>
      <c r="V867" t="s">
        <v>83</v>
      </c>
      <c r="W867" t="s">
        <v>84</v>
      </c>
      <c r="X867" t="s"/>
      <c r="Y867" t="s">
        <v>85</v>
      </c>
      <c r="Z867">
        <f>HYPERLINK("https://hotelmonitor-cachepage.eclerx.com/savepage/tk_15435848203758543_sr_2117.html","info")</f>
        <v/>
      </c>
      <c r="AA867" t="n">
        <v>361639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>
        <v>88</v>
      </c>
      <c r="AO867" t="s"/>
      <c r="AP867" t="n">
        <v>150</v>
      </c>
      <c r="AQ867" t="s">
        <v>89</v>
      </c>
      <c r="AR867" t="s"/>
      <c r="AS867" t="s"/>
      <c r="AT867" t="s">
        <v>90</v>
      </c>
      <c r="AU867" t="s"/>
      <c r="AV867" t="s"/>
      <c r="AW867" t="s"/>
      <c r="AX867" t="s"/>
      <c r="AY867" t="n">
        <v>1595591</v>
      </c>
      <c r="AZ867" t="s">
        <v>1429</v>
      </c>
      <c r="BA867" t="s"/>
      <c r="BB867" t="n">
        <v>653392</v>
      </c>
      <c r="BC867" t="n">
        <v>13.415542</v>
      </c>
      <c r="BD867" t="n">
        <v>52.511313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92</v>
      </c>
    </row>
    <row r="868" spans="1:70">
      <c r="A868" t="s">
        <v>70</v>
      </c>
      <c r="B868" t="s">
        <v>71</v>
      </c>
      <c r="C868" t="s">
        <v>72</v>
      </c>
      <c r="D868" t="n">
        <v>1</v>
      </c>
      <c r="E868" t="s">
        <v>1427</v>
      </c>
      <c r="F868" t="n">
        <v>1694689</v>
      </c>
      <c r="G868" t="s">
        <v>74</v>
      </c>
      <c r="H868" t="s">
        <v>75</v>
      </c>
      <c r="I868" t="s"/>
      <c r="J868" t="s">
        <v>74</v>
      </c>
      <c r="K868" t="n">
        <v>184.52</v>
      </c>
      <c r="L868" t="s">
        <v>76</v>
      </c>
      <c r="M868" t="s"/>
      <c r="N868" t="s">
        <v>104</v>
      </c>
      <c r="O868" t="s">
        <v>78</v>
      </c>
      <c r="P868" t="s">
        <v>1428</v>
      </c>
      <c r="Q868" t="s"/>
      <c r="R868" t="s">
        <v>118</v>
      </c>
      <c r="S868" t="s">
        <v>1431</v>
      </c>
      <c r="T868" t="s">
        <v>82</v>
      </c>
      <c r="U868" t="s"/>
      <c r="V868" t="s">
        <v>83</v>
      </c>
      <c r="W868" t="s">
        <v>99</v>
      </c>
      <c r="X868" t="s"/>
      <c r="Y868" t="s">
        <v>85</v>
      </c>
      <c r="Z868">
        <f>HYPERLINK("https://hotelmonitor-cachepage.eclerx.com/savepage/tk_15435848203758543_sr_2117.html","info")</f>
        <v/>
      </c>
      <c r="AA868" t="n">
        <v>361639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>
        <v>88</v>
      </c>
      <c r="AO868" t="s"/>
      <c r="AP868" t="n">
        <v>150</v>
      </c>
      <c r="AQ868" t="s">
        <v>89</v>
      </c>
      <c r="AR868" t="s"/>
      <c r="AS868" t="s"/>
      <c r="AT868" t="s">
        <v>90</v>
      </c>
      <c r="AU868" t="s"/>
      <c r="AV868" t="s"/>
      <c r="AW868" t="s"/>
      <c r="AX868" t="s"/>
      <c r="AY868" t="n">
        <v>1595591</v>
      </c>
      <c r="AZ868" t="s">
        <v>1429</v>
      </c>
      <c r="BA868" t="s"/>
      <c r="BB868" t="n">
        <v>653392</v>
      </c>
      <c r="BC868" t="n">
        <v>13.415542</v>
      </c>
      <c r="BD868" t="n">
        <v>52.511313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92</v>
      </c>
    </row>
    <row r="869" spans="1:70">
      <c r="A869" t="s">
        <v>70</v>
      </c>
      <c r="B869" t="s">
        <v>71</v>
      </c>
      <c r="C869" t="s">
        <v>72</v>
      </c>
      <c r="D869" t="n">
        <v>1</v>
      </c>
      <c r="E869" t="s">
        <v>1427</v>
      </c>
      <c r="F869" t="n">
        <v>1694689</v>
      </c>
      <c r="G869" t="s">
        <v>74</v>
      </c>
      <c r="H869" t="s">
        <v>75</v>
      </c>
      <c r="I869" t="s"/>
      <c r="J869" t="s">
        <v>74</v>
      </c>
      <c r="K869" t="n">
        <v>184.52</v>
      </c>
      <c r="L869" t="s">
        <v>76</v>
      </c>
      <c r="M869" t="s"/>
      <c r="N869" t="s">
        <v>104</v>
      </c>
      <c r="O869" t="s">
        <v>78</v>
      </c>
      <c r="P869" t="s">
        <v>1428</v>
      </c>
      <c r="Q869" t="s"/>
      <c r="R869" t="s">
        <v>118</v>
      </c>
      <c r="S869" t="s">
        <v>1431</v>
      </c>
      <c r="T869" t="s">
        <v>82</v>
      </c>
      <c r="U869" t="s"/>
      <c r="V869" t="s">
        <v>83</v>
      </c>
      <c r="W869" t="s">
        <v>99</v>
      </c>
      <c r="X869" t="s"/>
      <c r="Y869" t="s">
        <v>85</v>
      </c>
      <c r="Z869">
        <f>HYPERLINK("https://hotelmonitor-cachepage.eclerx.com/savepage/tk_15435848203758543_sr_2117.html","info")</f>
        <v/>
      </c>
      <c r="AA869" t="n">
        <v>361639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>
        <v>88</v>
      </c>
      <c r="AO869" t="s"/>
      <c r="AP869" t="n">
        <v>150</v>
      </c>
      <c r="AQ869" t="s">
        <v>89</v>
      </c>
      <c r="AR869" t="s"/>
      <c r="AS869" t="s"/>
      <c r="AT869" t="s">
        <v>90</v>
      </c>
      <c r="AU869" t="s"/>
      <c r="AV869" t="s"/>
      <c r="AW869" t="s"/>
      <c r="AX869" t="s"/>
      <c r="AY869" t="n">
        <v>1595591</v>
      </c>
      <c r="AZ869" t="s">
        <v>1429</v>
      </c>
      <c r="BA869" t="s"/>
      <c r="BB869" t="n">
        <v>653392</v>
      </c>
      <c r="BC869" t="n">
        <v>13.415542</v>
      </c>
      <c r="BD869" t="n">
        <v>52.511313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92</v>
      </c>
    </row>
    <row r="870" spans="1:70">
      <c r="A870" t="s">
        <v>70</v>
      </c>
      <c r="B870" t="s">
        <v>71</v>
      </c>
      <c r="C870" t="s">
        <v>72</v>
      </c>
      <c r="D870" t="n">
        <v>1</v>
      </c>
      <c r="E870" t="s">
        <v>1427</v>
      </c>
      <c r="F870" t="n">
        <v>1694689</v>
      </c>
      <c r="G870" t="s">
        <v>74</v>
      </c>
      <c r="H870" t="s">
        <v>75</v>
      </c>
      <c r="I870" t="s"/>
      <c r="J870" t="s">
        <v>74</v>
      </c>
      <c r="K870" t="n">
        <v>204.53</v>
      </c>
      <c r="L870" t="s">
        <v>76</v>
      </c>
      <c r="M870" t="s"/>
      <c r="N870" t="s">
        <v>620</v>
      </c>
      <c r="O870" t="s">
        <v>78</v>
      </c>
      <c r="P870" t="s">
        <v>1428</v>
      </c>
      <c r="Q870" t="s"/>
      <c r="R870" t="s">
        <v>118</v>
      </c>
      <c r="S870" t="s">
        <v>1432</v>
      </c>
      <c r="T870" t="s">
        <v>82</v>
      </c>
      <c r="U870" t="s"/>
      <c r="V870" t="s">
        <v>83</v>
      </c>
      <c r="W870" t="s">
        <v>99</v>
      </c>
      <c r="X870" t="s"/>
      <c r="Y870" t="s">
        <v>85</v>
      </c>
      <c r="Z870">
        <f>HYPERLINK("https://hotelmonitor-cachepage.eclerx.com/savepage/tk_15435848203758543_sr_2117.html","info")</f>
        <v/>
      </c>
      <c r="AA870" t="n">
        <v>361639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>
        <v>88</v>
      </c>
      <c r="AO870" t="s"/>
      <c r="AP870" t="n">
        <v>150</v>
      </c>
      <c r="AQ870" t="s">
        <v>89</v>
      </c>
      <c r="AR870" t="s"/>
      <c r="AS870" t="s"/>
      <c r="AT870" t="s">
        <v>90</v>
      </c>
      <c r="AU870" t="s"/>
      <c r="AV870" t="s"/>
      <c r="AW870" t="s"/>
      <c r="AX870" t="s"/>
      <c r="AY870" t="n">
        <v>1595591</v>
      </c>
      <c r="AZ870" t="s">
        <v>1429</v>
      </c>
      <c r="BA870" t="s"/>
      <c r="BB870" t="n">
        <v>653392</v>
      </c>
      <c r="BC870" t="n">
        <v>13.415542</v>
      </c>
      <c r="BD870" t="n">
        <v>52.511313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92</v>
      </c>
    </row>
    <row r="871" spans="1:70">
      <c r="A871" t="s">
        <v>70</v>
      </c>
      <c r="B871" t="s">
        <v>71</v>
      </c>
      <c r="C871" t="s">
        <v>72</v>
      </c>
      <c r="D871" t="n">
        <v>1</v>
      </c>
      <c r="E871" t="s">
        <v>1427</v>
      </c>
      <c r="F871" t="n">
        <v>1694689</v>
      </c>
      <c r="G871" t="s">
        <v>74</v>
      </c>
      <c r="H871" t="s">
        <v>75</v>
      </c>
      <c r="I871" t="s"/>
      <c r="J871" t="s">
        <v>74</v>
      </c>
      <c r="K871" t="n">
        <v>204.53</v>
      </c>
      <c r="L871" t="s">
        <v>76</v>
      </c>
      <c r="M871" t="s"/>
      <c r="N871" t="s">
        <v>620</v>
      </c>
      <c r="O871" t="s">
        <v>78</v>
      </c>
      <c r="P871" t="s">
        <v>1428</v>
      </c>
      <c r="Q871" t="s"/>
      <c r="R871" t="s">
        <v>118</v>
      </c>
      <c r="S871" t="s">
        <v>1432</v>
      </c>
      <c r="T871" t="s">
        <v>82</v>
      </c>
      <c r="U871" t="s"/>
      <c r="V871" t="s">
        <v>83</v>
      </c>
      <c r="W871" t="s">
        <v>99</v>
      </c>
      <c r="X871" t="s"/>
      <c r="Y871" t="s">
        <v>85</v>
      </c>
      <c r="Z871">
        <f>HYPERLINK("https://hotelmonitor-cachepage.eclerx.com/savepage/tk_15435848203758543_sr_2117.html","info")</f>
        <v/>
      </c>
      <c r="AA871" t="n">
        <v>361639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>
        <v>88</v>
      </c>
      <c r="AO871" t="s"/>
      <c r="AP871" t="n">
        <v>150</v>
      </c>
      <c r="AQ871" t="s">
        <v>89</v>
      </c>
      <c r="AR871" t="s"/>
      <c r="AS871" t="s"/>
      <c r="AT871" t="s">
        <v>90</v>
      </c>
      <c r="AU871" t="s"/>
      <c r="AV871" t="s"/>
      <c r="AW871" t="s"/>
      <c r="AX871" t="s"/>
      <c r="AY871" t="n">
        <v>1595591</v>
      </c>
      <c r="AZ871" t="s">
        <v>1429</v>
      </c>
      <c r="BA871" t="s"/>
      <c r="BB871" t="n">
        <v>653392</v>
      </c>
      <c r="BC871" t="n">
        <v>13.415542</v>
      </c>
      <c r="BD871" t="n">
        <v>52.511313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92</v>
      </c>
    </row>
    <row r="872" spans="1:70">
      <c r="A872" t="s">
        <v>70</v>
      </c>
      <c r="B872" t="s">
        <v>71</v>
      </c>
      <c r="C872" t="s">
        <v>72</v>
      </c>
      <c r="D872" t="n">
        <v>1</v>
      </c>
      <c r="E872" t="s">
        <v>1433</v>
      </c>
      <c r="F872" t="n">
        <v>485279</v>
      </c>
      <c r="G872" t="s">
        <v>74</v>
      </c>
      <c r="H872" t="s">
        <v>75</v>
      </c>
      <c r="I872" t="s"/>
      <c r="J872" t="s">
        <v>74</v>
      </c>
      <c r="K872" t="n">
        <v>166.95</v>
      </c>
      <c r="L872" t="s">
        <v>76</v>
      </c>
      <c r="M872" t="s"/>
      <c r="N872" t="s">
        <v>1434</v>
      </c>
      <c r="O872" t="s">
        <v>78</v>
      </c>
      <c r="P872" t="s">
        <v>1435</v>
      </c>
      <c r="Q872" t="s"/>
      <c r="R872" t="s">
        <v>153</v>
      </c>
      <c r="S872" t="s">
        <v>285</v>
      </c>
      <c r="T872" t="s">
        <v>82</v>
      </c>
      <c r="U872" t="s"/>
      <c r="V872" t="s">
        <v>83</v>
      </c>
      <c r="W872" t="s">
        <v>84</v>
      </c>
      <c r="X872" t="s"/>
      <c r="Y872" t="s">
        <v>85</v>
      </c>
      <c r="Z872">
        <f>HYPERLINK("https://hotelmonitor-cachepage.eclerx.com/savepage/tk_15435848762594876_sr_2117.html","info")</f>
        <v/>
      </c>
      <c r="AA872" t="n">
        <v>9072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>
        <v>88</v>
      </c>
      <c r="AO872" t="s"/>
      <c r="AP872" t="n">
        <v>183</v>
      </c>
      <c r="AQ872" t="s">
        <v>89</v>
      </c>
      <c r="AR872" t="s"/>
      <c r="AS872" t="s"/>
      <c r="AT872" t="s">
        <v>90</v>
      </c>
      <c r="AU872" t="s"/>
      <c r="AV872" t="s"/>
      <c r="AW872" t="s"/>
      <c r="AX872" t="s"/>
      <c r="AY872" t="n">
        <v>1500764</v>
      </c>
      <c r="AZ872" t="s">
        <v>1436</v>
      </c>
      <c r="BA872" t="s"/>
      <c r="BB872" t="n">
        <v>153493</v>
      </c>
      <c r="BC872" t="n">
        <v>13.376257</v>
      </c>
      <c r="BD872" t="n">
        <v>52.510875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92</v>
      </c>
    </row>
    <row r="873" spans="1:70">
      <c r="A873" t="s">
        <v>70</v>
      </c>
      <c r="B873" t="s">
        <v>71</v>
      </c>
      <c r="C873" t="s">
        <v>72</v>
      </c>
      <c r="D873" t="n">
        <v>1</v>
      </c>
      <c r="E873" t="s">
        <v>1433</v>
      </c>
      <c r="F873" t="n">
        <v>485279</v>
      </c>
      <c r="G873" t="s">
        <v>74</v>
      </c>
      <c r="H873" t="s">
        <v>75</v>
      </c>
      <c r="I873" t="s"/>
      <c r="J873" t="s">
        <v>74</v>
      </c>
      <c r="K873" t="n">
        <v>198.45</v>
      </c>
      <c r="L873" t="s">
        <v>76</v>
      </c>
      <c r="M873" t="s"/>
      <c r="N873" t="s">
        <v>1434</v>
      </c>
      <c r="O873" t="s">
        <v>78</v>
      </c>
      <c r="P873" t="s">
        <v>1435</v>
      </c>
      <c r="Q873" t="s"/>
      <c r="R873" t="s">
        <v>153</v>
      </c>
      <c r="S873" t="s">
        <v>313</v>
      </c>
      <c r="T873" t="s">
        <v>82</v>
      </c>
      <c r="U873" t="s"/>
      <c r="V873" t="s">
        <v>83</v>
      </c>
      <c r="W873" t="s">
        <v>99</v>
      </c>
      <c r="X873" t="s"/>
      <c r="Y873" t="s">
        <v>85</v>
      </c>
      <c r="Z873">
        <f>HYPERLINK("https://hotelmonitor-cachepage.eclerx.com/savepage/tk_15435848762594876_sr_2117.html","info")</f>
        <v/>
      </c>
      <c r="AA873" t="n">
        <v>9072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>
        <v>88</v>
      </c>
      <c r="AO873" t="s"/>
      <c r="AP873" t="n">
        <v>183</v>
      </c>
      <c r="AQ873" t="s">
        <v>89</v>
      </c>
      <c r="AR873" t="s"/>
      <c r="AS873" t="s"/>
      <c r="AT873" t="s">
        <v>90</v>
      </c>
      <c r="AU873" t="s"/>
      <c r="AV873" t="s"/>
      <c r="AW873" t="s"/>
      <c r="AX873" t="s"/>
      <c r="AY873" t="n">
        <v>1500764</v>
      </c>
      <c r="AZ873" t="s">
        <v>1436</v>
      </c>
      <c r="BA873" t="s"/>
      <c r="BB873" t="n">
        <v>153493</v>
      </c>
      <c r="BC873" t="n">
        <v>13.376257</v>
      </c>
      <c r="BD873" t="n">
        <v>52.510875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92</v>
      </c>
    </row>
    <row r="874" spans="1:70">
      <c r="A874" t="s">
        <v>70</v>
      </c>
      <c r="B874" t="s">
        <v>71</v>
      </c>
      <c r="C874" t="s">
        <v>72</v>
      </c>
      <c r="D874" t="n">
        <v>1</v>
      </c>
      <c r="E874" t="s">
        <v>1433</v>
      </c>
      <c r="F874" t="n">
        <v>485279</v>
      </c>
      <c r="G874" t="s">
        <v>74</v>
      </c>
      <c r="H874" t="s">
        <v>75</v>
      </c>
      <c r="I874" t="s"/>
      <c r="J874" t="s">
        <v>74</v>
      </c>
      <c r="K874" t="n">
        <v>198.45</v>
      </c>
      <c r="L874" t="s">
        <v>76</v>
      </c>
      <c r="M874" t="s"/>
      <c r="N874" t="s">
        <v>1437</v>
      </c>
      <c r="O874" t="s">
        <v>78</v>
      </c>
      <c r="P874" t="s">
        <v>1435</v>
      </c>
      <c r="Q874" t="s"/>
      <c r="R874" t="s">
        <v>153</v>
      </c>
      <c r="S874" t="s">
        <v>313</v>
      </c>
      <c r="T874" t="s">
        <v>82</v>
      </c>
      <c r="U874" t="s"/>
      <c r="V874" t="s">
        <v>83</v>
      </c>
      <c r="W874" t="s">
        <v>84</v>
      </c>
      <c r="X874" t="s"/>
      <c r="Y874" t="s">
        <v>85</v>
      </c>
      <c r="Z874">
        <f>HYPERLINK("https://hotelmonitor-cachepage.eclerx.com/savepage/tk_15435848762594876_sr_2117.html","info")</f>
        <v/>
      </c>
      <c r="AA874" t="n">
        <v>9072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>
        <v>88</v>
      </c>
      <c r="AO874" t="s"/>
      <c r="AP874" t="n">
        <v>183</v>
      </c>
      <c r="AQ874" t="s">
        <v>89</v>
      </c>
      <c r="AR874" t="s"/>
      <c r="AS874" t="s"/>
      <c r="AT874" t="s">
        <v>90</v>
      </c>
      <c r="AU874" t="s"/>
      <c r="AV874" t="s"/>
      <c r="AW874" t="s"/>
      <c r="AX874" t="s"/>
      <c r="AY874" t="n">
        <v>1500764</v>
      </c>
      <c r="AZ874" t="s">
        <v>1436</v>
      </c>
      <c r="BA874" t="s"/>
      <c r="BB874" t="n">
        <v>153493</v>
      </c>
      <c r="BC874" t="n">
        <v>13.376257</v>
      </c>
      <c r="BD874" t="n">
        <v>52.510875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92</v>
      </c>
    </row>
    <row r="875" spans="1:70">
      <c r="A875" t="s">
        <v>70</v>
      </c>
      <c r="B875" t="s">
        <v>71</v>
      </c>
      <c r="C875" t="s">
        <v>72</v>
      </c>
      <c r="D875" t="n">
        <v>1</v>
      </c>
      <c r="E875" t="s">
        <v>1433</v>
      </c>
      <c r="F875" t="n">
        <v>485279</v>
      </c>
      <c r="G875" t="s">
        <v>74</v>
      </c>
      <c r="H875" t="s">
        <v>75</v>
      </c>
      <c r="I875" t="s"/>
      <c r="J875" t="s">
        <v>74</v>
      </c>
      <c r="K875" t="n">
        <v>229.95</v>
      </c>
      <c r="L875" t="s">
        <v>76</v>
      </c>
      <c r="M875" t="s"/>
      <c r="N875" t="s">
        <v>1437</v>
      </c>
      <c r="O875" t="s">
        <v>78</v>
      </c>
      <c r="P875" t="s">
        <v>1435</v>
      </c>
      <c r="Q875" t="s"/>
      <c r="R875" t="s">
        <v>153</v>
      </c>
      <c r="S875" t="s">
        <v>291</v>
      </c>
      <c r="T875" t="s">
        <v>82</v>
      </c>
      <c r="U875" t="s"/>
      <c r="V875" t="s">
        <v>83</v>
      </c>
      <c r="W875" t="s">
        <v>99</v>
      </c>
      <c r="X875" t="s"/>
      <c r="Y875" t="s">
        <v>85</v>
      </c>
      <c r="Z875">
        <f>HYPERLINK("https://hotelmonitor-cachepage.eclerx.com/savepage/tk_15435848762594876_sr_2117.html","info")</f>
        <v/>
      </c>
      <c r="AA875" t="n">
        <v>9072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>
        <v>88</v>
      </c>
      <c r="AO875" t="s"/>
      <c r="AP875" t="n">
        <v>183</v>
      </c>
      <c r="AQ875" t="s">
        <v>89</v>
      </c>
      <c r="AR875" t="s"/>
      <c r="AS875" t="s"/>
      <c r="AT875" t="s">
        <v>90</v>
      </c>
      <c r="AU875" t="s"/>
      <c r="AV875" t="s"/>
      <c r="AW875" t="s"/>
      <c r="AX875" t="s"/>
      <c r="AY875" t="n">
        <v>1500764</v>
      </c>
      <c r="AZ875" t="s">
        <v>1436</v>
      </c>
      <c r="BA875" t="s"/>
      <c r="BB875" t="n">
        <v>153493</v>
      </c>
      <c r="BC875" t="n">
        <v>13.376257</v>
      </c>
      <c r="BD875" t="n">
        <v>52.510875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92</v>
      </c>
    </row>
    <row r="876" spans="1:70">
      <c r="A876" t="s">
        <v>70</v>
      </c>
      <c r="B876" t="s">
        <v>71</v>
      </c>
      <c r="C876" t="s">
        <v>72</v>
      </c>
      <c r="D876" t="n">
        <v>1</v>
      </c>
      <c r="E876" t="s">
        <v>1433</v>
      </c>
      <c r="F876" t="n">
        <v>485279</v>
      </c>
      <c r="G876" t="s">
        <v>74</v>
      </c>
      <c r="H876" t="s">
        <v>75</v>
      </c>
      <c r="I876" t="s"/>
      <c r="J876" t="s">
        <v>74</v>
      </c>
      <c r="K876" t="n">
        <v>240.45</v>
      </c>
      <c r="L876" t="s">
        <v>76</v>
      </c>
      <c r="M876" t="s"/>
      <c r="N876" t="s">
        <v>1438</v>
      </c>
      <c r="O876" t="s">
        <v>78</v>
      </c>
      <c r="P876" t="s">
        <v>1435</v>
      </c>
      <c r="Q876" t="s"/>
      <c r="R876" t="s">
        <v>153</v>
      </c>
      <c r="S876" t="s">
        <v>318</v>
      </c>
      <c r="T876" t="s">
        <v>82</v>
      </c>
      <c r="U876" t="s"/>
      <c r="V876" t="s">
        <v>83</v>
      </c>
      <c r="W876" t="s">
        <v>84</v>
      </c>
      <c r="X876" t="s"/>
      <c r="Y876" t="s">
        <v>85</v>
      </c>
      <c r="Z876">
        <f>HYPERLINK("https://hotelmonitor-cachepage.eclerx.com/savepage/tk_15435848762594876_sr_2117.html","info")</f>
        <v/>
      </c>
      <c r="AA876" t="n">
        <v>9072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>
        <v>88</v>
      </c>
      <c r="AO876" t="s"/>
      <c r="AP876" t="n">
        <v>183</v>
      </c>
      <c r="AQ876" t="s">
        <v>89</v>
      </c>
      <c r="AR876" t="s"/>
      <c r="AS876" t="s"/>
      <c r="AT876" t="s">
        <v>90</v>
      </c>
      <c r="AU876" t="s"/>
      <c r="AV876" t="s"/>
      <c r="AW876" t="s"/>
      <c r="AX876" t="s"/>
      <c r="AY876" t="n">
        <v>1500764</v>
      </c>
      <c r="AZ876" t="s">
        <v>1436</v>
      </c>
      <c r="BA876" t="s"/>
      <c r="BB876" t="n">
        <v>153493</v>
      </c>
      <c r="BC876" t="n">
        <v>13.376257</v>
      </c>
      <c r="BD876" t="n">
        <v>52.510875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92</v>
      </c>
    </row>
    <row r="877" spans="1:70">
      <c r="A877" t="s">
        <v>70</v>
      </c>
      <c r="B877" t="s">
        <v>71</v>
      </c>
      <c r="C877" t="s">
        <v>72</v>
      </c>
      <c r="D877" t="n">
        <v>1</v>
      </c>
      <c r="E877" t="s">
        <v>1433</v>
      </c>
      <c r="F877" t="n">
        <v>485279</v>
      </c>
      <c r="G877" t="s">
        <v>74</v>
      </c>
      <c r="H877" t="s">
        <v>75</v>
      </c>
      <c r="I877" t="s"/>
      <c r="J877" t="s">
        <v>74</v>
      </c>
      <c r="K877" t="n">
        <v>733.95</v>
      </c>
      <c r="L877" t="s">
        <v>76</v>
      </c>
      <c r="M877" t="s"/>
      <c r="N877" t="s">
        <v>1439</v>
      </c>
      <c r="O877" t="s">
        <v>78</v>
      </c>
      <c r="P877" t="s">
        <v>1435</v>
      </c>
      <c r="Q877" t="s"/>
      <c r="R877" t="s">
        <v>153</v>
      </c>
      <c r="S877" t="s">
        <v>1440</v>
      </c>
      <c r="T877" t="s">
        <v>82</v>
      </c>
      <c r="U877" t="s"/>
      <c r="V877" t="s">
        <v>83</v>
      </c>
      <c r="W877" t="s">
        <v>84</v>
      </c>
      <c r="X877" t="s"/>
      <c r="Y877" t="s">
        <v>85</v>
      </c>
      <c r="Z877">
        <f>HYPERLINK("https://hotelmonitor-cachepage.eclerx.com/savepage/tk_15435848762594876_sr_2117.html","info")</f>
        <v/>
      </c>
      <c r="AA877" t="n">
        <v>9072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>
        <v>88</v>
      </c>
      <c r="AO877" t="s"/>
      <c r="AP877" t="n">
        <v>183</v>
      </c>
      <c r="AQ877" t="s">
        <v>89</v>
      </c>
      <c r="AR877" t="s"/>
      <c r="AS877" t="s"/>
      <c r="AT877" t="s">
        <v>90</v>
      </c>
      <c r="AU877" t="s"/>
      <c r="AV877" t="s"/>
      <c r="AW877" t="s"/>
      <c r="AX877" t="s"/>
      <c r="AY877" t="n">
        <v>1500764</v>
      </c>
      <c r="AZ877" t="s">
        <v>1436</v>
      </c>
      <c r="BA877" t="s"/>
      <c r="BB877" t="n">
        <v>153493</v>
      </c>
      <c r="BC877" t="n">
        <v>13.376257</v>
      </c>
      <c r="BD877" t="n">
        <v>52.510875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92</v>
      </c>
    </row>
    <row r="878" spans="1:70">
      <c r="A878" t="s">
        <v>70</v>
      </c>
      <c r="B878" t="s">
        <v>71</v>
      </c>
      <c r="C878" t="s">
        <v>72</v>
      </c>
      <c r="D878" t="n">
        <v>1</v>
      </c>
      <c r="E878" t="s">
        <v>1441</v>
      </c>
      <c r="F878" t="n">
        <v>-1</v>
      </c>
      <c r="G878" t="s">
        <v>74</v>
      </c>
      <c r="H878" t="s">
        <v>75</v>
      </c>
      <c r="I878" t="s"/>
      <c r="J878" t="s">
        <v>74</v>
      </c>
      <c r="K878" t="n">
        <v>134</v>
      </c>
      <c r="L878" t="s">
        <v>76</v>
      </c>
      <c r="M878" t="s"/>
      <c r="N878" t="s">
        <v>96</v>
      </c>
      <c r="O878" t="s">
        <v>78</v>
      </c>
      <c r="P878" t="s">
        <v>1441</v>
      </c>
      <c r="Q878" t="s"/>
      <c r="R878" t="s">
        <v>80</v>
      </c>
      <c r="S878" t="s">
        <v>461</v>
      </c>
      <c r="T878" t="s">
        <v>82</v>
      </c>
      <c r="U878" t="s"/>
      <c r="V878" t="s">
        <v>83</v>
      </c>
      <c r="W878" t="s">
        <v>99</v>
      </c>
      <c r="X878" t="s"/>
      <c r="Y878" t="s">
        <v>85</v>
      </c>
      <c r="Z878">
        <f>HYPERLINK("https://hotelmonitor-cachepage.eclerx.com/savepage/tk_15435847806734433_sr_2117.html","info")</f>
        <v/>
      </c>
      <c r="AA878" t="n">
        <v>-2071606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>
        <v>88</v>
      </c>
      <c r="AO878" t="s"/>
      <c r="AP878" t="n">
        <v>127</v>
      </c>
      <c r="AQ878" t="s">
        <v>89</v>
      </c>
      <c r="AR878" t="s"/>
      <c r="AS878" t="s"/>
      <c r="AT878" t="s">
        <v>90</v>
      </c>
      <c r="AU878" t="s"/>
      <c r="AV878" t="s"/>
      <c r="AW878" t="s"/>
      <c r="AX878" t="s"/>
      <c r="AY878" t="n">
        <v>2071606</v>
      </c>
      <c r="AZ878" t="s">
        <v>1442</v>
      </c>
      <c r="BA878" t="s"/>
      <c r="BB878" t="n">
        <v>69142</v>
      </c>
      <c r="BC878" t="n">
        <v>13.42098</v>
      </c>
      <c r="BD878" t="n">
        <v>52.4876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92</v>
      </c>
    </row>
    <row r="879" spans="1:70">
      <c r="A879" t="s">
        <v>70</v>
      </c>
      <c r="B879" t="s">
        <v>71</v>
      </c>
      <c r="C879" t="s">
        <v>72</v>
      </c>
      <c r="D879" t="n">
        <v>1</v>
      </c>
      <c r="E879" t="s">
        <v>1441</v>
      </c>
      <c r="F879" t="n">
        <v>-1</v>
      </c>
      <c r="G879" t="s">
        <v>74</v>
      </c>
      <c r="H879" t="s">
        <v>75</v>
      </c>
      <c r="I879" t="s"/>
      <c r="J879" t="s">
        <v>74</v>
      </c>
      <c r="K879" t="n">
        <v>160.01</v>
      </c>
      <c r="L879" t="s">
        <v>76</v>
      </c>
      <c r="M879" t="s"/>
      <c r="N879" t="s">
        <v>113</v>
      </c>
      <c r="O879" t="s">
        <v>78</v>
      </c>
      <c r="P879" t="s">
        <v>1441</v>
      </c>
      <c r="Q879" t="s"/>
      <c r="R879" t="s">
        <v>80</v>
      </c>
      <c r="S879" t="s">
        <v>1443</v>
      </c>
      <c r="T879" t="s">
        <v>82</v>
      </c>
      <c r="U879" t="s"/>
      <c r="V879" t="s">
        <v>83</v>
      </c>
      <c r="W879" t="s">
        <v>99</v>
      </c>
      <c r="X879" t="s"/>
      <c r="Y879" t="s">
        <v>85</v>
      </c>
      <c r="Z879">
        <f>HYPERLINK("https://hotelmonitor-cachepage.eclerx.com/savepage/tk_15435847806734433_sr_2117.html","info")</f>
        <v/>
      </c>
      <c r="AA879" t="n">
        <v>-2071606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>
        <v>88</v>
      </c>
      <c r="AO879" t="s"/>
      <c r="AP879" t="n">
        <v>127</v>
      </c>
      <c r="AQ879" t="s">
        <v>89</v>
      </c>
      <c r="AR879" t="s"/>
      <c r="AS879" t="s"/>
      <c r="AT879" t="s">
        <v>90</v>
      </c>
      <c r="AU879" t="s"/>
      <c r="AV879" t="s"/>
      <c r="AW879" t="s"/>
      <c r="AX879" t="s"/>
      <c r="AY879" t="n">
        <v>2071606</v>
      </c>
      <c r="AZ879" t="s">
        <v>1442</v>
      </c>
      <c r="BA879" t="s"/>
      <c r="BB879" t="n">
        <v>69142</v>
      </c>
      <c r="BC879" t="n">
        <v>13.42098</v>
      </c>
      <c r="BD879" t="n">
        <v>52.4876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92</v>
      </c>
    </row>
    <row r="880" spans="1:70">
      <c r="A880" t="s">
        <v>70</v>
      </c>
      <c r="B880" t="s">
        <v>71</v>
      </c>
      <c r="C880" t="s">
        <v>72</v>
      </c>
      <c r="D880" t="n">
        <v>1</v>
      </c>
      <c r="E880" t="s">
        <v>1444</v>
      </c>
      <c r="F880" t="n">
        <v>-1</v>
      </c>
      <c r="G880" t="s">
        <v>74</v>
      </c>
      <c r="H880" t="s">
        <v>75</v>
      </c>
      <c r="I880" t="s"/>
      <c r="J880" t="s">
        <v>74</v>
      </c>
      <c r="K880" t="n">
        <v>139</v>
      </c>
      <c r="L880" t="s">
        <v>76</v>
      </c>
      <c r="M880" t="s"/>
      <c r="N880" t="s">
        <v>1445</v>
      </c>
      <c r="O880" t="s">
        <v>78</v>
      </c>
      <c r="P880" t="s">
        <v>1444</v>
      </c>
      <c r="Q880" t="s"/>
      <c r="R880" t="s">
        <v>118</v>
      </c>
      <c r="S880" t="s">
        <v>216</v>
      </c>
      <c r="T880" t="s">
        <v>82</v>
      </c>
      <c r="U880" t="s"/>
      <c r="V880" t="s">
        <v>83</v>
      </c>
      <c r="W880" t="s">
        <v>84</v>
      </c>
      <c r="X880" t="s"/>
      <c r="Y880" t="s">
        <v>85</v>
      </c>
      <c r="Z880">
        <f>HYPERLINK("https://hotelmonitor-cachepage.eclerx.com/savepage/tk_15435849388640468_sr_2117.html","info")</f>
        <v/>
      </c>
      <c r="AA880" t="n">
        <v>-6796575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>
        <v>88</v>
      </c>
      <c r="AO880" t="s"/>
      <c r="AP880" t="n">
        <v>217</v>
      </c>
      <c r="AQ880" t="s">
        <v>89</v>
      </c>
      <c r="AR880" t="s"/>
      <c r="AS880" t="s"/>
      <c r="AT880" t="s">
        <v>90</v>
      </c>
      <c r="AU880" t="s"/>
      <c r="AV880" t="s"/>
      <c r="AW880" t="s"/>
      <c r="AX880" t="s"/>
      <c r="AY880" t="n">
        <v>6796575</v>
      </c>
      <c r="AZ880" t="s">
        <v>1446</v>
      </c>
      <c r="BA880" t="s"/>
      <c r="BB880" t="n">
        <v>145924</v>
      </c>
      <c r="BC880" t="n">
        <v>13.309176</v>
      </c>
      <c r="BD880" t="n">
        <v>52.498903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92</v>
      </c>
    </row>
    <row r="881" spans="1:70">
      <c r="A881" t="s">
        <v>70</v>
      </c>
      <c r="B881" t="s">
        <v>71</v>
      </c>
      <c r="C881" t="s">
        <v>72</v>
      </c>
      <c r="D881" t="n">
        <v>1</v>
      </c>
      <c r="E881" t="s">
        <v>1444</v>
      </c>
      <c r="F881" t="n">
        <v>-1</v>
      </c>
      <c r="G881" t="s">
        <v>74</v>
      </c>
      <c r="H881" t="s">
        <v>75</v>
      </c>
      <c r="I881" t="s"/>
      <c r="J881" t="s">
        <v>74</v>
      </c>
      <c r="K881" t="n">
        <v>139</v>
      </c>
      <c r="L881" t="s">
        <v>76</v>
      </c>
      <c r="M881" t="s"/>
      <c r="N881" t="s">
        <v>1447</v>
      </c>
      <c r="O881" t="s">
        <v>78</v>
      </c>
      <c r="P881" t="s">
        <v>1444</v>
      </c>
      <c r="Q881" t="s"/>
      <c r="R881" t="s">
        <v>118</v>
      </c>
      <c r="S881" t="s">
        <v>216</v>
      </c>
      <c r="T881" t="s">
        <v>82</v>
      </c>
      <c r="U881" t="s"/>
      <c r="V881" t="s">
        <v>83</v>
      </c>
      <c r="W881" t="s">
        <v>84</v>
      </c>
      <c r="X881" t="s"/>
      <c r="Y881" t="s">
        <v>85</v>
      </c>
      <c r="Z881">
        <f>HYPERLINK("https://hotelmonitor-cachepage.eclerx.com/savepage/tk_15435849388640468_sr_2117.html","info")</f>
        <v/>
      </c>
      <c r="AA881" t="n">
        <v>-6796575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>
        <v>88</v>
      </c>
      <c r="AO881" t="s"/>
      <c r="AP881" t="n">
        <v>217</v>
      </c>
      <c r="AQ881" t="s">
        <v>89</v>
      </c>
      <c r="AR881" t="s"/>
      <c r="AS881" t="s"/>
      <c r="AT881" t="s">
        <v>90</v>
      </c>
      <c r="AU881" t="s"/>
      <c r="AV881" t="s"/>
      <c r="AW881" t="s"/>
      <c r="AX881" t="s"/>
      <c r="AY881" t="n">
        <v>6796575</v>
      </c>
      <c r="AZ881" t="s">
        <v>1446</v>
      </c>
      <c r="BA881" t="s"/>
      <c r="BB881" t="n">
        <v>145924</v>
      </c>
      <c r="BC881" t="n">
        <v>13.309176</v>
      </c>
      <c r="BD881" t="n">
        <v>52.498903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92</v>
      </c>
    </row>
    <row r="882" spans="1:70">
      <c r="A882" t="s">
        <v>70</v>
      </c>
      <c r="B882" t="s">
        <v>71</v>
      </c>
      <c r="C882" t="s">
        <v>72</v>
      </c>
      <c r="D882" t="n">
        <v>1</v>
      </c>
      <c r="E882" t="s">
        <v>1444</v>
      </c>
      <c r="F882" t="n">
        <v>-1</v>
      </c>
      <c r="G882" t="s">
        <v>74</v>
      </c>
      <c r="H882" t="s">
        <v>75</v>
      </c>
      <c r="I882" t="s"/>
      <c r="J882" t="s">
        <v>74</v>
      </c>
      <c r="K882" t="n">
        <v>163</v>
      </c>
      <c r="L882" t="s">
        <v>76</v>
      </c>
      <c r="M882" t="s"/>
      <c r="N882" t="s">
        <v>1447</v>
      </c>
      <c r="O882" t="s">
        <v>78</v>
      </c>
      <c r="P882" t="s">
        <v>1444</v>
      </c>
      <c r="Q882" t="s"/>
      <c r="R882" t="s">
        <v>118</v>
      </c>
      <c r="S882" t="s">
        <v>218</v>
      </c>
      <c r="T882" t="s">
        <v>82</v>
      </c>
      <c r="U882" t="s"/>
      <c r="V882" t="s">
        <v>83</v>
      </c>
      <c r="W882" t="s">
        <v>99</v>
      </c>
      <c r="X882" t="s"/>
      <c r="Y882" t="s">
        <v>85</v>
      </c>
      <c r="Z882">
        <f>HYPERLINK("https://hotelmonitor-cachepage.eclerx.com/savepage/tk_15435849388640468_sr_2117.html","info")</f>
        <v/>
      </c>
      <c r="AA882" t="n">
        <v>-6796575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>
        <v>88</v>
      </c>
      <c r="AO882" t="s"/>
      <c r="AP882" t="n">
        <v>217</v>
      </c>
      <c r="AQ882" t="s">
        <v>89</v>
      </c>
      <c r="AR882" t="s"/>
      <c r="AS882" t="s"/>
      <c r="AT882" t="s">
        <v>90</v>
      </c>
      <c r="AU882" t="s"/>
      <c r="AV882" t="s"/>
      <c r="AW882" t="s"/>
      <c r="AX882" t="s"/>
      <c r="AY882" t="n">
        <v>6796575</v>
      </c>
      <c r="AZ882" t="s">
        <v>1446</v>
      </c>
      <c r="BA882" t="s"/>
      <c r="BB882" t="n">
        <v>145924</v>
      </c>
      <c r="BC882" t="n">
        <v>13.309176</v>
      </c>
      <c r="BD882" t="n">
        <v>52.498903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92</v>
      </c>
    </row>
    <row r="883" spans="1:70">
      <c r="A883" t="s">
        <v>70</v>
      </c>
      <c r="B883" t="s">
        <v>71</v>
      </c>
      <c r="C883" t="s">
        <v>72</v>
      </c>
      <c r="D883" t="n">
        <v>1</v>
      </c>
      <c r="E883" t="s">
        <v>1444</v>
      </c>
      <c r="F883" t="n">
        <v>-1</v>
      </c>
      <c r="G883" t="s">
        <v>74</v>
      </c>
      <c r="H883" t="s">
        <v>75</v>
      </c>
      <c r="I883" t="s"/>
      <c r="J883" t="s">
        <v>74</v>
      </c>
      <c r="K883" t="n">
        <v>163</v>
      </c>
      <c r="L883" t="s">
        <v>76</v>
      </c>
      <c r="M883" t="s"/>
      <c r="N883" t="s">
        <v>1447</v>
      </c>
      <c r="O883" t="s">
        <v>78</v>
      </c>
      <c r="P883" t="s">
        <v>1444</v>
      </c>
      <c r="Q883" t="s"/>
      <c r="R883" t="s">
        <v>118</v>
      </c>
      <c r="S883" t="s">
        <v>218</v>
      </c>
      <c r="T883" t="s">
        <v>82</v>
      </c>
      <c r="U883" t="s"/>
      <c r="V883" t="s">
        <v>83</v>
      </c>
      <c r="W883" t="s">
        <v>99</v>
      </c>
      <c r="X883" t="s"/>
      <c r="Y883" t="s">
        <v>85</v>
      </c>
      <c r="Z883">
        <f>HYPERLINK("https://hotelmonitor-cachepage.eclerx.com/savepage/tk_15435849388640468_sr_2117.html","info")</f>
        <v/>
      </c>
      <c r="AA883" t="n">
        <v>-6796575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>
        <v>88</v>
      </c>
      <c r="AO883" t="s"/>
      <c r="AP883" t="n">
        <v>217</v>
      </c>
      <c r="AQ883" t="s">
        <v>89</v>
      </c>
      <c r="AR883" t="s"/>
      <c r="AS883" t="s"/>
      <c r="AT883" t="s">
        <v>90</v>
      </c>
      <c r="AU883" t="s"/>
      <c r="AV883" t="s"/>
      <c r="AW883" t="s"/>
      <c r="AX883" t="s"/>
      <c r="AY883" t="n">
        <v>6796575</v>
      </c>
      <c r="AZ883" t="s">
        <v>1446</v>
      </c>
      <c r="BA883" t="s"/>
      <c r="BB883" t="n">
        <v>145924</v>
      </c>
      <c r="BC883" t="n">
        <v>13.309176</v>
      </c>
      <c r="BD883" t="n">
        <v>52.498903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92</v>
      </c>
    </row>
    <row r="884" spans="1:70">
      <c r="A884" t="s">
        <v>70</v>
      </c>
      <c r="B884" t="s">
        <v>71</v>
      </c>
      <c r="C884" t="s">
        <v>72</v>
      </c>
      <c r="D884" t="n">
        <v>1</v>
      </c>
      <c r="E884" t="s">
        <v>1448</v>
      </c>
      <c r="F884" t="n">
        <v>6295791</v>
      </c>
      <c r="G884" t="s">
        <v>74</v>
      </c>
      <c r="H884" t="s">
        <v>75</v>
      </c>
      <c r="I884" t="s"/>
      <c r="J884" t="s">
        <v>74</v>
      </c>
      <c r="K884" t="n">
        <v>111.7</v>
      </c>
      <c r="L884" t="s">
        <v>76</v>
      </c>
      <c r="M884" t="s"/>
      <c r="N884" t="s">
        <v>125</v>
      </c>
      <c r="O884" t="s">
        <v>78</v>
      </c>
      <c r="P884" t="s">
        <v>1449</v>
      </c>
      <c r="Q884" t="s"/>
      <c r="R884" t="s">
        <v>80</v>
      </c>
      <c r="S884" t="s">
        <v>1450</v>
      </c>
      <c r="T884" t="s">
        <v>82</v>
      </c>
      <c r="U884" t="s"/>
      <c r="V884" t="s">
        <v>83</v>
      </c>
      <c r="W884" t="s">
        <v>84</v>
      </c>
      <c r="X884" t="s"/>
      <c r="Y884" t="s">
        <v>85</v>
      </c>
      <c r="Z884">
        <f>HYPERLINK("https://hotelmonitor-cachepage.eclerx.com/savepage/tk_15435850185211222_sr_2117.html","info")</f>
        <v/>
      </c>
      <c r="AA884" t="n">
        <v>273005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>
        <v>88</v>
      </c>
      <c r="AO884" t="s"/>
      <c r="AP884" t="n">
        <v>262</v>
      </c>
      <c r="AQ884" t="s">
        <v>89</v>
      </c>
      <c r="AR884" t="s"/>
      <c r="AS884" t="s"/>
      <c r="AT884" t="s">
        <v>90</v>
      </c>
      <c r="AU884" t="s"/>
      <c r="AV884" t="s"/>
      <c r="AW884" t="s"/>
      <c r="AX884" t="s"/>
      <c r="AY884" t="n">
        <v>2071795</v>
      </c>
      <c r="AZ884" t="s">
        <v>1451</v>
      </c>
      <c r="BA884" t="s"/>
      <c r="BB884" t="n">
        <v>5625</v>
      </c>
      <c r="BC884" t="n">
        <v>13.328526</v>
      </c>
      <c r="BD884" t="n">
        <v>52.489693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92</v>
      </c>
    </row>
    <row r="885" spans="1:70">
      <c r="A885" t="s">
        <v>70</v>
      </c>
      <c r="B885" t="s">
        <v>71</v>
      </c>
      <c r="C885" t="s">
        <v>72</v>
      </c>
      <c r="D885" t="n">
        <v>1</v>
      </c>
      <c r="E885" t="s">
        <v>1448</v>
      </c>
      <c r="F885" t="n">
        <v>6295791</v>
      </c>
      <c r="G885" t="s">
        <v>74</v>
      </c>
      <c r="H885" t="s">
        <v>75</v>
      </c>
      <c r="I885" t="s"/>
      <c r="J885" t="s">
        <v>74</v>
      </c>
      <c r="K885" t="n">
        <v>169</v>
      </c>
      <c r="L885" t="s">
        <v>76</v>
      </c>
      <c r="M885" t="s"/>
      <c r="N885" t="s">
        <v>1452</v>
      </c>
      <c r="O885" t="s">
        <v>78</v>
      </c>
      <c r="P885" t="s">
        <v>1449</v>
      </c>
      <c r="Q885" t="s"/>
      <c r="R885" t="s">
        <v>80</v>
      </c>
      <c r="S885" t="s">
        <v>738</v>
      </c>
      <c r="T885" t="s">
        <v>82</v>
      </c>
      <c r="U885" t="s"/>
      <c r="V885" t="s">
        <v>83</v>
      </c>
      <c r="W885" t="s">
        <v>99</v>
      </c>
      <c r="X885" t="s"/>
      <c r="Y885" t="s">
        <v>85</v>
      </c>
      <c r="Z885">
        <f>HYPERLINK("https://hotelmonitor-cachepage.eclerx.com/savepage/tk_15435850185211222_sr_2117.html","info")</f>
        <v/>
      </c>
      <c r="AA885" t="n">
        <v>273005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>
        <v>88</v>
      </c>
      <c r="AO885" t="s"/>
      <c r="AP885" t="n">
        <v>262</v>
      </c>
      <c r="AQ885" t="s">
        <v>89</v>
      </c>
      <c r="AR885" t="s"/>
      <c r="AS885" t="s"/>
      <c r="AT885" t="s">
        <v>90</v>
      </c>
      <c r="AU885" t="s"/>
      <c r="AV885" t="s"/>
      <c r="AW885" t="s"/>
      <c r="AX885" t="s"/>
      <c r="AY885" t="n">
        <v>2071795</v>
      </c>
      <c r="AZ885" t="s">
        <v>1451</v>
      </c>
      <c r="BA885" t="s"/>
      <c r="BB885" t="n">
        <v>5625</v>
      </c>
      <c r="BC885" t="n">
        <v>13.328526</v>
      </c>
      <c r="BD885" t="n">
        <v>52.489693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92</v>
      </c>
    </row>
    <row r="886" spans="1:70">
      <c r="A886" t="s">
        <v>70</v>
      </c>
      <c r="B886" t="s">
        <v>71</v>
      </c>
      <c r="C886" t="s">
        <v>72</v>
      </c>
      <c r="D886" t="n">
        <v>1</v>
      </c>
      <c r="E886" t="s">
        <v>1453</v>
      </c>
      <c r="F886" t="n">
        <v>3558194</v>
      </c>
      <c r="G886" t="s">
        <v>74</v>
      </c>
      <c r="H886" t="s">
        <v>75</v>
      </c>
      <c r="I886" t="s"/>
      <c r="J886" t="s">
        <v>74</v>
      </c>
      <c r="K886" t="n">
        <v>88</v>
      </c>
      <c r="L886" t="s">
        <v>76</v>
      </c>
      <c r="M886" t="s"/>
      <c r="N886" t="s">
        <v>141</v>
      </c>
      <c r="O886" t="s">
        <v>78</v>
      </c>
      <c r="P886" t="s">
        <v>1454</v>
      </c>
      <c r="Q886" t="s"/>
      <c r="R886" t="s">
        <v>80</v>
      </c>
      <c r="S886" t="s">
        <v>1132</v>
      </c>
      <c r="T886" t="s">
        <v>82</v>
      </c>
      <c r="U886" t="s"/>
      <c r="V886" t="s">
        <v>83</v>
      </c>
      <c r="W886" t="s">
        <v>84</v>
      </c>
      <c r="X886" t="s"/>
      <c r="Y886" t="s">
        <v>85</v>
      </c>
      <c r="Z886">
        <f>HYPERLINK("https://hotelmonitor-cachepage.eclerx.com/savepage/tk_15435846538542523_sr_2117.html","info")</f>
        <v/>
      </c>
      <c r="AA886" t="n">
        <v>69992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>
        <v>88</v>
      </c>
      <c r="AO886" t="s"/>
      <c r="AP886" t="n">
        <v>57</v>
      </c>
      <c r="AQ886" t="s">
        <v>89</v>
      </c>
      <c r="AR886" t="s"/>
      <c r="AS886" t="s"/>
      <c r="AT886" t="s">
        <v>90</v>
      </c>
      <c r="AU886" t="s"/>
      <c r="AV886" t="s"/>
      <c r="AW886" t="s"/>
      <c r="AX886" t="s"/>
      <c r="AY886" t="n">
        <v>2071571</v>
      </c>
      <c r="AZ886" t="s">
        <v>1455</v>
      </c>
      <c r="BA886" t="s"/>
      <c r="BB886" t="n">
        <v>162432</v>
      </c>
      <c r="BC886" t="n">
        <v>13.35518</v>
      </c>
      <c r="BD886" t="n">
        <v>52.56222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92</v>
      </c>
    </row>
    <row r="887" spans="1:70">
      <c r="A887" t="s">
        <v>70</v>
      </c>
      <c r="B887" t="s">
        <v>71</v>
      </c>
      <c r="C887" t="s">
        <v>72</v>
      </c>
      <c r="D887" t="n">
        <v>1</v>
      </c>
      <c r="E887" t="s">
        <v>1453</v>
      </c>
      <c r="F887" t="n">
        <v>3558194</v>
      </c>
      <c r="G887" t="s">
        <v>74</v>
      </c>
      <c r="H887" t="s">
        <v>75</v>
      </c>
      <c r="I887" t="s"/>
      <c r="J887" t="s">
        <v>74</v>
      </c>
      <c r="K887" t="n">
        <v>98</v>
      </c>
      <c r="L887" t="s">
        <v>76</v>
      </c>
      <c r="M887" t="s"/>
      <c r="N887" t="s">
        <v>125</v>
      </c>
      <c r="O887" t="s">
        <v>78</v>
      </c>
      <c r="P887" t="s">
        <v>1454</v>
      </c>
      <c r="Q887" t="s"/>
      <c r="R887" t="s">
        <v>80</v>
      </c>
      <c r="S887" t="s">
        <v>816</v>
      </c>
      <c r="T887" t="s">
        <v>82</v>
      </c>
      <c r="U887" t="s"/>
      <c r="V887" t="s">
        <v>83</v>
      </c>
      <c r="W887" t="s">
        <v>84</v>
      </c>
      <c r="X887" t="s"/>
      <c r="Y887" t="s">
        <v>85</v>
      </c>
      <c r="Z887">
        <f>HYPERLINK("https://hotelmonitor-cachepage.eclerx.com/savepage/tk_15435846538542523_sr_2117.html","info")</f>
        <v/>
      </c>
      <c r="AA887" t="n">
        <v>69992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>
        <v>88</v>
      </c>
      <c r="AO887" t="s"/>
      <c r="AP887" t="n">
        <v>57</v>
      </c>
      <c r="AQ887" t="s">
        <v>89</v>
      </c>
      <c r="AR887" t="s"/>
      <c r="AS887" t="s"/>
      <c r="AT887" t="s">
        <v>90</v>
      </c>
      <c r="AU887" t="s"/>
      <c r="AV887" t="s"/>
      <c r="AW887" t="s"/>
      <c r="AX887" t="s"/>
      <c r="AY887" t="n">
        <v>2071571</v>
      </c>
      <c r="AZ887" t="s">
        <v>1455</v>
      </c>
      <c r="BA887" t="s"/>
      <c r="BB887" t="n">
        <v>162432</v>
      </c>
      <c r="BC887" t="n">
        <v>13.35518</v>
      </c>
      <c r="BD887" t="n">
        <v>52.56222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92</v>
      </c>
    </row>
    <row r="888" spans="1:70">
      <c r="A888" t="s">
        <v>70</v>
      </c>
      <c r="B888" t="s">
        <v>71</v>
      </c>
      <c r="C888" t="s">
        <v>72</v>
      </c>
      <c r="D888" t="n">
        <v>1</v>
      </c>
      <c r="E888" t="s">
        <v>1453</v>
      </c>
      <c r="F888" t="n">
        <v>3558194</v>
      </c>
      <c r="G888" t="s">
        <v>74</v>
      </c>
      <c r="H888" t="s">
        <v>75</v>
      </c>
      <c r="I888" t="s"/>
      <c r="J888" t="s">
        <v>74</v>
      </c>
      <c r="K888" t="n">
        <v>108</v>
      </c>
      <c r="L888" t="s">
        <v>76</v>
      </c>
      <c r="M888" t="s"/>
      <c r="N888" t="s">
        <v>144</v>
      </c>
      <c r="O888" t="s">
        <v>78</v>
      </c>
      <c r="P888" t="s">
        <v>1454</v>
      </c>
      <c r="Q888" t="s"/>
      <c r="R888" t="s">
        <v>80</v>
      </c>
      <c r="S888" t="s">
        <v>377</v>
      </c>
      <c r="T888" t="s">
        <v>82</v>
      </c>
      <c r="U888" t="s"/>
      <c r="V888" t="s">
        <v>83</v>
      </c>
      <c r="W888" t="s">
        <v>84</v>
      </c>
      <c r="X888" t="s"/>
      <c r="Y888" t="s">
        <v>85</v>
      </c>
      <c r="Z888">
        <f>HYPERLINK("https://hotelmonitor-cachepage.eclerx.com/savepage/tk_15435846538542523_sr_2117.html","info")</f>
        <v/>
      </c>
      <c r="AA888" t="n">
        <v>69992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>
        <v>88</v>
      </c>
      <c r="AO888" t="s"/>
      <c r="AP888" t="n">
        <v>57</v>
      </c>
      <c r="AQ888" t="s">
        <v>89</v>
      </c>
      <c r="AR888" t="s"/>
      <c r="AS888" t="s"/>
      <c r="AT888" t="s">
        <v>90</v>
      </c>
      <c r="AU888" t="s"/>
      <c r="AV888" t="s"/>
      <c r="AW888" t="s"/>
      <c r="AX888" t="s"/>
      <c r="AY888" t="n">
        <v>2071571</v>
      </c>
      <c r="AZ888" t="s">
        <v>1455</v>
      </c>
      <c r="BA888" t="s"/>
      <c r="BB888" t="n">
        <v>162432</v>
      </c>
      <c r="BC888" t="n">
        <v>13.35518</v>
      </c>
      <c r="BD888" t="n">
        <v>52.56222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92</v>
      </c>
    </row>
    <row r="889" spans="1:70">
      <c r="A889" t="s">
        <v>70</v>
      </c>
      <c r="B889" t="s">
        <v>71</v>
      </c>
      <c r="C889" t="s">
        <v>72</v>
      </c>
      <c r="D889" t="n">
        <v>1</v>
      </c>
      <c r="E889" t="s">
        <v>1456</v>
      </c>
      <c r="F889" t="n">
        <v>401961</v>
      </c>
      <c r="G889" t="s">
        <v>74</v>
      </c>
      <c r="H889" t="s">
        <v>75</v>
      </c>
      <c r="I889" t="s"/>
      <c r="J889" t="s">
        <v>74</v>
      </c>
      <c r="K889" t="n">
        <v>109</v>
      </c>
      <c r="L889" t="s">
        <v>76</v>
      </c>
      <c r="M889" t="s"/>
      <c r="N889" t="s">
        <v>141</v>
      </c>
      <c r="O889" t="s">
        <v>78</v>
      </c>
      <c r="P889" t="s">
        <v>1457</v>
      </c>
      <c r="Q889" t="s"/>
      <c r="R889" t="s">
        <v>118</v>
      </c>
      <c r="S889" t="s">
        <v>81</v>
      </c>
      <c r="T889" t="s">
        <v>82</v>
      </c>
      <c r="U889" t="s"/>
      <c r="V889" t="s">
        <v>83</v>
      </c>
      <c r="W889" t="s">
        <v>99</v>
      </c>
      <c r="X889" t="s"/>
      <c r="Y889" t="s">
        <v>85</v>
      </c>
      <c r="Z889">
        <f>HYPERLINK("https://hotelmonitor-cachepage.eclerx.com/savepage/tk_15435845717034388_sr_2117.html","info")</f>
        <v/>
      </c>
      <c r="AA889" t="n">
        <v>115865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>
        <v>88</v>
      </c>
      <c r="AO889" t="s"/>
      <c r="AP889" t="n">
        <v>12</v>
      </c>
      <c r="AQ889" t="s">
        <v>89</v>
      </c>
      <c r="AR889" t="s"/>
      <c r="AS889" t="s"/>
      <c r="AT889" t="s">
        <v>90</v>
      </c>
      <c r="AU889" t="s"/>
      <c r="AV889" t="s"/>
      <c r="AW889" t="s"/>
      <c r="AX889" t="s"/>
      <c r="AY889" t="n">
        <v>955309</v>
      </c>
      <c r="AZ889" t="s">
        <v>1458</v>
      </c>
      <c r="BA889" t="s"/>
      <c r="BB889" t="n">
        <v>419115</v>
      </c>
      <c r="BC889" t="n">
        <v>13.29344</v>
      </c>
      <c r="BD889" t="n">
        <v>52.456817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92</v>
      </c>
    </row>
    <row r="890" spans="1:70">
      <c r="A890" t="s">
        <v>70</v>
      </c>
      <c r="B890" t="s">
        <v>71</v>
      </c>
      <c r="C890" t="s">
        <v>72</v>
      </c>
      <c r="D890" t="n">
        <v>1</v>
      </c>
      <c r="E890" t="s">
        <v>1456</v>
      </c>
      <c r="F890" t="n">
        <v>401961</v>
      </c>
      <c r="G890" t="s">
        <v>74</v>
      </c>
      <c r="H890" t="s">
        <v>75</v>
      </c>
      <c r="I890" t="s"/>
      <c r="J890" t="s">
        <v>74</v>
      </c>
      <c r="K890" t="n">
        <v>119</v>
      </c>
      <c r="L890" t="s">
        <v>76</v>
      </c>
      <c r="M890" t="s"/>
      <c r="N890" t="s">
        <v>125</v>
      </c>
      <c r="O890" t="s">
        <v>78</v>
      </c>
      <c r="P890" t="s">
        <v>1457</v>
      </c>
      <c r="Q890" t="s"/>
      <c r="R890" t="s">
        <v>118</v>
      </c>
      <c r="S890" t="s">
        <v>126</v>
      </c>
      <c r="T890" t="s">
        <v>82</v>
      </c>
      <c r="U890" t="s"/>
      <c r="V890" t="s">
        <v>83</v>
      </c>
      <c r="W890" t="s">
        <v>99</v>
      </c>
      <c r="X890" t="s"/>
      <c r="Y890" t="s">
        <v>85</v>
      </c>
      <c r="Z890">
        <f>HYPERLINK("https://hotelmonitor-cachepage.eclerx.com/savepage/tk_15435845717034388_sr_2117.html","info")</f>
        <v/>
      </c>
      <c r="AA890" t="n">
        <v>115865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>
        <v>88</v>
      </c>
      <c r="AO890" t="s"/>
      <c r="AP890" t="n">
        <v>12</v>
      </c>
      <c r="AQ890" t="s">
        <v>89</v>
      </c>
      <c r="AR890" t="s"/>
      <c r="AS890" t="s"/>
      <c r="AT890" t="s">
        <v>90</v>
      </c>
      <c r="AU890" t="s"/>
      <c r="AV890" t="s"/>
      <c r="AW890" t="s"/>
      <c r="AX890" t="s"/>
      <c r="AY890" t="n">
        <v>955309</v>
      </c>
      <c r="AZ890" t="s">
        <v>1458</v>
      </c>
      <c r="BA890" t="s"/>
      <c r="BB890" t="n">
        <v>419115</v>
      </c>
      <c r="BC890" t="n">
        <v>13.29344</v>
      </c>
      <c r="BD890" t="n">
        <v>52.456817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92</v>
      </c>
    </row>
    <row r="891" spans="1:70">
      <c r="A891" t="s">
        <v>70</v>
      </c>
      <c r="B891" t="s">
        <v>71</v>
      </c>
      <c r="C891" t="s">
        <v>72</v>
      </c>
      <c r="D891" t="n">
        <v>1</v>
      </c>
      <c r="E891" t="s">
        <v>1456</v>
      </c>
      <c r="F891" t="n">
        <v>401961</v>
      </c>
      <c r="G891" t="s">
        <v>74</v>
      </c>
      <c r="H891" t="s">
        <v>75</v>
      </c>
      <c r="I891" t="s"/>
      <c r="J891" t="s">
        <v>74</v>
      </c>
      <c r="K891" t="n">
        <v>149</v>
      </c>
      <c r="L891" t="s">
        <v>76</v>
      </c>
      <c r="M891" t="s"/>
      <c r="N891" t="s">
        <v>165</v>
      </c>
      <c r="O891" t="s">
        <v>78</v>
      </c>
      <c r="P891" t="s">
        <v>1457</v>
      </c>
      <c r="Q891" t="s"/>
      <c r="R891" t="s">
        <v>118</v>
      </c>
      <c r="S891" t="s">
        <v>156</v>
      </c>
      <c r="T891" t="s">
        <v>82</v>
      </c>
      <c r="U891" t="s"/>
      <c r="V891" t="s">
        <v>83</v>
      </c>
      <c r="W891" t="s">
        <v>99</v>
      </c>
      <c r="X891" t="s"/>
      <c r="Y891" t="s">
        <v>85</v>
      </c>
      <c r="Z891">
        <f>HYPERLINK("https://hotelmonitor-cachepage.eclerx.com/savepage/tk_15435845717034388_sr_2117.html","info")</f>
        <v/>
      </c>
      <c r="AA891" t="n">
        <v>115865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>
        <v>88</v>
      </c>
      <c r="AO891" t="s"/>
      <c r="AP891" t="n">
        <v>12</v>
      </c>
      <c r="AQ891" t="s">
        <v>89</v>
      </c>
      <c r="AR891" t="s"/>
      <c r="AS891" t="s"/>
      <c r="AT891" t="s">
        <v>90</v>
      </c>
      <c r="AU891" t="s"/>
      <c r="AV891" t="s"/>
      <c r="AW891" t="s"/>
      <c r="AX891" t="s"/>
      <c r="AY891" t="n">
        <v>955309</v>
      </c>
      <c r="AZ891" t="s">
        <v>1458</v>
      </c>
      <c r="BA891" t="s"/>
      <c r="BB891" t="n">
        <v>419115</v>
      </c>
      <c r="BC891" t="n">
        <v>13.29344</v>
      </c>
      <c r="BD891" t="n">
        <v>52.456817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92</v>
      </c>
    </row>
    <row r="892" spans="1:70">
      <c r="A892" t="s">
        <v>70</v>
      </c>
      <c r="B892" t="s">
        <v>71</v>
      </c>
      <c r="C892" t="s">
        <v>72</v>
      </c>
      <c r="D892" t="n">
        <v>1</v>
      </c>
      <c r="E892" t="s">
        <v>1459</v>
      </c>
      <c r="F892" t="n">
        <v>-1</v>
      </c>
      <c r="G892" t="s">
        <v>74</v>
      </c>
      <c r="H892" t="s">
        <v>75</v>
      </c>
      <c r="I892" t="s"/>
      <c r="J892" t="s">
        <v>74</v>
      </c>
      <c r="K892" t="n">
        <v>106</v>
      </c>
      <c r="L892" t="s">
        <v>76</v>
      </c>
      <c r="M892" t="s"/>
      <c r="N892" t="s">
        <v>113</v>
      </c>
      <c r="O892" t="s">
        <v>78</v>
      </c>
      <c r="P892" t="s">
        <v>1459</v>
      </c>
      <c r="Q892" t="s"/>
      <c r="R892" t="s">
        <v>118</v>
      </c>
      <c r="S892" t="s">
        <v>440</v>
      </c>
      <c r="T892" t="s">
        <v>82</v>
      </c>
      <c r="U892" t="s"/>
      <c r="V892" t="s">
        <v>83</v>
      </c>
      <c r="W892" t="s">
        <v>84</v>
      </c>
      <c r="X892" t="s"/>
      <c r="Y892" t="s">
        <v>85</v>
      </c>
      <c r="Z892">
        <f>HYPERLINK("https://hotelmonitor-cachepage.eclerx.com/savepage/tk_15435847861873422_sr_2117.html","info")</f>
        <v/>
      </c>
      <c r="AA892" t="n">
        <v>-162971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/>
      <c r="AM892" t="s"/>
      <c r="AN892" t="s">
        <v>88</v>
      </c>
      <c r="AO892" t="s"/>
      <c r="AP892" t="n">
        <v>130</v>
      </c>
      <c r="AQ892" t="s">
        <v>89</v>
      </c>
      <c r="AR892" t="s"/>
      <c r="AS892" t="s"/>
      <c r="AT892" t="s">
        <v>90</v>
      </c>
      <c r="AU892" t="s"/>
      <c r="AV892" t="s"/>
      <c r="AW892" t="s"/>
      <c r="AX892" t="s"/>
      <c r="AY892" t="n">
        <v>162971</v>
      </c>
      <c r="AZ892" t="s">
        <v>1460</v>
      </c>
      <c r="BA892" t="s"/>
      <c r="BB892" t="n">
        <v>153163</v>
      </c>
      <c r="BC892" t="n">
        <v>13.38816</v>
      </c>
      <c r="BD892" t="n">
        <v>52.52605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92</v>
      </c>
    </row>
    <row r="893" spans="1:70">
      <c r="A893" t="s">
        <v>70</v>
      </c>
      <c r="B893" t="s">
        <v>71</v>
      </c>
      <c r="C893" t="s">
        <v>72</v>
      </c>
      <c r="D893" t="n">
        <v>1</v>
      </c>
      <c r="E893" t="s">
        <v>1459</v>
      </c>
      <c r="F893" t="n">
        <v>-1</v>
      </c>
      <c r="G893" t="s">
        <v>74</v>
      </c>
      <c r="H893" t="s">
        <v>75</v>
      </c>
      <c r="I893" t="s"/>
      <c r="J893" t="s">
        <v>74</v>
      </c>
      <c r="K893" t="n">
        <v>121</v>
      </c>
      <c r="L893" t="s">
        <v>76</v>
      </c>
      <c r="M893" t="s"/>
      <c r="N893" t="s">
        <v>756</v>
      </c>
      <c r="O893" t="s">
        <v>78</v>
      </c>
      <c r="P893" t="s">
        <v>1459</v>
      </c>
      <c r="Q893" t="s"/>
      <c r="R893" t="s">
        <v>118</v>
      </c>
      <c r="S893" t="s">
        <v>1182</v>
      </c>
      <c r="T893" t="s">
        <v>82</v>
      </c>
      <c r="U893" t="s"/>
      <c r="V893" t="s">
        <v>83</v>
      </c>
      <c r="W893" t="s">
        <v>84</v>
      </c>
      <c r="X893" t="s"/>
      <c r="Y893" t="s">
        <v>85</v>
      </c>
      <c r="Z893">
        <f>HYPERLINK("https://hotelmonitor-cachepage.eclerx.com/savepage/tk_15435847861873422_sr_2117.html","info")</f>
        <v/>
      </c>
      <c r="AA893" t="n">
        <v>-162971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/>
      <c r="AM893" t="s"/>
      <c r="AN893" t="s">
        <v>88</v>
      </c>
      <c r="AO893" t="s"/>
      <c r="AP893" t="n">
        <v>130</v>
      </c>
      <c r="AQ893" t="s">
        <v>89</v>
      </c>
      <c r="AR893" t="s"/>
      <c r="AS893" t="s"/>
      <c r="AT893" t="s">
        <v>90</v>
      </c>
      <c r="AU893" t="s"/>
      <c r="AV893" t="s"/>
      <c r="AW893" t="s"/>
      <c r="AX893" t="s"/>
      <c r="AY893" t="n">
        <v>162971</v>
      </c>
      <c r="AZ893" t="s">
        <v>1460</v>
      </c>
      <c r="BA893" t="s"/>
      <c r="BB893" t="n">
        <v>153163</v>
      </c>
      <c r="BC893" t="n">
        <v>13.38816</v>
      </c>
      <c r="BD893" t="n">
        <v>52.52605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92</v>
      </c>
    </row>
    <row r="894" spans="1:70">
      <c r="A894" t="s">
        <v>70</v>
      </c>
      <c r="B894" t="s">
        <v>71</v>
      </c>
      <c r="C894" t="s">
        <v>72</v>
      </c>
      <c r="D894" t="n">
        <v>1</v>
      </c>
      <c r="E894" t="s">
        <v>1459</v>
      </c>
      <c r="F894" t="n">
        <v>-1</v>
      </c>
      <c r="G894" t="s">
        <v>74</v>
      </c>
      <c r="H894" t="s">
        <v>75</v>
      </c>
      <c r="I894" t="s"/>
      <c r="J894" t="s">
        <v>74</v>
      </c>
      <c r="K894" t="n">
        <v>126</v>
      </c>
      <c r="L894" t="s">
        <v>76</v>
      </c>
      <c r="M894" t="s"/>
      <c r="N894" t="s">
        <v>919</v>
      </c>
      <c r="O894" t="s">
        <v>78</v>
      </c>
      <c r="P894" t="s">
        <v>1459</v>
      </c>
      <c r="Q894" t="s"/>
      <c r="R894" t="s">
        <v>118</v>
      </c>
      <c r="S894" t="s">
        <v>524</v>
      </c>
      <c r="T894" t="s">
        <v>82</v>
      </c>
      <c r="U894" t="s"/>
      <c r="V894" t="s">
        <v>83</v>
      </c>
      <c r="W894" t="s">
        <v>99</v>
      </c>
      <c r="X894" t="s"/>
      <c r="Y894" t="s">
        <v>85</v>
      </c>
      <c r="Z894">
        <f>HYPERLINK("https://hotelmonitor-cachepage.eclerx.com/savepage/tk_15435847861873422_sr_2117.html","info")</f>
        <v/>
      </c>
      <c r="AA894" t="n">
        <v>-162971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/>
      <c r="AM894" t="s"/>
      <c r="AN894" t="s">
        <v>88</v>
      </c>
      <c r="AO894" t="s"/>
      <c r="AP894" t="n">
        <v>130</v>
      </c>
      <c r="AQ894" t="s">
        <v>89</v>
      </c>
      <c r="AR894" t="s"/>
      <c r="AS894" t="s"/>
      <c r="AT894" t="s">
        <v>90</v>
      </c>
      <c r="AU894" t="s"/>
      <c r="AV894" t="s"/>
      <c r="AW894" t="s"/>
      <c r="AX894" t="s"/>
      <c r="AY894" t="n">
        <v>162971</v>
      </c>
      <c r="AZ894" t="s">
        <v>1460</v>
      </c>
      <c r="BA894" t="s"/>
      <c r="BB894" t="n">
        <v>153163</v>
      </c>
      <c r="BC894" t="n">
        <v>13.38816</v>
      </c>
      <c r="BD894" t="n">
        <v>52.52605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92</v>
      </c>
    </row>
    <row r="895" spans="1:70">
      <c r="A895" t="s">
        <v>70</v>
      </c>
      <c r="B895" t="s">
        <v>71</v>
      </c>
      <c r="C895" t="s">
        <v>72</v>
      </c>
      <c r="D895" t="n">
        <v>1</v>
      </c>
      <c r="E895" t="s">
        <v>1459</v>
      </c>
      <c r="F895" t="n">
        <v>-1</v>
      </c>
      <c r="G895" t="s">
        <v>74</v>
      </c>
      <c r="H895" t="s">
        <v>75</v>
      </c>
      <c r="I895" t="s"/>
      <c r="J895" t="s">
        <v>74</v>
      </c>
      <c r="K895" t="n">
        <v>171</v>
      </c>
      <c r="L895" t="s">
        <v>76</v>
      </c>
      <c r="M895" t="s"/>
      <c r="N895" t="s">
        <v>933</v>
      </c>
      <c r="O895" t="s">
        <v>78</v>
      </c>
      <c r="P895" t="s">
        <v>1459</v>
      </c>
      <c r="Q895" t="s"/>
      <c r="R895" t="s">
        <v>118</v>
      </c>
      <c r="S895" t="s">
        <v>971</v>
      </c>
      <c r="T895" t="s">
        <v>82</v>
      </c>
      <c r="U895" t="s"/>
      <c r="V895" t="s">
        <v>83</v>
      </c>
      <c r="W895" t="s">
        <v>84</v>
      </c>
      <c r="X895" t="s"/>
      <c r="Y895" t="s">
        <v>85</v>
      </c>
      <c r="Z895">
        <f>HYPERLINK("https://hotelmonitor-cachepage.eclerx.com/savepage/tk_15435847861873422_sr_2117.html","info")</f>
        <v/>
      </c>
      <c r="AA895" t="n">
        <v>-162971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/>
      <c r="AM895" t="s"/>
      <c r="AN895" t="s">
        <v>88</v>
      </c>
      <c r="AO895" t="s"/>
      <c r="AP895" t="n">
        <v>130</v>
      </c>
      <c r="AQ895" t="s">
        <v>89</v>
      </c>
      <c r="AR895" t="s"/>
      <c r="AS895" t="s"/>
      <c r="AT895" t="s">
        <v>90</v>
      </c>
      <c r="AU895" t="s"/>
      <c r="AV895" t="s"/>
      <c r="AW895" t="s"/>
      <c r="AX895" t="s"/>
      <c r="AY895" t="n">
        <v>162971</v>
      </c>
      <c r="AZ895" t="s">
        <v>1460</v>
      </c>
      <c r="BA895" t="s"/>
      <c r="BB895" t="n">
        <v>153163</v>
      </c>
      <c r="BC895" t="n">
        <v>13.38816</v>
      </c>
      <c r="BD895" t="n">
        <v>52.52605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92</v>
      </c>
    </row>
    <row r="896" spans="1:70">
      <c r="A896" t="s">
        <v>70</v>
      </c>
      <c r="B896" t="s">
        <v>71</v>
      </c>
      <c r="C896" t="s">
        <v>72</v>
      </c>
      <c r="D896" t="n">
        <v>1</v>
      </c>
      <c r="E896" t="s">
        <v>1461</v>
      </c>
      <c r="F896" t="n">
        <v>3603776</v>
      </c>
      <c r="G896" t="s">
        <v>74</v>
      </c>
      <c r="H896" t="s">
        <v>75</v>
      </c>
      <c r="I896" t="s"/>
      <c r="J896" t="s">
        <v>74</v>
      </c>
      <c r="K896" t="n">
        <v>82.3</v>
      </c>
      <c r="L896" t="s">
        <v>76</v>
      </c>
      <c r="M896" t="s"/>
      <c r="N896" t="s">
        <v>96</v>
      </c>
      <c r="O896" t="s">
        <v>78</v>
      </c>
      <c r="P896" t="s">
        <v>1462</v>
      </c>
      <c r="Q896" t="s"/>
      <c r="R896" t="s">
        <v>80</v>
      </c>
      <c r="S896" t="s">
        <v>1463</v>
      </c>
      <c r="T896" t="s">
        <v>82</v>
      </c>
      <c r="U896" t="s"/>
      <c r="V896" t="s">
        <v>83</v>
      </c>
      <c r="W896" t="s">
        <v>84</v>
      </c>
      <c r="X896" t="s"/>
      <c r="Y896" t="s">
        <v>85</v>
      </c>
      <c r="Z896">
        <f>HYPERLINK("https://hotelmonitor-cachepage.eclerx.com/savepage/tk_15435849297248812_sr_2117.html","info")</f>
        <v/>
      </c>
      <c r="AA896" t="n">
        <v>214584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/>
      <c r="AM896" t="s"/>
      <c r="AN896" t="s">
        <v>88</v>
      </c>
      <c r="AO896" t="s"/>
      <c r="AP896" t="n">
        <v>212</v>
      </c>
      <c r="AQ896" t="s">
        <v>89</v>
      </c>
      <c r="AR896" t="s"/>
      <c r="AS896" t="s"/>
      <c r="AT896" t="s">
        <v>90</v>
      </c>
      <c r="AU896" t="s"/>
      <c r="AV896" t="s"/>
      <c r="AW896" t="s"/>
      <c r="AX896" t="s"/>
      <c r="AY896" t="n">
        <v>955141</v>
      </c>
      <c r="AZ896" t="s">
        <v>1464</v>
      </c>
      <c r="BA896" t="s"/>
      <c r="BB896" t="n">
        <v>26570</v>
      </c>
      <c r="BC896" t="n">
        <v>13.309709</v>
      </c>
      <c r="BD896" t="n">
        <v>52.500053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92</v>
      </c>
    </row>
    <row r="897" spans="1:70">
      <c r="A897" t="s">
        <v>70</v>
      </c>
      <c r="B897" t="s">
        <v>71</v>
      </c>
      <c r="C897" t="s">
        <v>72</v>
      </c>
      <c r="D897" t="n">
        <v>1</v>
      </c>
      <c r="E897" t="s">
        <v>1465</v>
      </c>
      <c r="F897" t="n">
        <v>-1</v>
      </c>
      <c r="G897" t="s">
        <v>74</v>
      </c>
      <c r="H897" t="s">
        <v>75</v>
      </c>
      <c r="I897" t="s"/>
      <c r="J897" t="s">
        <v>74</v>
      </c>
      <c r="K897" t="n">
        <v>82</v>
      </c>
      <c r="L897" t="s">
        <v>76</v>
      </c>
      <c r="M897" t="s"/>
      <c r="N897" t="s">
        <v>762</v>
      </c>
      <c r="O897" t="s">
        <v>78</v>
      </c>
      <c r="P897" t="s">
        <v>1465</v>
      </c>
      <c r="Q897" t="s"/>
      <c r="R897" t="s">
        <v>80</v>
      </c>
      <c r="S897" t="s">
        <v>1103</v>
      </c>
      <c r="T897" t="s">
        <v>82</v>
      </c>
      <c r="U897" t="s"/>
      <c r="V897" t="s">
        <v>83</v>
      </c>
      <c r="W897" t="s">
        <v>84</v>
      </c>
      <c r="X897" t="s"/>
      <c r="Y897" t="s">
        <v>85</v>
      </c>
      <c r="Z897">
        <f>HYPERLINK("https://hotelmonitor-cachepage.eclerx.com/savepage/tk_15435850554505756_sr_2117.html","info")</f>
        <v/>
      </c>
      <c r="AA897" t="n">
        <v>-6796574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/>
      <c r="AM897" t="s"/>
      <c r="AN897" t="s">
        <v>88</v>
      </c>
      <c r="AO897" t="s"/>
      <c r="AP897" t="n">
        <v>284</v>
      </c>
      <c r="AQ897" t="s">
        <v>89</v>
      </c>
      <c r="AR897" t="s"/>
      <c r="AS897" t="s"/>
      <c r="AT897" t="s">
        <v>90</v>
      </c>
      <c r="AU897" t="s"/>
      <c r="AV897" t="s"/>
      <c r="AW897" t="s"/>
      <c r="AX897" t="s"/>
      <c r="AY897" t="n">
        <v>6796574</v>
      </c>
      <c r="AZ897" t="s">
        <v>1466</v>
      </c>
      <c r="BA897" t="s"/>
      <c r="BB897" t="n">
        <v>252915</v>
      </c>
      <c r="BC897" t="n">
        <v>13.3235</v>
      </c>
      <c r="BD897" t="n">
        <v>52.50557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92</v>
      </c>
    </row>
    <row r="898" spans="1:70">
      <c r="A898" t="s">
        <v>70</v>
      </c>
      <c r="B898" t="s">
        <v>71</v>
      </c>
      <c r="C898" t="s">
        <v>72</v>
      </c>
      <c r="D898" t="n">
        <v>1</v>
      </c>
      <c r="E898" t="s">
        <v>1465</v>
      </c>
      <c r="F898" t="n">
        <v>-1</v>
      </c>
      <c r="G898" t="s">
        <v>74</v>
      </c>
      <c r="H898" t="s">
        <v>75</v>
      </c>
      <c r="I898" t="s"/>
      <c r="J898" t="s">
        <v>74</v>
      </c>
      <c r="K898" t="n">
        <v>83</v>
      </c>
      <c r="L898" t="s">
        <v>76</v>
      </c>
      <c r="M898" t="s"/>
      <c r="N898" t="s">
        <v>1467</v>
      </c>
      <c r="O898" t="s">
        <v>78</v>
      </c>
      <c r="P898" t="s">
        <v>1465</v>
      </c>
      <c r="Q898" t="s"/>
      <c r="R898" t="s">
        <v>80</v>
      </c>
      <c r="S898" t="s">
        <v>1468</v>
      </c>
      <c r="T898" t="s">
        <v>82</v>
      </c>
      <c r="U898" t="s"/>
      <c r="V898" t="s">
        <v>83</v>
      </c>
      <c r="W898" t="s">
        <v>84</v>
      </c>
      <c r="X898" t="s"/>
      <c r="Y898" t="s">
        <v>85</v>
      </c>
      <c r="Z898">
        <f>HYPERLINK("https://hotelmonitor-cachepage.eclerx.com/savepage/tk_15435850554505756_sr_2117.html","info")</f>
        <v/>
      </c>
      <c r="AA898" t="n">
        <v>-6796574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/>
      <c r="AM898" t="s"/>
      <c r="AN898" t="s">
        <v>88</v>
      </c>
      <c r="AO898" t="s"/>
      <c r="AP898" t="n">
        <v>284</v>
      </c>
      <c r="AQ898" t="s">
        <v>89</v>
      </c>
      <c r="AR898" t="s"/>
      <c r="AS898" t="s"/>
      <c r="AT898" t="s">
        <v>90</v>
      </c>
      <c r="AU898" t="s"/>
      <c r="AV898" t="s"/>
      <c r="AW898" t="s"/>
      <c r="AX898" t="s"/>
      <c r="AY898" t="n">
        <v>6796574</v>
      </c>
      <c r="AZ898" t="s">
        <v>1466</v>
      </c>
      <c r="BA898" t="s"/>
      <c r="BB898" t="n">
        <v>252915</v>
      </c>
      <c r="BC898" t="n">
        <v>13.3235</v>
      </c>
      <c r="BD898" t="n">
        <v>52.50557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92</v>
      </c>
    </row>
    <row r="899" spans="1:70">
      <c r="A899" t="s">
        <v>70</v>
      </c>
      <c r="B899" t="s">
        <v>71</v>
      </c>
      <c r="C899" t="s">
        <v>72</v>
      </c>
      <c r="D899" t="n">
        <v>1</v>
      </c>
      <c r="E899" t="s">
        <v>1469</v>
      </c>
      <c r="F899" t="n">
        <v>-1</v>
      </c>
      <c r="G899" t="s">
        <v>74</v>
      </c>
      <c r="H899" t="s">
        <v>75</v>
      </c>
      <c r="I899" t="s"/>
      <c r="J899" t="s">
        <v>74</v>
      </c>
      <c r="K899" t="n">
        <v>122.82</v>
      </c>
      <c r="L899" t="s">
        <v>76</v>
      </c>
      <c r="M899" t="s"/>
      <c r="N899" t="s">
        <v>96</v>
      </c>
      <c r="O899" t="s">
        <v>78</v>
      </c>
      <c r="P899" t="s">
        <v>1469</v>
      </c>
      <c r="Q899" t="s"/>
      <c r="R899" t="s">
        <v>118</v>
      </c>
      <c r="S899" t="s">
        <v>1470</v>
      </c>
      <c r="T899" t="s">
        <v>82</v>
      </c>
      <c r="U899" t="s"/>
      <c r="V899" t="s">
        <v>83</v>
      </c>
      <c r="W899" t="s">
        <v>84</v>
      </c>
      <c r="X899" t="s"/>
      <c r="Y899" t="s">
        <v>85</v>
      </c>
      <c r="Z899">
        <f>HYPERLINK("https://hotelmonitor-cachepage.eclerx.com/savepage/tk_1543584604536052_sr_2117.html","info")</f>
        <v/>
      </c>
      <c r="AA899" t="n">
        <v>-4481133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/>
      <c r="AM899" t="s"/>
      <c r="AN899" t="s">
        <v>88</v>
      </c>
      <c r="AO899" t="s"/>
      <c r="AP899" t="n">
        <v>31</v>
      </c>
      <c r="AQ899" t="s">
        <v>89</v>
      </c>
      <c r="AR899" t="s"/>
      <c r="AS899" t="s"/>
      <c r="AT899" t="s">
        <v>90</v>
      </c>
      <c r="AU899" t="s"/>
      <c r="AV899" t="s"/>
      <c r="AW899" t="s"/>
      <c r="AX899" t="s"/>
      <c r="AY899" t="n">
        <v>4481133</v>
      </c>
      <c r="AZ899" t="s">
        <v>1471</v>
      </c>
      <c r="BA899" t="s"/>
      <c r="BB899" t="n">
        <v>543026</v>
      </c>
      <c r="BC899" t="n">
        <v>13.20905</v>
      </c>
      <c r="BD899" t="n">
        <v>52.53292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92</v>
      </c>
    </row>
    <row r="900" spans="1:70">
      <c r="A900" t="s">
        <v>70</v>
      </c>
      <c r="B900" t="s">
        <v>71</v>
      </c>
      <c r="C900" t="s">
        <v>72</v>
      </c>
      <c r="D900" t="n">
        <v>1</v>
      </c>
      <c r="E900" t="s">
        <v>1469</v>
      </c>
      <c r="F900" t="n">
        <v>-1</v>
      </c>
      <c r="G900" t="s">
        <v>74</v>
      </c>
      <c r="H900" t="s">
        <v>75</v>
      </c>
      <c r="I900" t="s"/>
      <c r="J900" t="s">
        <v>74</v>
      </c>
      <c r="K900" t="n">
        <v>144.5</v>
      </c>
      <c r="L900" t="s">
        <v>76</v>
      </c>
      <c r="M900" t="s"/>
      <c r="N900" t="s">
        <v>141</v>
      </c>
      <c r="O900" t="s">
        <v>78</v>
      </c>
      <c r="P900" t="s">
        <v>1469</v>
      </c>
      <c r="Q900" t="s"/>
      <c r="R900" t="s">
        <v>118</v>
      </c>
      <c r="S900" t="s">
        <v>1472</v>
      </c>
      <c r="T900" t="s">
        <v>82</v>
      </c>
      <c r="U900" t="s"/>
      <c r="V900" t="s">
        <v>83</v>
      </c>
      <c r="W900" t="s">
        <v>84</v>
      </c>
      <c r="X900" t="s"/>
      <c r="Y900" t="s">
        <v>85</v>
      </c>
      <c r="Z900">
        <f>HYPERLINK("https://hotelmonitor-cachepage.eclerx.com/savepage/tk_1543584604536052_sr_2117.html","info")</f>
        <v/>
      </c>
      <c r="AA900" t="n">
        <v>-4481133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/>
      <c r="AM900" t="s"/>
      <c r="AN900" t="s">
        <v>88</v>
      </c>
      <c r="AO900" t="s"/>
      <c r="AP900" t="n">
        <v>31</v>
      </c>
      <c r="AQ900" t="s">
        <v>89</v>
      </c>
      <c r="AR900" t="s"/>
      <c r="AS900" t="s"/>
      <c r="AT900" t="s">
        <v>90</v>
      </c>
      <c r="AU900" t="s"/>
      <c r="AV900" t="s"/>
      <c r="AW900" t="s"/>
      <c r="AX900" t="s"/>
      <c r="AY900" t="n">
        <v>4481133</v>
      </c>
      <c r="AZ900" t="s">
        <v>1471</v>
      </c>
      <c r="BA900" t="s"/>
      <c r="BB900" t="n">
        <v>543026</v>
      </c>
      <c r="BC900" t="n">
        <v>13.20905</v>
      </c>
      <c r="BD900" t="n">
        <v>52.53292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92</v>
      </c>
    </row>
    <row r="901" spans="1:70">
      <c r="A901" t="s">
        <v>70</v>
      </c>
      <c r="B901" t="s">
        <v>71</v>
      </c>
      <c r="C901" t="s">
        <v>72</v>
      </c>
      <c r="D901" t="n">
        <v>1</v>
      </c>
      <c r="E901" t="s">
        <v>1473</v>
      </c>
      <c r="F901" t="n">
        <v>-1</v>
      </c>
      <c r="G901" t="s">
        <v>74</v>
      </c>
      <c r="H901" t="s">
        <v>75</v>
      </c>
      <c r="I901" t="s"/>
      <c r="J901" t="s">
        <v>74</v>
      </c>
      <c r="K901" t="n">
        <v>108</v>
      </c>
      <c r="L901" t="s">
        <v>76</v>
      </c>
      <c r="M901" t="s"/>
      <c r="N901" t="s">
        <v>1024</v>
      </c>
      <c r="O901" t="s">
        <v>78</v>
      </c>
      <c r="P901" t="s">
        <v>1473</v>
      </c>
      <c r="Q901" t="s"/>
      <c r="R901" t="s">
        <v>80</v>
      </c>
      <c r="S901" t="s">
        <v>377</v>
      </c>
      <c r="T901" t="s">
        <v>82</v>
      </c>
      <c r="U901" t="s"/>
      <c r="V901" t="s">
        <v>83</v>
      </c>
      <c r="W901" t="s">
        <v>84</v>
      </c>
      <c r="X901" t="s"/>
      <c r="Y901" t="s">
        <v>85</v>
      </c>
      <c r="Z901">
        <f>HYPERLINK("https://hotelmonitor-cachepage.eclerx.com/savepage/tk_154358491743479_sr_2117.html","info")</f>
        <v/>
      </c>
      <c r="AA901" t="n">
        <v>-2071736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/>
      <c r="AM901" t="s"/>
      <c r="AN901" t="s">
        <v>88</v>
      </c>
      <c r="AO901" t="s"/>
      <c r="AP901" t="n">
        <v>206</v>
      </c>
      <c r="AQ901" t="s">
        <v>89</v>
      </c>
      <c r="AR901" t="s"/>
      <c r="AS901" t="s"/>
      <c r="AT901" t="s">
        <v>90</v>
      </c>
      <c r="AU901" t="s"/>
      <c r="AV901" t="s"/>
      <c r="AW901" t="s"/>
      <c r="AX901" t="s"/>
      <c r="AY901" t="n">
        <v>2071736</v>
      </c>
      <c r="AZ901" t="s">
        <v>1474</v>
      </c>
      <c r="BA901" t="s"/>
      <c r="BB901" t="n">
        <v>14784</v>
      </c>
      <c r="BC901" t="n">
        <v>13.3305</v>
      </c>
      <c r="BD901" t="n">
        <v>52.478278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92</v>
      </c>
    </row>
    <row r="902" spans="1:70">
      <c r="A902" t="s">
        <v>70</v>
      </c>
      <c r="B902" t="s">
        <v>71</v>
      </c>
      <c r="C902" t="s">
        <v>72</v>
      </c>
      <c r="D902" t="n">
        <v>1</v>
      </c>
      <c r="E902" t="s">
        <v>1473</v>
      </c>
      <c r="F902" t="n">
        <v>-1</v>
      </c>
      <c r="G902" t="s">
        <v>74</v>
      </c>
      <c r="H902" t="s">
        <v>75</v>
      </c>
      <c r="I902" t="s"/>
      <c r="J902" t="s">
        <v>74</v>
      </c>
      <c r="K902" t="n">
        <v>120</v>
      </c>
      <c r="L902" t="s">
        <v>76</v>
      </c>
      <c r="M902" t="s"/>
      <c r="N902" t="s">
        <v>1302</v>
      </c>
      <c r="O902" t="s">
        <v>78</v>
      </c>
      <c r="P902" t="s">
        <v>1473</v>
      </c>
      <c r="Q902" t="s"/>
      <c r="R902" t="s">
        <v>80</v>
      </c>
      <c r="S902" t="s">
        <v>544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HYPERLINK("https://hotelmonitor-cachepage.eclerx.com/savepage/tk_154358491743479_sr_2117.html","info")</f>
        <v/>
      </c>
      <c r="AA902" t="n">
        <v>-2071736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/>
      <c r="AM902" t="s"/>
      <c r="AN902" t="s">
        <v>88</v>
      </c>
      <c r="AO902" t="s"/>
      <c r="AP902" t="n">
        <v>206</v>
      </c>
      <c r="AQ902" t="s">
        <v>89</v>
      </c>
      <c r="AR902" t="s"/>
      <c r="AS902" t="s"/>
      <c r="AT902" t="s">
        <v>90</v>
      </c>
      <c r="AU902" t="s"/>
      <c r="AV902" t="s"/>
      <c r="AW902" t="s"/>
      <c r="AX902" t="s"/>
      <c r="AY902" t="n">
        <v>2071736</v>
      </c>
      <c r="AZ902" t="s">
        <v>1474</v>
      </c>
      <c r="BA902" t="s"/>
      <c r="BB902" t="n">
        <v>14784</v>
      </c>
      <c r="BC902" t="n">
        <v>13.3305</v>
      </c>
      <c r="BD902" t="n">
        <v>52.478278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92</v>
      </c>
    </row>
    <row r="903" spans="1:70">
      <c r="A903" t="s">
        <v>70</v>
      </c>
      <c r="B903" t="s">
        <v>71</v>
      </c>
      <c r="C903" t="s">
        <v>72</v>
      </c>
      <c r="D903" t="n">
        <v>1</v>
      </c>
      <c r="E903" t="s">
        <v>1473</v>
      </c>
      <c r="F903" t="n">
        <v>-1</v>
      </c>
      <c r="G903" t="s">
        <v>74</v>
      </c>
      <c r="H903" t="s">
        <v>75</v>
      </c>
      <c r="I903" t="s"/>
      <c r="J903" t="s">
        <v>74</v>
      </c>
      <c r="K903" t="n">
        <v>136</v>
      </c>
      <c r="L903" t="s">
        <v>76</v>
      </c>
      <c r="M903" t="s"/>
      <c r="N903" t="s">
        <v>1302</v>
      </c>
      <c r="O903" t="s">
        <v>78</v>
      </c>
      <c r="P903" t="s">
        <v>1473</v>
      </c>
      <c r="Q903" t="s"/>
      <c r="R903" t="s">
        <v>80</v>
      </c>
      <c r="S903" t="s">
        <v>525</v>
      </c>
      <c r="T903" t="s">
        <v>82</v>
      </c>
      <c r="U903" t="s"/>
      <c r="V903" t="s">
        <v>83</v>
      </c>
      <c r="W903" t="s">
        <v>99</v>
      </c>
      <c r="X903" t="s"/>
      <c r="Y903" t="s">
        <v>85</v>
      </c>
      <c r="Z903">
        <f>HYPERLINK("https://hotelmonitor-cachepage.eclerx.com/savepage/tk_154358491743479_sr_2117.html","info")</f>
        <v/>
      </c>
      <c r="AA903" t="n">
        <v>-2071736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/>
      <c r="AM903" t="s"/>
      <c r="AN903" t="s">
        <v>88</v>
      </c>
      <c r="AO903" t="s"/>
      <c r="AP903" t="n">
        <v>206</v>
      </c>
      <c r="AQ903" t="s">
        <v>89</v>
      </c>
      <c r="AR903" t="s"/>
      <c r="AS903" t="s"/>
      <c r="AT903" t="s">
        <v>90</v>
      </c>
      <c r="AU903" t="s"/>
      <c r="AV903" t="s"/>
      <c r="AW903" t="s"/>
      <c r="AX903" t="s"/>
      <c r="AY903" t="n">
        <v>2071736</v>
      </c>
      <c r="AZ903" t="s">
        <v>1474</v>
      </c>
      <c r="BA903" t="s"/>
      <c r="BB903" t="n">
        <v>14784</v>
      </c>
      <c r="BC903" t="n">
        <v>13.3305</v>
      </c>
      <c r="BD903" t="n">
        <v>52.478278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92</v>
      </c>
    </row>
    <row r="904" spans="1:70">
      <c r="A904" t="s">
        <v>70</v>
      </c>
      <c r="B904" t="s">
        <v>71</v>
      </c>
      <c r="C904" t="s">
        <v>72</v>
      </c>
      <c r="D904" t="n">
        <v>1</v>
      </c>
      <c r="E904" t="s">
        <v>1475</v>
      </c>
      <c r="F904" t="n">
        <v>-1</v>
      </c>
      <c r="G904" t="s">
        <v>74</v>
      </c>
      <c r="H904" t="s">
        <v>75</v>
      </c>
      <c r="I904" t="s"/>
      <c r="J904" t="s">
        <v>74</v>
      </c>
      <c r="K904" t="n">
        <v>53</v>
      </c>
      <c r="L904" t="s">
        <v>76</v>
      </c>
      <c r="M904" t="s"/>
      <c r="N904" t="s">
        <v>1476</v>
      </c>
      <c r="O904" t="s">
        <v>78</v>
      </c>
      <c r="P904" t="s">
        <v>1475</v>
      </c>
      <c r="Q904" t="s"/>
      <c r="R904" t="s">
        <v>80</v>
      </c>
      <c r="S904" t="s">
        <v>1477</v>
      </c>
      <c r="T904" t="s">
        <v>82</v>
      </c>
      <c r="U904" t="s"/>
      <c r="V904" t="s">
        <v>83</v>
      </c>
      <c r="W904" t="s">
        <v>84</v>
      </c>
      <c r="X904" t="s"/>
      <c r="Y904" t="s">
        <v>85</v>
      </c>
      <c r="Z904">
        <f>HYPERLINK("https://hotelmonitor-cachepage.eclerx.com/savepage/tk_15435850537649343_sr_2117.html","info")</f>
        <v/>
      </c>
      <c r="AA904" t="n">
        <v>-6796522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/>
      <c r="AM904" t="s"/>
      <c r="AN904" t="s">
        <v>88</v>
      </c>
      <c r="AO904" t="s"/>
      <c r="AP904" t="n">
        <v>283</v>
      </c>
      <c r="AQ904" t="s">
        <v>89</v>
      </c>
      <c r="AR904" t="s"/>
      <c r="AS904" t="s"/>
      <c r="AT904" t="s">
        <v>90</v>
      </c>
      <c r="AU904" t="s"/>
      <c r="AV904" t="s"/>
      <c r="AW904" t="s"/>
      <c r="AX904" t="s"/>
      <c r="AY904" t="n">
        <v>6796522</v>
      </c>
      <c r="AZ904" t="s">
        <v>1478</v>
      </c>
      <c r="BA904" t="s"/>
      <c r="BB904" t="n">
        <v>221251</v>
      </c>
      <c r="BC904" t="n">
        <v>13.526452</v>
      </c>
      <c r="BD904" t="n">
        <v>52.48424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92</v>
      </c>
    </row>
    <row r="905" spans="1:70">
      <c r="A905" t="s">
        <v>70</v>
      </c>
      <c r="B905" t="s">
        <v>71</v>
      </c>
      <c r="C905" t="s">
        <v>72</v>
      </c>
      <c r="D905" t="n">
        <v>1</v>
      </c>
      <c r="E905" t="s">
        <v>1475</v>
      </c>
      <c r="F905" t="n">
        <v>-1</v>
      </c>
      <c r="G905" t="s">
        <v>74</v>
      </c>
      <c r="H905" t="s">
        <v>75</v>
      </c>
      <c r="I905" t="s"/>
      <c r="J905" t="s">
        <v>74</v>
      </c>
      <c r="K905" t="n">
        <v>54.99</v>
      </c>
      <c r="L905" t="s">
        <v>76</v>
      </c>
      <c r="M905" t="s"/>
      <c r="N905" t="s">
        <v>1312</v>
      </c>
      <c r="O905" t="s">
        <v>78</v>
      </c>
      <c r="P905" t="s">
        <v>1475</v>
      </c>
      <c r="Q905" t="s"/>
      <c r="R905" t="s">
        <v>80</v>
      </c>
      <c r="S905" t="s">
        <v>1479</v>
      </c>
      <c r="T905" t="s">
        <v>82</v>
      </c>
      <c r="U905" t="s"/>
      <c r="V905" t="s">
        <v>83</v>
      </c>
      <c r="W905" t="s">
        <v>99</v>
      </c>
      <c r="X905" t="s"/>
      <c r="Y905" t="s">
        <v>85</v>
      </c>
      <c r="Z905">
        <f>HYPERLINK("https://hotelmonitor-cachepage.eclerx.com/savepage/tk_15435850537649343_sr_2117.html","info")</f>
        <v/>
      </c>
      <c r="AA905" t="n">
        <v>-6796522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/>
      <c r="AM905" t="s"/>
      <c r="AN905" t="s">
        <v>88</v>
      </c>
      <c r="AO905" t="s"/>
      <c r="AP905" t="n">
        <v>283</v>
      </c>
      <c r="AQ905" t="s">
        <v>89</v>
      </c>
      <c r="AR905" t="s"/>
      <c r="AS905" t="s"/>
      <c r="AT905" t="s">
        <v>90</v>
      </c>
      <c r="AU905" t="s"/>
      <c r="AV905" t="s"/>
      <c r="AW905" t="s"/>
      <c r="AX905" t="s"/>
      <c r="AY905" t="n">
        <v>6796522</v>
      </c>
      <c r="AZ905" t="s">
        <v>1478</v>
      </c>
      <c r="BA905" t="s"/>
      <c r="BB905" t="n">
        <v>221251</v>
      </c>
      <c r="BC905" t="n">
        <v>13.526452</v>
      </c>
      <c r="BD905" t="n">
        <v>52.48424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92</v>
      </c>
    </row>
    <row r="906" spans="1:70">
      <c r="A906" t="s">
        <v>70</v>
      </c>
      <c r="B906" t="s">
        <v>71</v>
      </c>
      <c r="C906" t="s">
        <v>72</v>
      </c>
      <c r="D906" t="n">
        <v>1</v>
      </c>
      <c r="E906" t="s">
        <v>1480</v>
      </c>
      <c r="F906" t="n">
        <v>4918969</v>
      </c>
      <c r="G906" t="s">
        <v>74</v>
      </c>
      <c r="H906" t="s">
        <v>75</v>
      </c>
      <c r="I906" t="s"/>
      <c r="J906" t="s">
        <v>74</v>
      </c>
      <c r="K906" t="n">
        <v>250</v>
      </c>
      <c r="L906" t="s">
        <v>76</v>
      </c>
      <c r="M906" t="s"/>
      <c r="N906" t="s">
        <v>141</v>
      </c>
      <c r="O906" t="s">
        <v>78</v>
      </c>
      <c r="P906" t="s">
        <v>1481</v>
      </c>
      <c r="Q906" t="s"/>
      <c r="R906" t="s">
        <v>118</v>
      </c>
      <c r="S906" t="s">
        <v>1346</v>
      </c>
      <c r="T906" t="s">
        <v>82</v>
      </c>
      <c r="U906" t="s"/>
      <c r="V906" t="s">
        <v>83</v>
      </c>
      <c r="W906" t="s">
        <v>84</v>
      </c>
      <c r="X906" t="s"/>
      <c r="Y906" t="s">
        <v>85</v>
      </c>
      <c r="Z906">
        <f>HYPERLINK("https://hotelmonitor-cachepage.eclerx.com/savepage/tk_154358484908184_sr_2117.html","info")</f>
        <v/>
      </c>
      <c r="AA906" t="n">
        <v>609145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/>
      <c r="AM906" t="s"/>
      <c r="AN906" t="s">
        <v>88</v>
      </c>
      <c r="AO906" t="s"/>
      <c r="AP906" t="n">
        <v>166</v>
      </c>
      <c r="AQ906" t="s">
        <v>89</v>
      </c>
      <c r="AR906" t="s"/>
      <c r="AS906" t="s"/>
      <c r="AT906" t="s">
        <v>90</v>
      </c>
      <c r="AU906" t="s"/>
      <c r="AV906" t="s"/>
      <c r="AW906" t="s"/>
      <c r="AX906" t="s"/>
      <c r="AY906" t="n">
        <v>3875364</v>
      </c>
      <c r="AZ906" t="s">
        <v>1482</v>
      </c>
      <c r="BA906" t="s"/>
      <c r="BB906" t="n">
        <v>743096</v>
      </c>
      <c r="BC906" t="n">
        <v>13.30885</v>
      </c>
      <c r="BD906" t="n">
        <v>52.49587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92</v>
      </c>
    </row>
    <row r="907" spans="1:70">
      <c r="A907" t="s">
        <v>70</v>
      </c>
      <c r="B907" t="s">
        <v>71</v>
      </c>
      <c r="C907" t="s">
        <v>72</v>
      </c>
      <c r="D907" t="n">
        <v>1</v>
      </c>
      <c r="E907" t="s">
        <v>1483</v>
      </c>
      <c r="F907" t="n">
        <v>-1</v>
      </c>
      <c r="G907" t="s">
        <v>74</v>
      </c>
      <c r="H907" t="s">
        <v>75</v>
      </c>
      <c r="I907" t="s"/>
      <c r="J907" t="s">
        <v>74</v>
      </c>
      <c r="K907" t="n">
        <v>93.28</v>
      </c>
      <c r="L907" t="s">
        <v>76</v>
      </c>
      <c r="M907" t="s"/>
      <c r="N907" t="s">
        <v>489</v>
      </c>
      <c r="O907" t="s">
        <v>78</v>
      </c>
      <c r="P907" t="s">
        <v>1483</v>
      </c>
      <c r="Q907" t="s"/>
      <c r="R907" t="s">
        <v>80</v>
      </c>
      <c r="S907" t="s">
        <v>1484</v>
      </c>
      <c r="T907" t="s">
        <v>82</v>
      </c>
      <c r="U907" t="s"/>
      <c r="V907" t="s">
        <v>83</v>
      </c>
      <c r="W907" t="s">
        <v>84</v>
      </c>
      <c r="X907" t="s"/>
      <c r="Y907" t="s">
        <v>85</v>
      </c>
      <c r="Z907">
        <f>HYPERLINK("https://hotelmonitor-cachepage.eclerx.com/savepage/tk_15435846688902912_sr_2117.html","info")</f>
        <v/>
      </c>
      <c r="AA907" t="n">
        <v>-2071815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/>
      <c r="AM907" t="s"/>
      <c r="AN907" t="s">
        <v>88</v>
      </c>
      <c r="AO907" t="s"/>
      <c r="AP907" t="n">
        <v>65</v>
      </c>
      <c r="AQ907" t="s">
        <v>89</v>
      </c>
      <c r="AR907" t="s"/>
      <c r="AS907" t="s"/>
      <c r="AT907" t="s">
        <v>90</v>
      </c>
      <c r="AU907" t="s"/>
      <c r="AV907" t="s"/>
      <c r="AW907" t="s"/>
      <c r="AX907" t="s"/>
      <c r="AY907" t="n">
        <v>2071815</v>
      </c>
      <c r="AZ907" t="s">
        <v>1485</v>
      </c>
      <c r="BA907" t="s"/>
      <c r="BB907" t="n">
        <v>397077</v>
      </c>
      <c r="BC907" t="n">
        <v>13.333707</v>
      </c>
      <c r="BD907" t="n">
        <v>52.498856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92</v>
      </c>
    </row>
    <row r="908" spans="1:70">
      <c r="A908" t="s">
        <v>70</v>
      </c>
      <c r="B908" t="s">
        <v>71</v>
      </c>
      <c r="C908" t="s">
        <v>72</v>
      </c>
      <c r="D908" t="n">
        <v>1</v>
      </c>
      <c r="E908" t="s">
        <v>1483</v>
      </c>
      <c r="F908" t="n">
        <v>-1</v>
      </c>
      <c r="G908" t="s">
        <v>74</v>
      </c>
      <c r="H908" t="s">
        <v>75</v>
      </c>
      <c r="I908" t="s"/>
      <c r="J908" t="s">
        <v>74</v>
      </c>
      <c r="K908" t="n">
        <v>106</v>
      </c>
      <c r="L908" t="s">
        <v>76</v>
      </c>
      <c r="M908" t="s"/>
      <c r="N908" t="s">
        <v>141</v>
      </c>
      <c r="O908" t="s">
        <v>78</v>
      </c>
      <c r="P908" t="s">
        <v>1483</v>
      </c>
      <c r="Q908" t="s"/>
      <c r="R908" t="s">
        <v>80</v>
      </c>
      <c r="S908" t="s">
        <v>440</v>
      </c>
      <c r="T908" t="s">
        <v>82</v>
      </c>
      <c r="U908" t="s"/>
      <c r="V908" t="s">
        <v>83</v>
      </c>
      <c r="W908" t="s">
        <v>84</v>
      </c>
      <c r="X908" t="s"/>
      <c r="Y908" t="s">
        <v>85</v>
      </c>
      <c r="Z908">
        <f>HYPERLINK("https://hotelmonitor-cachepage.eclerx.com/savepage/tk_15435846688902912_sr_2117.html","info")</f>
        <v/>
      </c>
      <c r="AA908" t="n">
        <v>-2071815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/>
      <c r="AM908" t="s"/>
      <c r="AN908" t="s">
        <v>88</v>
      </c>
      <c r="AO908" t="s"/>
      <c r="AP908" t="n">
        <v>65</v>
      </c>
      <c r="AQ908" t="s">
        <v>89</v>
      </c>
      <c r="AR908" t="s"/>
      <c r="AS908" t="s"/>
      <c r="AT908" t="s">
        <v>90</v>
      </c>
      <c r="AU908" t="s"/>
      <c r="AV908" t="s"/>
      <c r="AW908" t="s"/>
      <c r="AX908" t="s"/>
      <c r="AY908" t="n">
        <v>2071815</v>
      </c>
      <c r="AZ908" t="s">
        <v>1485</v>
      </c>
      <c r="BA908" t="s"/>
      <c r="BB908" t="n">
        <v>397077</v>
      </c>
      <c r="BC908" t="n">
        <v>13.333707</v>
      </c>
      <c r="BD908" t="n">
        <v>52.498856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92</v>
      </c>
    </row>
    <row r="909" spans="1:70">
      <c r="A909" t="s">
        <v>70</v>
      </c>
      <c r="B909" t="s">
        <v>71</v>
      </c>
      <c r="C909" t="s">
        <v>72</v>
      </c>
      <c r="D909" t="n">
        <v>1</v>
      </c>
      <c r="E909" t="s">
        <v>1486</v>
      </c>
      <c r="F909" t="n">
        <v>-1</v>
      </c>
      <c r="G909" t="s">
        <v>74</v>
      </c>
      <c r="H909" t="s">
        <v>75</v>
      </c>
      <c r="I909" t="s"/>
      <c r="J909" t="s">
        <v>74</v>
      </c>
      <c r="K909" t="n">
        <v>90</v>
      </c>
      <c r="L909" t="s">
        <v>76</v>
      </c>
      <c r="M909" t="s"/>
      <c r="N909" t="s">
        <v>1487</v>
      </c>
      <c r="O909" t="s">
        <v>78</v>
      </c>
      <c r="P909" t="s">
        <v>1486</v>
      </c>
      <c r="Q909" t="s"/>
      <c r="R909" t="s">
        <v>118</v>
      </c>
      <c r="S909" t="s">
        <v>380</v>
      </c>
      <c r="T909" t="s">
        <v>82</v>
      </c>
      <c r="U909" t="s"/>
      <c r="V909" t="s">
        <v>83</v>
      </c>
      <c r="W909" t="s">
        <v>84</v>
      </c>
      <c r="X909" t="s"/>
      <c r="Y909" t="s">
        <v>85</v>
      </c>
      <c r="Z909">
        <f>HYPERLINK("https://hotelmonitor-cachepage.eclerx.com/savepage/tk_15435846212122087_sr_2117.html","info")</f>
        <v/>
      </c>
      <c r="AA909" t="n">
        <v>-6796915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/>
      <c r="AM909" t="s"/>
      <c r="AN909" t="s">
        <v>88</v>
      </c>
      <c r="AO909" t="s"/>
      <c r="AP909" t="n">
        <v>38</v>
      </c>
      <c r="AQ909" t="s">
        <v>89</v>
      </c>
      <c r="AR909" t="s"/>
      <c r="AS909" t="s"/>
      <c r="AT909" t="s">
        <v>90</v>
      </c>
      <c r="AU909" t="s"/>
      <c r="AV909" t="s"/>
      <c r="AW909" t="s"/>
      <c r="AX909" t="s"/>
      <c r="AY909" t="n">
        <v>6796915</v>
      </c>
      <c r="AZ909" t="s"/>
      <c r="BA909" t="s"/>
      <c r="BB909" t="n">
        <v>588244</v>
      </c>
      <c r="BC909" t="n">
        <v>13.532203</v>
      </c>
      <c r="BD909" t="n">
        <v>52.432783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92</v>
      </c>
    </row>
    <row r="910" spans="1:70">
      <c r="A910" t="s">
        <v>70</v>
      </c>
      <c r="B910" t="s">
        <v>71</v>
      </c>
      <c r="C910" t="s">
        <v>72</v>
      </c>
      <c r="D910" t="n">
        <v>1</v>
      </c>
      <c r="E910" t="s">
        <v>1486</v>
      </c>
      <c r="F910" t="n">
        <v>-1</v>
      </c>
      <c r="G910" t="s">
        <v>74</v>
      </c>
      <c r="H910" t="s">
        <v>75</v>
      </c>
      <c r="I910" t="s"/>
      <c r="J910" t="s">
        <v>74</v>
      </c>
      <c r="K910" t="n">
        <v>100</v>
      </c>
      <c r="L910" t="s">
        <v>76</v>
      </c>
      <c r="M910" t="s"/>
      <c r="N910" t="s">
        <v>141</v>
      </c>
      <c r="O910" t="s">
        <v>78</v>
      </c>
      <c r="P910" t="s">
        <v>1486</v>
      </c>
      <c r="Q910" t="s"/>
      <c r="R910" t="s">
        <v>118</v>
      </c>
      <c r="S910" t="s">
        <v>541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HYPERLINK("https://hotelmonitor-cachepage.eclerx.com/savepage/tk_15435846212122087_sr_2117.html","info")</f>
        <v/>
      </c>
      <c r="AA910" t="n">
        <v>-6796915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/>
      <c r="AM910" t="s"/>
      <c r="AN910" t="s">
        <v>88</v>
      </c>
      <c r="AO910" t="s"/>
      <c r="AP910" t="n">
        <v>38</v>
      </c>
      <c r="AQ910" t="s">
        <v>89</v>
      </c>
      <c r="AR910" t="s"/>
      <c r="AS910" t="s"/>
      <c r="AT910" t="s">
        <v>90</v>
      </c>
      <c r="AU910" t="s"/>
      <c r="AV910" t="s"/>
      <c r="AW910" t="s"/>
      <c r="AX910" t="s"/>
      <c r="AY910" t="n">
        <v>6796915</v>
      </c>
      <c r="AZ910" t="s"/>
      <c r="BA910" t="s"/>
      <c r="BB910" t="n">
        <v>588244</v>
      </c>
      <c r="BC910" t="n">
        <v>13.532203</v>
      </c>
      <c r="BD910" t="n">
        <v>52.432783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92</v>
      </c>
    </row>
    <row r="911" spans="1:70">
      <c r="A911" t="s">
        <v>70</v>
      </c>
      <c r="B911" t="s">
        <v>71</v>
      </c>
      <c r="C911" t="s">
        <v>72</v>
      </c>
      <c r="D911" t="n">
        <v>1</v>
      </c>
      <c r="E911" t="s">
        <v>1486</v>
      </c>
      <c r="F911" t="n">
        <v>-1</v>
      </c>
      <c r="G911" t="s">
        <v>74</v>
      </c>
      <c r="H911" t="s">
        <v>75</v>
      </c>
      <c r="I911" t="s"/>
      <c r="J911" t="s">
        <v>74</v>
      </c>
      <c r="K911" t="n">
        <v>120</v>
      </c>
      <c r="L911" t="s">
        <v>76</v>
      </c>
      <c r="M911" t="s"/>
      <c r="N911" t="s">
        <v>1488</v>
      </c>
      <c r="O911" t="s">
        <v>78</v>
      </c>
      <c r="P911" t="s">
        <v>1486</v>
      </c>
      <c r="Q911" t="s"/>
      <c r="R911" t="s">
        <v>118</v>
      </c>
      <c r="S911" t="s">
        <v>544</v>
      </c>
      <c r="T911" t="s">
        <v>82</v>
      </c>
      <c r="U911" t="s"/>
      <c r="V911" t="s">
        <v>83</v>
      </c>
      <c r="W911" t="s">
        <v>99</v>
      </c>
      <c r="X911" t="s"/>
      <c r="Y911" t="s">
        <v>85</v>
      </c>
      <c r="Z911">
        <f>HYPERLINK("https://hotelmonitor-cachepage.eclerx.com/savepage/tk_15435846212122087_sr_2117.html","info")</f>
        <v/>
      </c>
      <c r="AA911" t="n">
        <v>-6796915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/>
      <c r="AM911" t="s"/>
      <c r="AN911" t="s">
        <v>88</v>
      </c>
      <c r="AO911" t="s"/>
      <c r="AP911" t="n">
        <v>38</v>
      </c>
      <c r="AQ911" t="s">
        <v>89</v>
      </c>
      <c r="AR911" t="s"/>
      <c r="AS911" t="s"/>
      <c r="AT911" t="s">
        <v>90</v>
      </c>
      <c r="AU911" t="s"/>
      <c r="AV911" t="s"/>
      <c r="AW911" t="s"/>
      <c r="AX911" t="s"/>
      <c r="AY911" t="n">
        <v>6796915</v>
      </c>
      <c r="AZ911" t="s"/>
      <c r="BA911" t="s"/>
      <c r="BB911" t="n">
        <v>588244</v>
      </c>
      <c r="BC911" t="n">
        <v>13.532203</v>
      </c>
      <c r="BD911" t="n">
        <v>52.432783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92</v>
      </c>
    </row>
    <row r="912" spans="1:70">
      <c r="A912" t="s">
        <v>70</v>
      </c>
      <c r="B912" t="s">
        <v>71</v>
      </c>
      <c r="C912" t="s">
        <v>72</v>
      </c>
      <c r="D912" t="n">
        <v>1</v>
      </c>
      <c r="E912" t="s">
        <v>1486</v>
      </c>
      <c r="F912" t="n">
        <v>-1</v>
      </c>
      <c r="G912" t="s">
        <v>74</v>
      </c>
      <c r="H912" t="s">
        <v>75</v>
      </c>
      <c r="I912" t="s"/>
      <c r="J912" t="s">
        <v>74</v>
      </c>
      <c r="K912" t="n">
        <v>130</v>
      </c>
      <c r="L912" t="s">
        <v>76</v>
      </c>
      <c r="M912" t="s"/>
      <c r="N912" t="s">
        <v>165</v>
      </c>
      <c r="O912" t="s">
        <v>78</v>
      </c>
      <c r="P912" t="s">
        <v>1486</v>
      </c>
      <c r="Q912" t="s"/>
      <c r="R912" t="s">
        <v>118</v>
      </c>
      <c r="S912" t="s">
        <v>736</v>
      </c>
      <c r="T912" t="s">
        <v>82</v>
      </c>
      <c r="U912" t="s"/>
      <c r="V912" t="s">
        <v>83</v>
      </c>
      <c r="W912" t="s">
        <v>84</v>
      </c>
      <c r="X912" t="s"/>
      <c r="Y912" t="s">
        <v>85</v>
      </c>
      <c r="Z912">
        <f>HYPERLINK("https://hotelmonitor-cachepage.eclerx.com/savepage/tk_15435846212122087_sr_2117.html","info")</f>
        <v/>
      </c>
      <c r="AA912" t="n">
        <v>-6796915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/>
      <c r="AM912" t="s"/>
      <c r="AN912" t="s">
        <v>88</v>
      </c>
      <c r="AO912" t="s"/>
      <c r="AP912" t="n">
        <v>38</v>
      </c>
      <c r="AQ912" t="s">
        <v>89</v>
      </c>
      <c r="AR912" t="s"/>
      <c r="AS912" t="s"/>
      <c r="AT912" t="s">
        <v>90</v>
      </c>
      <c r="AU912" t="s"/>
      <c r="AV912" t="s"/>
      <c r="AW912" t="s"/>
      <c r="AX912" t="s"/>
      <c r="AY912" t="n">
        <v>6796915</v>
      </c>
      <c r="AZ912" t="s"/>
      <c r="BA912" t="s"/>
      <c r="BB912" t="n">
        <v>588244</v>
      </c>
      <c r="BC912" t="n">
        <v>13.532203</v>
      </c>
      <c r="BD912" t="n">
        <v>52.432783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92</v>
      </c>
    </row>
    <row r="913" spans="1:70">
      <c r="A913" t="s">
        <v>70</v>
      </c>
      <c r="B913" t="s">
        <v>71</v>
      </c>
      <c r="C913" t="s">
        <v>72</v>
      </c>
      <c r="D913" t="n">
        <v>1</v>
      </c>
      <c r="E913" t="s">
        <v>1489</v>
      </c>
      <c r="F913" t="n">
        <v>-1</v>
      </c>
      <c r="G913" t="s">
        <v>74</v>
      </c>
      <c r="H913" t="s">
        <v>75</v>
      </c>
      <c r="I913" t="s"/>
      <c r="J913" t="s">
        <v>74</v>
      </c>
      <c r="K913" t="n">
        <v>85.41</v>
      </c>
      <c r="L913" t="s">
        <v>76</v>
      </c>
      <c r="M913" t="s"/>
      <c r="N913" t="s">
        <v>96</v>
      </c>
      <c r="O913" t="s">
        <v>78</v>
      </c>
      <c r="P913" t="s">
        <v>1489</v>
      </c>
      <c r="Q913" t="s"/>
      <c r="R913" t="s">
        <v>80</v>
      </c>
      <c r="S913" t="s">
        <v>1490</v>
      </c>
      <c r="T913" t="s">
        <v>82</v>
      </c>
      <c r="U913" t="s"/>
      <c r="V913" t="s">
        <v>83</v>
      </c>
      <c r="W913" t="s">
        <v>99</v>
      </c>
      <c r="X913" t="s"/>
      <c r="Y913" t="s">
        <v>85</v>
      </c>
      <c r="Z913">
        <f>HYPERLINK("https://hotelmonitor-cachepage.eclerx.com/savepage/tk_15435849274114747_sr_2117.html","info")</f>
        <v/>
      </c>
      <c r="AA913" t="n">
        <v>-2071723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/>
      <c r="AM913" t="s"/>
      <c r="AN913" t="s">
        <v>88</v>
      </c>
      <c r="AO913" t="s"/>
      <c r="AP913" t="n">
        <v>211</v>
      </c>
      <c r="AQ913" t="s">
        <v>89</v>
      </c>
      <c r="AR913" t="s"/>
      <c r="AS913" t="s"/>
      <c r="AT913" t="s">
        <v>90</v>
      </c>
      <c r="AU913" t="s"/>
      <c r="AV913" t="s"/>
      <c r="AW913" t="s"/>
      <c r="AX913" t="s"/>
      <c r="AY913" t="n">
        <v>2071723</v>
      </c>
      <c r="AZ913" t="s">
        <v>1491</v>
      </c>
      <c r="BA913" t="s"/>
      <c r="BB913" t="n">
        <v>586925</v>
      </c>
      <c r="BC913" t="n">
        <v>13.57183</v>
      </c>
      <c r="BD913" t="n">
        <v>52.5454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92</v>
      </c>
    </row>
    <row r="914" spans="1:70">
      <c r="A914" t="s">
        <v>70</v>
      </c>
      <c r="B914" t="s">
        <v>71</v>
      </c>
      <c r="C914" t="s">
        <v>72</v>
      </c>
      <c r="D914" t="n">
        <v>1</v>
      </c>
      <c r="E914" t="s">
        <v>1492</v>
      </c>
      <c r="F914" t="n">
        <v>723199</v>
      </c>
      <c r="G914" t="s">
        <v>74</v>
      </c>
      <c r="H914" t="s">
        <v>75</v>
      </c>
      <c r="I914" t="s"/>
      <c r="J914" t="s">
        <v>74</v>
      </c>
      <c r="K914" t="n">
        <v>129</v>
      </c>
      <c r="L914" t="s">
        <v>76</v>
      </c>
      <c r="M914" t="s"/>
      <c r="N914" t="s">
        <v>717</v>
      </c>
      <c r="O914" t="s">
        <v>78</v>
      </c>
      <c r="P914" t="s">
        <v>1493</v>
      </c>
      <c r="Q914" t="s"/>
      <c r="R914" t="s">
        <v>118</v>
      </c>
      <c r="S914" t="s">
        <v>212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HYPERLINK("https://hotelmonitor-cachepage.eclerx.com/savepage/tk_1543584754689447_sr_2117.html","info")</f>
        <v/>
      </c>
      <c r="AA914" t="n">
        <v>137469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/>
      <c r="AM914" t="s"/>
      <c r="AN914" t="s">
        <v>88</v>
      </c>
      <c r="AO914" t="s"/>
      <c r="AP914" t="n">
        <v>111</v>
      </c>
      <c r="AQ914" t="s">
        <v>89</v>
      </c>
      <c r="AR914" t="s"/>
      <c r="AS914" t="s"/>
      <c r="AT914" t="s">
        <v>90</v>
      </c>
      <c r="AU914" t="s"/>
      <c r="AV914" t="s"/>
      <c r="AW914" t="s"/>
      <c r="AX914" t="s"/>
      <c r="AY914" t="n">
        <v>937962</v>
      </c>
      <c r="AZ914" t="s">
        <v>1494</v>
      </c>
      <c r="BA914" t="s"/>
      <c r="BB914" t="n">
        <v>460922</v>
      </c>
      <c r="BC914" t="n">
        <v>13.44964</v>
      </c>
      <c r="BD914" t="n">
        <v>52.50138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92</v>
      </c>
    </row>
    <row r="915" spans="1:70">
      <c r="A915" t="s">
        <v>70</v>
      </c>
      <c r="B915" t="s">
        <v>71</v>
      </c>
      <c r="C915" t="s">
        <v>72</v>
      </c>
      <c r="D915" t="n">
        <v>1</v>
      </c>
      <c r="E915" t="s">
        <v>1492</v>
      </c>
      <c r="F915" t="n">
        <v>723199</v>
      </c>
      <c r="G915" t="s">
        <v>74</v>
      </c>
      <c r="H915" t="s">
        <v>75</v>
      </c>
      <c r="I915" t="s"/>
      <c r="J915" t="s">
        <v>74</v>
      </c>
      <c r="K915" t="n">
        <v>178.8</v>
      </c>
      <c r="L915" t="s">
        <v>76</v>
      </c>
      <c r="M915" t="s"/>
      <c r="N915" t="s">
        <v>717</v>
      </c>
      <c r="O915" t="s">
        <v>78</v>
      </c>
      <c r="P915" t="s">
        <v>1493</v>
      </c>
      <c r="Q915" t="s"/>
      <c r="R915" t="s">
        <v>118</v>
      </c>
      <c r="S915" t="s">
        <v>1495</v>
      </c>
      <c r="T915" t="s">
        <v>82</v>
      </c>
      <c r="U915" t="s"/>
      <c r="V915" t="s">
        <v>83</v>
      </c>
      <c r="W915" t="s">
        <v>99</v>
      </c>
      <c r="X915" t="s"/>
      <c r="Y915" t="s">
        <v>85</v>
      </c>
      <c r="Z915">
        <f>HYPERLINK("https://hotelmonitor-cachepage.eclerx.com/savepage/tk_1543584754689447_sr_2117.html","info")</f>
        <v/>
      </c>
      <c r="AA915" t="n">
        <v>137469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/>
      <c r="AM915" t="s"/>
      <c r="AN915" t="s">
        <v>88</v>
      </c>
      <c r="AO915" t="s"/>
      <c r="AP915" t="n">
        <v>111</v>
      </c>
      <c r="AQ915" t="s">
        <v>89</v>
      </c>
      <c r="AR915" t="s"/>
      <c r="AS915" t="s"/>
      <c r="AT915" t="s">
        <v>90</v>
      </c>
      <c r="AU915" t="s"/>
      <c r="AV915" t="s"/>
      <c r="AW915" t="s"/>
      <c r="AX915" t="s"/>
      <c r="AY915" t="n">
        <v>937962</v>
      </c>
      <c r="AZ915" t="s">
        <v>1494</v>
      </c>
      <c r="BA915" t="s"/>
      <c r="BB915" t="n">
        <v>460922</v>
      </c>
      <c r="BC915" t="n">
        <v>13.44964</v>
      </c>
      <c r="BD915" t="n">
        <v>52.50138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92</v>
      </c>
    </row>
    <row r="916" spans="1:70">
      <c r="A916" t="s">
        <v>70</v>
      </c>
      <c r="B916" t="s">
        <v>71</v>
      </c>
      <c r="C916" t="s">
        <v>72</v>
      </c>
      <c r="D916" t="n">
        <v>1</v>
      </c>
      <c r="E916" t="s">
        <v>1492</v>
      </c>
      <c r="F916" t="n">
        <v>723199</v>
      </c>
      <c r="G916" t="s">
        <v>74</v>
      </c>
      <c r="H916" t="s">
        <v>75</v>
      </c>
      <c r="I916" t="s"/>
      <c r="J916" t="s">
        <v>74</v>
      </c>
      <c r="K916" t="n">
        <v>179</v>
      </c>
      <c r="L916" t="s">
        <v>76</v>
      </c>
      <c r="M916" t="s"/>
      <c r="N916" t="s">
        <v>1496</v>
      </c>
      <c r="O916" t="s">
        <v>78</v>
      </c>
      <c r="P916" t="s">
        <v>1493</v>
      </c>
      <c r="Q916" t="s"/>
      <c r="R916" t="s">
        <v>118</v>
      </c>
      <c r="S916" t="s">
        <v>420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HYPERLINK("https://hotelmonitor-cachepage.eclerx.com/savepage/tk_1543584754689447_sr_2117.html","info")</f>
        <v/>
      </c>
      <c r="AA916" t="n">
        <v>137469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/>
      <c r="AM916" t="s"/>
      <c r="AN916" t="s">
        <v>88</v>
      </c>
      <c r="AO916" t="s"/>
      <c r="AP916" t="n">
        <v>111</v>
      </c>
      <c r="AQ916" t="s">
        <v>89</v>
      </c>
      <c r="AR916" t="s"/>
      <c r="AS916" t="s"/>
      <c r="AT916" t="s">
        <v>90</v>
      </c>
      <c r="AU916" t="s"/>
      <c r="AV916" t="s"/>
      <c r="AW916" t="s"/>
      <c r="AX916" t="s"/>
      <c r="AY916" t="n">
        <v>937962</v>
      </c>
      <c r="AZ916" t="s">
        <v>1494</v>
      </c>
      <c r="BA916" t="s"/>
      <c r="BB916" t="n">
        <v>460922</v>
      </c>
      <c r="BC916" t="n">
        <v>13.44964</v>
      </c>
      <c r="BD916" t="n">
        <v>52.50138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92</v>
      </c>
    </row>
    <row r="917" spans="1:70">
      <c r="A917" t="s">
        <v>70</v>
      </c>
      <c r="B917" t="s">
        <v>71</v>
      </c>
      <c r="C917" t="s">
        <v>72</v>
      </c>
      <c r="D917" t="n">
        <v>1</v>
      </c>
      <c r="E917" t="s">
        <v>1492</v>
      </c>
      <c r="F917" t="n">
        <v>723199</v>
      </c>
      <c r="G917" t="s">
        <v>74</v>
      </c>
      <c r="H917" t="s">
        <v>75</v>
      </c>
      <c r="I917" t="s"/>
      <c r="J917" t="s">
        <v>74</v>
      </c>
      <c r="K917" t="n">
        <v>228.8</v>
      </c>
      <c r="L917" t="s">
        <v>76</v>
      </c>
      <c r="M917" t="s"/>
      <c r="N917" t="s">
        <v>1496</v>
      </c>
      <c r="O917" t="s">
        <v>78</v>
      </c>
      <c r="P917" t="s">
        <v>1493</v>
      </c>
      <c r="Q917" t="s"/>
      <c r="R917" t="s">
        <v>118</v>
      </c>
      <c r="S917" t="s">
        <v>1497</v>
      </c>
      <c r="T917" t="s">
        <v>82</v>
      </c>
      <c r="U917" t="s"/>
      <c r="V917" t="s">
        <v>83</v>
      </c>
      <c r="W917" t="s">
        <v>99</v>
      </c>
      <c r="X917" t="s"/>
      <c r="Y917" t="s">
        <v>85</v>
      </c>
      <c r="Z917">
        <f>HYPERLINK("https://hotelmonitor-cachepage.eclerx.com/savepage/tk_1543584754689447_sr_2117.html","info")</f>
        <v/>
      </c>
      <c r="AA917" t="n">
        <v>137469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/>
      <c r="AM917" t="s"/>
      <c r="AN917" t="s">
        <v>88</v>
      </c>
      <c r="AO917" t="s"/>
      <c r="AP917" t="n">
        <v>111</v>
      </c>
      <c r="AQ917" t="s">
        <v>89</v>
      </c>
      <c r="AR917" t="s"/>
      <c r="AS917" t="s"/>
      <c r="AT917" t="s">
        <v>90</v>
      </c>
      <c r="AU917" t="s"/>
      <c r="AV917" t="s"/>
      <c r="AW917" t="s"/>
      <c r="AX917" t="s"/>
      <c r="AY917" t="n">
        <v>937962</v>
      </c>
      <c r="AZ917" t="s">
        <v>1494</v>
      </c>
      <c r="BA917" t="s"/>
      <c r="BB917" t="n">
        <v>460922</v>
      </c>
      <c r="BC917" t="n">
        <v>13.44964</v>
      </c>
      <c r="BD917" t="n">
        <v>52.50138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92</v>
      </c>
    </row>
    <row r="918" spans="1:70">
      <c r="A918" t="s">
        <v>70</v>
      </c>
      <c r="B918" t="s">
        <v>71</v>
      </c>
      <c r="C918" t="s">
        <v>72</v>
      </c>
      <c r="D918" t="n">
        <v>1</v>
      </c>
      <c r="E918" t="s">
        <v>1498</v>
      </c>
      <c r="F918" t="n">
        <v>382567</v>
      </c>
      <c r="G918" t="s">
        <v>74</v>
      </c>
      <c r="H918" t="s">
        <v>75</v>
      </c>
      <c r="I918" t="s"/>
      <c r="J918" t="s">
        <v>74</v>
      </c>
      <c r="K918" t="n">
        <v>129</v>
      </c>
      <c r="L918" t="s">
        <v>76</v>
      </c>
      <c r="M918" t="s"/>
      <c r="N918" t="s">
        <v>141</v>
      </c>
      <c r="O918" t="s">
        <v>78</v>
      </c>
      <c r="P918" t="s">
        <v>1499</v>
      </c>
      <c r="Q918" t="s"/>
      <c r="R918" t="s">
        <v>153</v>
      </c>
      <c r="S918" t="s">
        <v>212</v>
      </c>
      <c r="T918" t="s">
        <v>82</v>
      </c>
      <c r="U918" t="s"/>
      <c r="V918" t="s">
        <v>83</v>
      </c>
      <c r="W918" t="s">
        <v>84</v>
      </c>
      <c r="X918" t="s"/>
      <c r="Y918" t="s">
        <v>85</v>
      </c>
      <c r="Z918">
        <f>HYPERLINK("https://hotelmonitor-cachepage.eclerx.com/savepage/tk_15435849313921173_sr_2117.html","info")</f>
        <v/>
      </c>
      <c r="AA918" t="n">
        <v>5950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/>
      <c r="AM918" t="s"/>
      <c r="AN918" t="s">
        <v>88</v>
      </c>
      <c r="AO918" t="s"/>
      <c r="AP918" t="n">
        <v>213</v>
      </c>
      <c r="AQ918" t="s">
        <v>89</v>
      </c>
      <c r="AR918" t="s"/>
      <c r="AS918" t="s"/>
      <c r="AT918" t="s">
        <v>90</v>
      </c>
      <c r="AU918" t="s"/>
      <c r="AV918" t="s"/>
      <c r="AW918" t="s"/>
      <c r="AX918" t="s"/>
      <c r="AY918" t="n">
        <v>937891</v>
      </c>
      <c r="AZ918" t="s">
        <v>1500</v>
      </c>
      <c r="BA918" t="s"/>
      <c r="BB918" t="n">
        <v>393</v>
      </c>
      <c r="BC918" t="n">
        <v>13.327342</v>
      </c>
      <c r="BD918" t="n">
        <v>52.503177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92</v>
      </c>
    </row>
    <row r="919" spans="1:70">
      <c r="A919" t="s">
        <v>70</v>
      </c>
      <c r="B919" t="s">
        <v>71</v>
      </c>
      <c r="C919" t="s">
        <v>72</v>
      </c>
      <c r="D919" t="n">
        <v>1</v>
      </c>
      <c r="E919" t="s">
        <v>1501</v>
      </c>
      <c r="F919" t="n">
        <v>-1</v>
      </c>
      <c r="G919" t="s">
        <v>74</v>
      </c>
      <c r="H919" t="s">
        <v>75</v>
      </c>
      <c r="I919" t="s"/>
      <c r="J919" t="s">
        <v>74</v>
      </c>
      <c r="K919" t="n">
        <v>89</v>
      </c>
      <c r="L919" t="s">
        <v>76</v>
      </c>
      <c r="M919" t="s"/>
      <c r="N919" t="s">
        <v>96</v>
      </c>
      <c r="O919" t="s">
        <v>78</v>
      </c>
      <c r="P919" t="s">
        <v>1501</v>
      </c>
      <c r="Q919" t="s"/>
      <c r="R919" t="s">
        <v>118</v>
      </c>
      <c r="S919" t="s">
        <v>399</v>
      </c>
      <c r="T919" t="s">
        <v>82</v>
      </c>
      <c r="U919" t="s"/>
      <c r="V919" t="s">
        <v>83</v>
      </c>
      <c r="W919" t="s">
        <v>84</v>
      </c>
      <c r="X919" t="s"/>
      <c r="Y919" t="s">
        <v>85</v>
      </c>
      <c r="Z919">
        <f>HYPERLINK("https://hotelmonitor-cachepage.eclerx.com/savepage/tk_15435848712943423_sr_2117.html","info")</f>
        <v/>
      </c>
      <c r="AA919" t="n">
        <v>-5868096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/>
      <c r="AM919" t="s"/>
      <c r="AN919" t="s">
        <v>88</v>
      </c>
      <c r="AO919" t="s"/>
      <c r="AP919" t="n">
        <v>180</v>
      </c>
      <c r="AQ919" t="s">
        <v>89</v>
      </c>
      <c r="AR919" t="s"/>
      <c r="AS919" t="s"/>
      <c r="AT919" t="s">
        <v>90</v>
      </c>
      <c r="AU919" t="s"/>
      <c r="AV919" t="s"/>
      <c r="AW919" t="s"/>
      <c r="AX919" t="s"/>
      <c r="AY919" t="n">
        <v>5868096</v>
      </c>
      <c r="AZ919" t="s">
        <v>1502</v>
      </c>
      <c r="BA919" t="s"/>
      <c r="BB919" t="n">
        <v>931422</v>
      </c>
      <c r="BC919" t="n">
        <v>13.301138</v>
      </c>
      <c r="BD919" t="n">
        <v>52.429398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92</v>
      </c>
    </row>
    <row r="920" spans="1:70">
      <c r="A920" t="s">
        <v>70</v>
      </c>
      <c r="B920" t="s">
        <v>71</v>
      </c>
      <c r="C920" t="s">
        <v>72</v>
      </c>
      <c r="D920" t="n">
        <v>1</v>
      </c>
      <c r="E920" t="s">
        <v>1501</v>
      </c>
      <c r="F920" t="n">
        <v>-1</v>
      </c>
      <c r="G920" t="s">
        <v>74</v>
      </c>
      <c r="H920" t="s">
        <v>75</v>
      </c>
      <c r="I920" t="s"/>
      <c r="J920" t="s">
        <v>74</v>
      </c>
      <c r="K920" t="n">
        <v>111</v>
      </c>
      <c r="L920" t="s">
        <v>76</v>
      </c>
      <c r="M920" t="s"/>
      <c r="N920" t="s">
        <v>141</v>
      </c>
      <c r="O920" t="s">
        <v>78</v>
      </c>
      <c r="P920" t="s">
        <v>1501</v>
      </c>
      <c r="Q920" t="s"/>
      <c r="R920" t="s">
        <v>118</v>
      </c>
      <c r="S920" t="s">
        <v>803</v>
      </c>
      <c r="T920" t="s">
        <v>82</v>
      </c>
      <c r="U920" t="s"/>
      <c r="V920" t="s">
        <v>83</v>
      </c>
      <c r="W920" t="s">
        <v>84</v>
      </c>
      <c r="X920" t="s"/>
      <c r="Y920" t="s">
        <v>85</v>
      </c>
      <c r="Z920">
        <f>HYPERLINK("https://hotelmonitor-cachepage.eclerx.com/savepage/tk_15435848712943423_sr_2117.html","info")</f>
        <v/>
      </c>
      <c r="AA920" t="n">
        <v>-5868096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/>
      <c r="AM920" t="s"/>
      <c r="AN920" t="s">
        <v>88</v>
      </c>
      <c r="AO920" t="s"/>
      <c r="AP920" t="n">
        <v>180</v>
      </c>
      <c r="AQ920" t="s">
        <v>89</v>
      </c>
      <c r="AR920" t="s"/>
      <c r="AS920" t="s"/>
      <c r="AT920" t="s">
        <v>90</v>
      </c>
      <c r="AU920" t="s"/>
      <c r="AV920" t="s"/>
      <c r="AW920" t="s"/>
      <c r="AX920" t="s"/>
      <c r="AY920" t="n">
        <v>5868096</v>
      </c>
      <c r="AZ920" t="s">
        <v>1502</v>
      </c>
      <c r="BA920" t="s"/>
      <c r="BB920" t="n">
        <v>931422</v>
      </c>
      <c r="BC920" t="n">
        <v>13.301138</v>
      </c>
      <c r="BD920" t="n">
        <v>52.429398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92</v>
      </c>
    </row>
    <row r="921" spans="1:70">
      <c r="A921" t="s">
        <v>70</v>
      </c>
      <c r="B921" t="s">
        <v>71</v>
      </c>
      <c r="C921" t="s">
        <v>72</v>
      </c>
      <c r="D921" t="n">
        <v>1</v>
      </c>
      <c r="E921" t="s">
        <v>1503</v>
      </c>
      <c r="F921" t="n">
        <v>1759935</v>
      </c>
      <c r="G921" t="s">
        <v>74</v>
      </c>
      <c r="H921" t="s">
        <v>75</v>
      </c>
      <c r="I921" t="s"/>
      <c r="J921" t="s">
        <v>74</v>
      </c>
      <c r="K921" t="n">
        <v>225.75</v>
      </c>
      <c r="L921" t="s">
        <v>76</v>
      </c>
      <c r="M921" t="s"/>
      <c r="N921" t="s">
        <v>1504</v>
      </c>
      <c r="O921" t="s">
        <v>78</v>
      </c>
      <c r="P921" t="s">
        <v>1505</v>
      </c>
      <c r="Q921" t="s"/>
      <c r="R921" t="s">
        <v>153</v>
      </c>
      <c r="S921" t="s">
        <v>1506</v>
      </c>
      <c r="T921" t="s">
        <v>82</v>
      </c>
      <c r="U921" t="s"/>
      <c r="V921" t="s">
        <v>83</v>
      </c>
      <c r="W921" t="s">
        <v>84</v>
      </c>
      <c r="X921" t="s"/>
      <c r="Y921" t="s">
        <v>85</v>
      </c>
      <c r="Z921">
        <f>HYPERLINK("https://hotelmonitor-cachepage.eclerx.com/savepage/tk_15435850830677595_sr_2117.html","info")</f>
        <v/>
      </c>
      <c r="AA921" t="n">
        <v>276469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>
        <v>88</v>
      </c>
      <c r="AO921" t="s"/>
      <c r="AP921" t="n">
        <v>299</v>
      </c>
      <c r="AQ921" t="s">
        <v>89</v>
      </c>
      <c r="AR921" t="s"/>
      <c r="AS921" t="s"/>
      <c r="AT921" t="s">
        <v>90</v>
      </c>
      <c r="AU921" t="s"/>
      <c r="AV921" t="s"/>
      <c r="AW921" t="s"/>
      <c r="AX921" t="s"/>
      <c r="AY921" t="n">
        <v>2173721</v>
      </c>
      <c r="AZ921" t="s">
        <v>1507</v>
      </c>
      <c r="BA921" t="s"/>
      <c r="BB921" t="n">
        <v>631698</v>
      </c>
      <c r="BC921" t="n">
        <v>13.326508</v>
      </c>
      <c r="BD921" t="n">
        <v>52.507985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92</v>
      </c>
    </row>
    <row r="922" spans="1:70">
      <c r="A922" t="s">
        <v>70</v>
      </c>
      <c r="B922" t="s">
        <v>71</v>
      </c>
      <c r="C922" t="s">
        <v>72</v>
      </c>
      <c r="D922" t="n">
        <v>1</v>
      </c>
      <c r="E922" t="s">
        <v>1503</v>
      </c>
      <c r="F922" t="n">
        <v>1759935</v>
      </c>
      <c r="G922" t="s">
        <v>74</v>
      </c>
      <c r="H922" t="s">
        <v>75</v>
      </c>
      <c r="I922" t="s"/>
      <c r="J922" t="s">
        <v>74</v>
      </c>
      <c r="K922" t="n">
        <v>257.25</v>
      </c>
      <c r="L922" t="s">
        <v>76</v>
      </c>
      <c r="M922" t="s"/>
      <c r="N922" t="s">
        <v>1504</v>
      </c>
      <c r="O922" t="s">
        <v>78</v>
      </c>
      <c r="P922" t="s">
        <v>1505</v>
      </c>
      <c r="Q922" t="s"/>
      <c r="R922" t="s">
        <v>153</v>
      </c>
      <c r="S922" t="s">
        <v>1508</v>
      </c>
      <c r="T922" t="s">
        <v>82</v>
      </c>
      <c r="U922" t="s"/>
      <c r="V922" t="s">
        <v>83</v>
      </c>
      <c r="W922" t="s">
        <v>99</v>
      </c>
      <c r="X922" t="s"/>
      <c r="Y922" t="s">
        <v>85</v>
      </c>
      <c r="Z922">
        <f>HYPERLINK("https://hotelmonitor-cachepage.eclerx.com/savepage/tk_15435850830677595_sr_2117.html","info")</f>
        <v/>
      </c>
      <c r="AA922" t="n">
        <v>276469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>
        <v>88</v>
      </c>
      <c r="AO922" t="s"/>
      <c r="AP922" t="n">
        <v>299</v>
      </c>
      <c r="AQ922" t="s">
        <v>89</v>
      </c>
      <c r="AR922" t="s"/>
      <c r="AS922" t="s"/>
      <c r="AT922" t="s">
        <v>90</v>
      </c>
      <c r="AU922" t="s"/>
      <c r="AV922" t="s"/>
      <c r="AW922" t="s"/>
      <c r="AX922" t="s"/>
      <c r="AY922" t="n">
        <v>2173721</v>
      </c>
      <c r="AZ922" t="s">
        <v>1507</v>
      </c>
      <c r="BA922" t="s"/>
      <c r="BB922" t="n">
        <v>631698</v>
      </c>
      <c r="BC922" t="n">
        <v>13.326508</v>
      </c>
      <c r="BD922" t="n">
        <v>52.507985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92</v>
      </c>
    </row>
    <row r="923" spans="1:70">
      <c r="A923" t="s">
        <v>70</v>
      </c>
      <c r="B923" t="s">
        <v>71</v>
      </c>
      <c r="C923" t="s">
        <v>72</v>
      </c>
      <c r="D923" t="n">
        <v>1</v>
      </c>
      <c r="E923" t="s">
        <v>1503</v>
      </c>
      <c r="F923" t="n">
        <v>1759935</v>
      </c>
      <c r="G923" t="s">
        <v>74</v>
      </c>
      <c r="H923" t="s">
        <v>75</v>
      </c>
      <c r="I923" t="s"/>
      <c r="J923" t="s">
        <v>74</v>
      </c>
      <c r="K923" t="n">
        <v>273</v>
      </c>
      <c r="L923" t="s">
        <v>76</v>
      </c>
      <c r="M923" t="s"/>
      <c r="N923" t="s">
        <v>1509</v>
      </c>
      <c r="O923" t="s">
        <v>78</v>
      </c>
      <c r="P923" t="s">
        <v>1505</v>
      </c>
      <c r="Q923" t="s"/>
      <c r="R923" t="s">
        <v>153</v>
      </c>
      <c r="S923" t="s">
        <v>1510</v>
      </c>
      <c r="T923" t="s">
        <v>82</v>
      </c>
      <c r="U923" t="s"/>
      <c r="V923" t="s">
        <v>83</v>
      </c>
      <c r="W923" t="s">
        <v>84</v>
      </c>
      <c r="X923" t="s"/>
      <c r="Y923" t="s">
        <v>85</v>
      </c>
      <c r="Z923">
        <f>HYPERLINK("https://hotelmonitor-cachepage.eclerx.com/savepage/tk_15435850830677595_sr_2117.html","info")</f>
        <v/>
      </c>
      <c r="AA923" t="n">
        <v>276469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>
        <v>88</v>
      </c>
      <c r="AO923" t="s"/>
      <c r="AP923" t="n">
        <v>299</v>
      </c>
      <c r="AQ923" t="s">
        <v>89</v>
      </c>
      <c r="AR923" t="s"/>
      <c r="AS923" t="s"/>
      <c r="AT923" t="s">
        <v>90</v>
      </c>
      <c r="AU923" t="s"/>
      <c r="AV923" t="s"/>
      <c r="AW923" t="s"/>
      <c r="AX923" t="s"/>
      <c r="AY923" t="n">
        <v>2173721</v>
      </c>
      <c r="AZ923" t="s">
        <v>1507</v>
      </c>
      <c r="BA923" t="s"/>
      <c r="BB923" t="n">
        <v>631698</v>
      </c>
      <c r="BC923" t="n">
        <v>13.326508</v>
      </c>
      <c r="BD923" t="n">
        <v>52.507985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92</v>
      </c>
    </row>
    <row r="924" spans="1:70">
      <c r="A924" t="s">
        <v>70</v>
      </c>
      <c r="B924" t="s">
        <v>71</v>
      </c>
      <c r="C924" t="s">
        <v>72</v>
      </c>
      <c r="D924" t="n">
        <v>1</v>
      </c>
      <c r="E924" t="s">
        <v>1503</v>
      </c>
      <c r="F924" t="n">
        <v>1759935</v>
      </c>
      <c r="G924" t="s">
        <v>74</v>
      </c>
      <c r="H924" t="s">
        <v>75</v>
      </c>
      <c r="I924" t="s"/>
      <c r="J924" t="s">
        <v>74</v>
      </c>
      <c r="K924" t="n">
        <v>304.5</v>
      </c>
      <c r="L924" t="s">
        <v>76</v>
      </c>
      <c r="M924" t="s"/>
      <c r="N924" t="s">
        <v>1509</v>
      </c>
      <c r="O924" t="s">
        <v>78</v>
      </c>
      <c r="P924" t="s">
        <v>1505</v>
      </c>
      <c r="Q924" t="s"/>
      <c r="R924" t="s">
        <v>153</v>
      </c>
      <c r="S924" t="s">
        <v>1511</v>
      </c>
      <c r="T924" t="s">
        <v>82</v>
      </c>
      <c r="U924" t="s"/>
      <c r="V924" t="s">
        <v>83</v>
      </c>
      <c r="W924" t="s">
        <v>99</v>
      </c>
      <c r="X924" t="s"/>
      <c r="Y924" t="s">
        <v>85</v>
      </c>
      <c r="Z924">
        <f>HYPERLINK("https://hotelmonitor-cachepage.eclerx.com/savepage/tk_15435850830677595_sr_2117.html","info")</f>
        <v/>
      </c>
      <c r="AA924" t="n">
        <v>276469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>
        <v>88</v>
      </c>
      <c r="AO924" t="s"/>
      <c r="AP924" t="n">
        <v>299</v>
      </c>
      <c r="AQ924" t="s">
        <v>89</v>
      </c>
      <c r="AR924" t="s"/>
      <c r="AS924" t="s"/>
      <c r="AT924" t="s">
        <v>90</v>
      </c>
      <c r="AU924" t="s"/>
      <c r="AV924" t="s"/>
      <c r="AW924" t="s"/>
      <c r="AX924" t="s"/>
      <c r="AY924" t="n">
        <v>2173721</v>
      </c>
      <c r="AZ924" t="s">
        <v>1507</v>
      </c>
      <c r="BA924" t="s"/>
      <c r="BB924" t="n">
        <v>631698</v>
      </c>
      <c r="BC924" t="n">
        <v>13.326508</v>
      </c>
      <c r="BD924" t="n">
        <v>52.507985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92</v>
      </c>
    </row>
    <row r="925" spans="1:70">
      <c r="A925" t="s">
        <v>70</v>
      </c>
      <c r="B925" t="s">
        <v>71</v>
      </c>
      <c r="C925" t="s">
        <v>72</v>
      </c>
      <c r="D925" t="n">
        <v>1</v>
      </c>
      <c r="E925" t="s">
        <v>1503</v>
      </c>
      <c r="F925" t="n">
        <v>1759935</v>
      </c>
      <c r="G925" t="s">
        <v>74</v>
      </c>
      <c r="H925" t="s">
        <v>75</v>
      </c>
      <c r="I925" t="s"/>
      <c r="J925" t="s">
        <v>74</v>
      </c>
      <c r="K925" t="n">
        <v>393.75</v>
      </c>
      <c r="L925" t="s">
        <v>76</v>
      </c>
      <c r="M925" t="s"/>
      <c r="N925" t="s">
        <v>1504</v>
      </c>
      <c r="O925" t="s">
        <v>78</v>
      </c>
      <c r="P925" t="s">
        <v>1505</v>
      </c>
      <c r="Q925" t="s"/>
      <c r="R925" t="s">
        <v>153</v>
      </c>
      <c r="S925" t="s">
        <v>263</v>
      </c>
      <c r="T925" t="s">
        <v>82</v>
      </c>
      <c r="U925" t="s"/>
      <c r="V925" t="s">
        <v>83</v>
      </c>
      <c r="W925" t="s">
        <v>99</v>
      </c>
      <c r="X925" t="s"/>
      <c r="Y925" t="s">
        <v>85</v>
      </c>
      <c r="Z925">
        <f>HYPERLINK("https://hotelmonitor-cachepage.eclerx.com/savepage/tk_15435850830677595_sr_2117.html","info")</f>
        <v/>
      </c>
      <c r="AA925" t="n">
        <v>276469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>
        <v>88</v>
      </c>
      <c r="AO925" t="s"/>
      <c r="AP925" t="n">
        <v>299</v>
      </c>
      <c r="AQ925" t="s">
        <v>89</v>
      </c>
      <c r="AR925" t="s"/>
      <c r="AS925" t="s"/>
      <c r="AT925" t="s">
        <v>90</v>
      </c>
      <c r="AU925" t="s"/>
      <c r="AV925" t="s"/>
      <c r="AW925" t="s"/>
      <c r="AX925" t="s"/>
      <c r="AY925" t="n">
        <v>2173721</v>
      </c>
      <c r="AZ925" t="s">
        <v>1507</v>
      </c>
      <c r="BA925" t="s"/>
      <c r="BB925" t="n">
        <v>631698</v>
      </c>
      <c r="BC925" t="n">
        <v>13.326508</v>
      </c>
      <c r="BD925" t="n">
        <v>52.507985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92</v>
      </c>
    </row>
    <row r="926" spans="1:70">
      <c r="A926" t="s">
        <v>70</v>
      </c>
      <c r="B926" t="s">
        <v>71</v>
      </c>
      <c r="C926" t="s">
        <v>72</v>
      </c>
      <c r="D926" t="n">
        <v>1</v>
      </c>
      <c r="E926" t="s">
        <v>1503</v>
      </c>
      <c r="F926" t="n">
        <v>1759935</v>
      </c>
      <c r="G926" t="s">
        <v>74</v>
      </c>
      <c r="H926" t="s">
        <v>75</v>
      </c>
      <c r="I926" t="s"/>
      <c r="J926" t="s">
        <v>74</v>
      </c>
      <c r="K926" t="n">
        <v>514.5</v>
      </c>
      <c r="L926" t="s">
        <v>76</v>
      </c>
      <c r="M926" t="s"/>
      <c r="N926" t="s">
        <v>1512</v>
      </c>
      <c r="O926" t="s">
        <v>78</v>
      </c>
      <c r="P926" t="s">
        <v>1505</v>
      </c>
      <c r="Q926" t="s"/>
      <c r="R926" t="s">
        <v>153</v>
      </c>
      <c r="S926" t="s">
        <v>1513</v>
      </c>
      <c r="T926" t="s">
        <v>82</v>
      </c>
      <c r="U926" t="s"/>
      <c r="V926" t="s">
        <v>83</v>
      </c>
      <c r="W926" t="s">
        <v>84</v>
      </c>
      <c r="X926" t="s"/>
      <c r="Y926" t="s">
        <v>85</v>
      </c>
      <c r="Z926">
        <f>HYPERLINK("https://hotelmonitor-cachepage.eclerx.com/savepage/tk_15435850830677595_sr_2117.html","info")</f>
        <v/>
      </c>
      <c r="AA926" t="n">
        <v>276469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>
        <v>88</v>
      </c>
      <c r="AO926" t="s"/>
      <c r="AP926" t="n">
        <v>299</v>
      </c>
      <c r="AQ926" t="s">
        <v>89</v>
      </c>
      <c r="AR926" t="s"/>
      <c r="AS926" t="s"/>
      <c r="AT926" t="s">
        <v>90</v>
      </c>
      <c r="AU926" t="s"/>
      <c r="AV926" t="s"/>
      <c r="AW926" t="s"/>
      <c r="AX926" t="s"/>
      <c r="AY926" t="n">
        <v>2173721</v>
      </c>
      <c r="AZ926" t="s">
        <v>1507</v>
      </c>
      <c r="BA926" t="s"/>
      <c r="BB926" t="n">
        <v>631698</v>
      </c>
      <c r="BC926" t="n">
        <v>13.326508</v>
      </c>
      <c r="BD926" t="n">
        <v>52.507985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92</v>
      </c>
    </row>
    <row r="927" spans="1:70">
      <c r="A927" t="s">
        <v>70</v>
      </c>
      <c r="B927" t="s">
        <v>71</v>
      </c>
      <c r="C927" t="s">
        <v>72</v>
      </c>
      <c r="D927" t="n">
        <v>1</v>
      </c>
      <c r="E927" t="s">
        <v>1503</v>
      </c>
      <c r="F927" t="n">
        <v>1759935</v>
      </c>
      <c r="G927" t="s">
        <v>74</v>
      </c>
      <c r="H927" t="s">
        <v>75</v>
      </c>
      <c r="I927" t="s"/>
      <c r="J927" t="s">
        <v>74</v>
      </c>
      <c r="K927" t="n">
        <v>546</v>
      </c>
      <c r="L927" t="s">
        <v>76</v>
      </c>
      <c r="M927" t="s"/>
      <c r="N927" t="s">
        <v>1512</v>
      </c>
      <c r="O927" t="s">
        <v>78</v>
      </c>
      <c r="P927" t="s">
        <v>1505</v>
      </c>
      <c r="Q927" t="s"/>
      <c r="R927" t="s">
        <v>153</v>
      </c>
      <c r="S927" t="s">
        <v>1514</v>
      </c>
      <c r="T927" t="s">
        <v>82</v>
      </c>
      <c r="U927" t="s"/>
      <c r="V927" t="s">
        <v>83</v>
      </c>
      <c r="W927" t="s">
        <v>99</v>
      </c>
      <c r="X927" t="s"/>
      <c r="Y927" t="s">
        <v>85</v>
      </c>
      <c r="Z927">
        <f>HYPERLINK("https://hotelmonitor-cachepage.eclerx.com/savepage/tk_15435850830677595_sr_2117.html","info")</f>
        <v/>
      </c>
      <c r="AA927" t="n">
        <v>276469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>
        <v>88</v>
      </c>
      <c r="AO927" t="s"/>
      <c r="AP927" t="n">
        <v>299</v>
      </c>
      <c r="AQ927" t="s">
        <v>89</v>
      </c>
      <c r="AR927" t="s"/>
      <c r="AS927" t="s"/>
      <c r="AT927" t="s">
        <v>90</v>
      </c>
      <c r="AU927" t="s"/>
      <c r="AV927" t="s"/>
      <c r="AW927" t="s"/>
      <c r="AX927" t="s"/>
      <c r="AY927" t="n">
        <v>2173721</v>
      </c>
      <c r="AZ927" t="s">
        <v>1507</v>
      </c>
      <c r="BA927" t="s"/>
      <c r="BB927" t="n">
        <v>631698</v>
      </c>
      <c r="BC927" t="n">
        <v>13.326508</v>
      </c>
      <c r="BD927" t="n">
        <v>52.507985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92</v>
      </c>
    </row>
    <row r="928" spans="1:70">
      <c r="A928" t="s">
        <v>70</v>
      </c>
      <c r="B928" t="s">
        <v>71</v>
      </c>
      <c r="C928" t="s">
        <v>72</v>
      </c>
      <c r="D928" t="n">
        <v>1</v>
      </c>
      <c r="E928" t="s">
        <v>1515</v>
      </c>
      <c r="F928" t="n">
        <v>-1</v>
      </c>
      <c r="G928" t="s">
        <v>74</v>
      </c>
      <c r="H928" t="s">
        <v>75</v>
      </c>
      <c r="I928" t="s"/>
      <c r="J928" t="s">
        <v>74</v>
      </c>
      <c r="K928" t="n">
        <v>109</v>
      </c>
      <c r="L928" t="s">
        <v>76</v>
      </c>
      <c r="M928" t="s"/>
      <c r="N928" t="s">
        <v>113</v>
      </c>
      <c r="O928" t="s">
        <v>78</v>
      </c>
      <c r="P928" t="s">
        <v>1515</v>
      </c>
      <c r="Q928" t="s"/>
      <c r="R928" t="s">
        <v>80</v>
      </c>
      <c r="S928" t="s">
        <v>81</v>
      </c>
      <c r="T928" t="s">
        <v>82</v>
      </c>
      <c r="U928" t="s"/>
      <c r="V928" t="s">
        <v>83</v>
      </c>
      <c r="W928" t="s">
        <v>84</v>
      </c>
      <c r="X928" t="s"/>
      <c r="Y928" t="s">
        <v>85</v>
      </c>
      <c r="Z928">
        <f>HYPERLINK("https://hotelmonitor-cachepage.eclerx.com/savepage/tk_15435848727065663_sr_2117.html","info")</f>
        <v/>
      </c>
      <c r="AA928" t="n">
        <v>-6796497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>
        <v>88</v>
      </c>
      <c r="AO928" t="s"/>
      <c r="AP928" t="n">
        <v>181</v>
      </c>
      <c r="AQ928" t="s">
        <v>89</v>
      </c>
      <c r="AR928" t="s"/>
      <c r="AS928" t="s"/>
      <c r="AT928" t="s">
        <v>90</v>
      </c>
      <c r="AU928" t="s"/>
      <c r="AV928" t="s"/>
      <c r="AW928" t="s"/>
      <c r="AX928" t="s"/>
      <c r="AY928" t="n">
        <v>6796497</v>
      </c>
      <c r="AZ928" t="s">
        <v>1516</v>
      </c>
      <c r="BA928" t="s"/>
      <c r="BB928" t="n">
        <v>41415</v>
      </c>
      <c r="BC928" t="n">
        <v>13.28195</v>
      </c>
      <c r="BD928" t="n">
        <v>52.58884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92</v>
      </c>
    </row>
    <row r="929" spans="1:70">
      <c r="A929" t="s">
        <v>70</v>
      </c>
      <c r="B929" t="s">
        <v>71</v>
      </c>
      <c r="C929" t="s">
        <v>72</v>
      </c>
      <c r="D929" t="n">
        <v>1</v>
      </c>
      <c r="E929" t="s">
        <v>1515</v>
      </c>
      <c r="F929" t="n">
        <v>-1</v>
      </c>
      <c r="G929" t="s">
        <v>74</v>
      </c>
      <c r="H929" t="s">
        <v>75</v>
      </c>
      <c r="I929" t="s"/>
      <c r="J929" t="s">
        <v>74</v>
      </c>
      <c r="K929" t="n">
        <v>110</v>
      </c>
      <c r="L929" t="s">
        <v>76</v>
      </c>
      <c r="M929" t="s"/>
      <c r="N929" t="s">
        <v>252</v>
      </c>
      <c r="O929" t="s">
        <v>78</v>
      </c>
      <c r="P929" t="s">
        <v>1515</v>
      </c>
      <c r="Q929" t="s"/>
      <c r="R929" t="s">
        <v>80</v>
      </c>
      <c r="S929" t="s">
        <v>435</v>
      </c>
      <c r="T929" t="s">
        <v>82</v>
      </c>
      <c r="U929" t="s"/>
      <c r="V929" t="s">
        <v>83</v>
      </c>
      <c r="W929" t="s">
        <v>84</v>
      </c>
      <c r="X929" t="s"/>
      <c r="Y929" t="s">
        <v>85</v>
      </c>
      <c r="Z929">
        <f>HYPERLINK("https://hotelmonitor-cachepage.eclerx.com/savepage/tk_15435848727065663_sr_2117.html","info")</f>
        <v/>
      </c>
      <c r="AA929" t="n">
        <v>-6796497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>
        <v>88</v>
      </c>
      <c r="AO929" t="s"/>
      <c r="AP929" t="n">
        <v>181</v>
      </c>
      <c r="AQ929" t="s">
        <v>89</v>
      </c>
      <c r="AR929" t="s"/>
      <c r="AS929" t="s"/>
      <c r="AT929" t="s">
        <v>90</v>
      </c>
      <c r="AU929" t="s"/>
      <c r="AV929" t="s"/>
      <c r="AW929" t="s"/>
      <c r="AX929" t="s"/>
      <c r="AY929" t="n">
        <v>6796497</v>
      </c>
      <c r="AZ929" t="s">
        <v>1516</v>
      </c>
      <c r="BA929" t="s"/>
      <c r="BB929" t="n">
        <v>41415</v>
      </c>
      <c r="BC929" t="n">
        <v>13.28195</v>
      </c>
      <c r="BD929" t="n">
        <v>52.58884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92</v>
      </c>
    </row>
    <row r="930" spans="1:70">
      <c r="A930" t="s">
        <v>70</v>
      </c>
      <c r="B930" t="s">
        <v>71</v>
      </c>
      <c r="C930" t="s">
        <v>72</v>
      </c>
      <c r="D930" t="n">
        <v>1</v>
      </c>
      <c r="E930" t="s">
        <v>1517</v>
      </c>
      <c r="F930" t="n">
        <v>-1</v>
      </c>
      <c r="G930" t="s">
        <v>74</v>
      </c>
      <c r="H930" t="s">
        <v>75</v>
      </c>
      <c r="I930" t="s"/>
      <c r="J930" t="s">
        <v>74</v>
      </c>
      <c r="K930" t="n">
        <v>55.2</v>
      </c>
      <c r="L930" t="s">
        <v>76</v>
      </c>
      <c r="M930" t="s"/>
      <c r="N930" t="s">
        <v>96</v>
      </c>
      <c r="O930" t="s">
        <v>78</v>
      </c>
      <c r="P930" t="s">
        <v>1517</v>
      </c>
      <c r="Q930" t="s"/>
      <c r="R930" t="s">
        <v>80</v>
      </c>
      <c r="S930" t="s">
        <v>1518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HYPERLINK("https://hotelmonitor-cachepage.eclerx.com/savepage/tk_15435845823919113_sr_2117.html","info")</f>
        <v/>
      </c>
      <c r="AA930" t="n">
        <v>-6796512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>
        <v>88</v>
      </c>
      <c r="AO930" t="s"/>
      <c r="AP930" t="n">
        <v>18</v>
      </c>
      <c r="AQ930" t="s">
        <v>89</v>
      </c>
      <c r="AR930" t="s"/>
      <c r="AS930" t="s"/>
      <c r="AT930" t="s">
        <v>90</v>
      </c>
      <c r="AU930" t="s"/>
      <c r="AV930" t="s"/>
      <c r="AW930" t="s"/>
      <c r="AX930" t="s"/>
      <c r="AY930" t="n">
        <v>6796512</v>
      </c>
      <c r="AZ930" t="s">
        <v>1519</v>
      </c>
      <c r="BA930" t="s"/>
      <c r="BB930" t="n">
        <v>37906</v>
      </c>
      <c r="BC930" t="n">
        <v>13.4478</v>
      </c>
      <c r="BD930" t="n">
        <v>52.4583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92</v>
      </c>
    </row>
    <row r="931" spans="1:70">
      <c r="A931" t="s">
        <v>70</v>
      </c>
      <c r="B931" t="s">
        <v>71</v>
      </c>
      <c r="C931" t="s">
        <v>72</v>
      </c>
      <c r="D931" t="n">
        <v>1</v>
      </c>
      <c r="E931" t="s">
        <v>1517</v>
      </c>
      <c r="F931" t="n">
        <v>-1</v>
      </c>
      <c r="G931" t="s">
        <v>74</v>
      </c>
      <c r="H931" t="s">
        <v>75</v>
      </c>
      <c r="I931" t="s"/>
      <c r="J931" t="s">
        <v>74</v>
      </c>
      <c r="K931" t="n">
        <v>63.2</v>
      </c>
      <c r="L931" t="s">
        <v>76</v>
      </c>
      <c r="M931" t="s"/>
      <c r="N931" t="s">
        <v>737</v>
      </c>
      <c r="O931" t="s">
        <v>78</v>
      </c>
      <c r="P931" t="s">
        <v>1517</v>
      </c>
      <c r="Q931" t="s"/>
      <c r="R931" t="s">
        <v>80</v>
      </c>
      <c r="S931" t="s">
        <v>1520</v>
      </c>
      <c r="T931" t="s">
        <v>82</v>
      </c>
      <c r="U931" t="s"/>
      <c r="V931" t="s">
        <v>83</v>
      </c>
      <c r="W931" t="s">
        <v>84</v>
      </c>
      <c r="X931" t="s"/>
      <c r="Y931" t="s">
        <v>85</v>
      </c>
      <c r="Z931">
        <f>HYPERLINK("https://hotelmonitor-cachepage.eclerx.com/savepage/tk_15435845823919113_sr_2117.html","info")</f>
        <v/>
      </c>
      <c r="AA931" t="n">
        <v>-6796512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>
        <v>88</v>
      </c>
      <c r="AO931" t="s"/>
      <c r="AP931" t="n">
        <v>18</v>
      </c>
      <c r="AQ931" t="s">
        <v>89</v>
      </c>
      <c r="AR931" t="s"/>
      <c r="AS931" t="s"/>
      <c r="AT931" t="s">
        <v>90</v>
      </c>
      <c r="AU931" t="s"/>
      <c r="AV931" t="s"/>
      <c r="AW931" t="s"/>
      <c r="AX931" t="s"/>
      <c r="AY931" t="n">
        <v>6796512</v>
      </c>
      <c r="AZ931" t="s">
        <v>1519</v>
      </c>
      <c r="BA931" t="s"/>
      <c r="BB931" t="n">
        <v>37906</v>
      </c>
      <c r="BC931" t="n">
        <v>13.4478</v>
      </c>
      <c r="BD931" t="n">
        <v>52.4583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92</v>
      </c>
    </row>
    <row r="932" spans="1:70">
      <c r="A932" t="s">
        <v>70</v>
      </c>
      <c r="B932" t="s">
        <v>71</v>
      </c>
      <c r="C932" t="s">
        <v>72</v>
      </c>
      <c r="D932" t="n">
        <v>1</v>
      </c>
      <c r="E932" t="s">
        <v>1517</v>
      </c>
      <c r="F932" t="n">
        <v>-1</v>
      </c>
      <c r="G932" t="s">
        <v>74</v>
      </c>
      <c r="H932" t="s">
        <v>75</v>
      </c>
      <c r="I932" t="s"/>
      <c r="J932" t="s">
        <v>74</v>
      </c>
      <c r="K932" t="n">
        <v>63.2</v>
      </c>
      <c r="L932" t="s">
        <v>76</v>
      </c>
      <c r="M932" t="s"/>
      <c r="N932" t="s">
        <v>919</v>
      </c>
      <c r="O932" t="s">
        <v>78</v>
      </c>
      <c r="P932" t="s">
        <v>1517</v>
      </c>
      <c r="Q932" t="s"/>
      <c r="R932" t="s">
        <v>80</v>
      </c>
      <c r="S932" t="s">
        <v>1520</v>
      </c>
      <c r="T932" t="s">
        <v>82</v>
      </c>
      <c r="U932" t="s"/>
      <c r="V932" t="s">
        <v>83</v>
      </c>
      <c r="W932" t="s">
        <v>84</v>
      </c>
      <c r="X932" t="s"/>
      <c r="Y932" t="s">
        <v>85</v>
      </c>
      <c r="Z932">
        <f>HYPERLINK("https://hotelmonitor-cachepage.eclerx.com/savepage/tk_15435845823919113_sr_2117.html","info")</f>
        <v/>
      </c>
      <c r="AA932" t="n">
        <v>-6796512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>
        <v>88</v>
      </c>
      <c r="AO932" t="s"/>
      <c r="AP932" t="n">
        <v>18</v>
      </c>
      <c r="AQ932" t="s">
        <v>89</v>
      </c>
      <c r="AR932" t="s"/>
      <c r="AS932" t="s"/>
      <c r="AT932" t="s">
        <v>90</v>
      </c>
      <c r="AU932" t="s"/>
      <c r="AV932" t="s"/>
      <c r="AW932" t="s"/>
      <c r="AX932" t="s"/>
      <c r="AY932" t="n">
        <v>6796512</v>
      </c>
      <c r="AZ932" t="s">
        <v>1519</v>
      </c>
      <c r="BA932" t="s"/>
      <c r="BB932" t="n">
        <v>37906</v>
      </c>
      <c r="BC932" t="n">
        <v>13.4478</v>
      </c>
      <c r="BD932" t="n">
        <v>52.4583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92</v>
      </c>
    </row>
    <row r="933" spans="1:70">
      <c r="A933" t="s">
        <v>70</v>
      </c>
      <c r="B933" t="s">
        <v>71</v>
      </c>
      <c r="C933" t="s">
        <v>72</v>
      </c>
      <c r="D933" t="n">
        <v>1</v>
      </c>
      <c r="E933" t="s">
        <v>1517</v>
      </c>
      <c r="F933" t="n">
        <v>-1</v>
      </c>
      <c r="G933" t="s">
        <v>74</v>
      </c>
      <c r="H933" t="s">
        <v>75</v>
      </c>
      <c r="I933" t="s"/>
      <c r="J933" t="s">
        <v>74</v>
      </c>
      <c r="K933" t="n">
        <v>99</v>
      </c>
      <c r="L933" t="s">
        <v>76</v>
      </c>
      <c r="M933" t="s"/>
      <c r="N933" t="s">
        <v>871</v>
      </c>
      <c r="O933" t="s">
        <v>78</v>
      </c>
      <c r="P933" t="s">
        <v>1517</v>
      </c>
      <c r="Q933" t="s"/>
      <c r="R933" t="s">
        <v>80</v>
      </c>
      <c r="S933" t="s">
        <v>123</v>
      </c>
      <c r="T933" t="s">
        <v>82</v>
      </c>
      <c r="U933" t="s"/>
      <c r="V933" t="s">
        <v>83</v>
      </c>
      <c r="W933" t="s">
        <v>84</v>
      </c>
      <c r="X933" t="s"/>
      <c r="Y933" t="s">
        <v>85</v>
      </c>
      <c r="Z933">
        <f>HYPERLINK("https://hotelmonitor-cachepage.eclerx.com/savepage/tk_15435845823919113_sr_2117.html","info")</f>
        <v/>
      </c>
      <c r="AA933" t="n">
        <v>-6796512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/>
      <c r="AM933" t="s"/>
      <c r="AN933" t="s">
        <v>88</v>
      </c>
      <c r="AO933" t="s"/>
      <c r="AP933" t="n">
        <v>18</v>
      </c>
      <c r="AQ933" t="s">
        <v>89</v>
      </c>
      <c r="AR933" t="s"/>
      <c r="AS933" t="s"/>
      <c r="AT933" t="s">
        <v>90</v>
      </c>
      <c r="AU933" t="s"/>
      <c r="AV933" t="s"/>
      <c r="AW933" t="s"/>
      <c r="AX933" t="s"/>
      <c r="AY933" t="n">
        <v>6796512</v>
      </c>
      <c r="AZ933" t="s">
        <v>1519</v>
      </c>
      <c r="BA933" t="s"/>
      <c r="BB933" t="n">
        <v>37906</v>
      </c>
      <c r="BC933" t="n">
        <v>13.4478</v>
      </c>
      <c r="BD933" t="n">
        <v>52.4583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92</v>
      </c>
    </row>
    <row r="934" spans="1:70">
      <c r="A934" t="s">
        <v>70</v>
      </c>
      <c r="B934" t="s">
        <v>71</v>
      </c>
      <c r="C934" t="s">
        <v>72</v>
      </c>
      <c r="D934" t="n">
        <v>1</v>
      </c>
      <c r="E934" t="s">
        <v>1521</v>
      </c>
      <c r="F934" t="n">
        <v>-1</v>
      </c>
      <c r="G934" t="s">
        <v>74</v>
      </c>
      <c r="H934" t="s">
        <v>75</v>
      </c>
      <c r="I934" t="s"/>
      <c r="J934" t="s">
        <v>74</v>
      </c>
      <c r="K934" t="n">
        <v>153.9</v>
      </c>
      <c r="L934" t="s">
        <v>76</v>
      </c>
      <c r="M934" t="s"/>
      <c r="N934" t="s">
        <v>489</v>
      </c>
      <c r="O934" t="s">
        <v>78</v>
      </c>
      <c r="P934" t="s">
        <v>1521</v>
      </c>
      <c r="Q934" t="s"/>
      <c r="R934" t="s">
        <v>118</v>
      </c>
      <c r="S934" t="s">
        <v>1522</v>
      </c>
      <c r="T934" t="s">
        <v>82</v>
      </c>
      <c r="U934" t="s"/>
      <c r="V934" t="s">
        <v>83</v>
      </c>
      <c r="W934" t="s">
        <v>84</v>
      </c>
      <c r="X934" t="s"/>
      <c r="Y934" t="s">
        <v>85</v>
      </c>
      <c r="Z934">
        <f>HYPERLINK("https://hotelmonitor-cachepage.eclerx.com/savepage/tk_15435848406786163_sr_2117.html","info")</f>
        <v/>
      </c>
      <c r="AA934" t="n">
        <v>-5877008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/>
      <c r="AM934" t="s"/>
      <c r="AN934" t="s">
        <v>88</v>
      </c>
      <c r="AO934" t="s"/>
      <c r="AP934" t="n">
        <v>161</v>
      </c>
      <c r="AQ934" t="s">
        <v>89</v>
      </c>
      <c r="AR934" t="s"/>
      <c r="AS934" t="s"/>
      <c r="AT934" t="s">
        <v>90</v>
      </c>
      <c r="AU934" t="s"/>
      <c r="AV934" t="s"/>
      <c r="AW934" t="s"/>
      <c r="AX934" t="s"/>
      <c r="AY934" t="n">
        <v>5877008</v>
      </c>
      <c r="AZ934" t="s">
        <v>1523</v>
      </c>
      <c r="BA934" t="s"/>
      <c r="BB934" t="n">
        <v>146346</v>
      </c>
      <c r="BC934" t="n">
        <v>13.38602</v>
      </c>
      <c r="BD934" t="n">
        <v>52.53124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92</v>
      </c>
    </row>
    <row r="935" spans="1:70">
      <c r="A935" t="s">
        <v>70</v>
      </c>
      <c r="B935" t="s">
        <v>71</v>
      </c>
      <c r="C935" t="s">
        <v>72</v>
      </c>
      <c r="D935" t="n">
        <v>1</v>
      </c>
      <c r="E935" t="s">
        <v>1521</v>
      </c>
      <c r="F935" t="n">
        <v>-1</v>
      </c>
      <c r="G935" t="s">
        <v>74</v>
      </c>
      <c r="H935" t="s">
        <v>75</v>
      </c>
      <c r="I935" t="s"/>
      <c r="J935" t="s">
        <v>74</v>
      </c>
      <c r="K935" t="n">
        <v>162</v>
      </c>
      <c r="L935" t="s">
        <v>76</v>
      </c>
      <c r="M935" t="s"/>
      <c r="N935" t="s">
        <v>141</v>
      </c>
      <c r="O935" t="s">
        <v>78</v>
      </c>
      <c r="P935" t="s">
        <v>1521</v>
      </c>
      <c r="Q935" t="s"/>
      <c r="R935" t="s">
        <v>118</v>
      </c>
      <c r="S935" t="s">
        <v>338</v>
      </c>
      <c r="T935" t="s">
        <v>82</v>
      </c>
      <c r="U935" t="s"/>
      <c r="V935" t="s">
        <v>83</v>
      </c>
      <c r="W935" t="s">
        <v>99</v>
      </c>
      <c r="X935" t="s"/>
      <c r="Y935" t="s">
        <v>85</v>
      </c>
      <c r="Z935">
        <f>HYPERLINK("https://hotelmonitor-cachepage.eclerx.com/savepage/tk_15435848406786163_sr_2117.html","info")</f>
        <v/>
      </c>
      <c r="AA935" t="n">
        <v>-5877008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/>
      <c r="AM935" t="s"/>
      <c r="AN935" t="s">
        <v>88</v>
      </c>
      <c r="AO935" t="s"/>
      <c r="AP935" t="n">
        <v>161</v>
      </c>
      <c r="AQ935" t="s">
        <v>89</v>
      </c>
      <c r="AR935" t="s"/>
      <c r="AS935" t="s"/>
      <c r="AT935" t="s">
        <v>90</v>
      </c>
      <c r="AU935" t="s"/>
      <c r="AV935" t="s"/>
      <c r="AW935" t="s"/>
      <c r="AX935" t="s"/>
      <c r="AY935" t="n">
        <v>5877008</v>
      </c>
      <c r="AZ935" t="s">
        <v>1523</v>
      </c>
      <c r="BA935" t="s"/>
      <c r="BB935" t="n">
        <v>146346</v>
      </c>
      <c r="BC935" t="n">
        <v>13.38602</v>
      </c>
      <c r="BD935" t="n">
        <v>52.53124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92</v>
      </c>
    </row>
    <row r="936" spans="1:70">
      <c r="A936" t="s">
        <v>70</v>
      </c>
      <c r="B936" t="s">
        <v>71</v>
      </c>
      <c r="C936" t="s">
        <v>72</v>
      </c>
      <c r="D936" t="n">
        <v>1</v>
      </c>
      <c r="E936" t="s">
        <v>1524</v>
      </c>
      <c r="F936" t="n">
        <v>3430013</v>
      </c>
      <c r="G936" t="s">
        <v>74</v>
      </c>
      <c r="H936" t="s">
        <v>75</v>
      </c>
      <c r="I936" t="s"/>
      <c r="J936" t="s">
        <v>74</v>
      </c>
      <c r="K936" t="n">
        <v>284</v>
      </c>
      <c r="L936" t="s">
        <v>76</v>
      </c>
      <c r="M936" t="s"/>
      <c r="N936" t="s">
        <v>1525</v>
      </c>
      <c r="O936" t="s">
        <v>78</v>
      </c>
      <c r="P936" t="s">
        <v>1526</v>
      </c>
      <c r="Q936" t="s"/>
      <c r="R936" t="s">
        <v>118</v>
      </c>
      <c r="S936" t="s">
        <v>1350</v>
      </c>
      <c r="T936" t="s">
        <v>82</v>
      </c>
      <c r="U936" t="s"/>
      <c r="V936" t="s">
        <v>83</v>
      </c>
      <c r="W936" t="s">
        <v>84</v>
      </c>
      <c r="X936" t="s"/>
      <c r="Y936" t="s">
        <v>85</v>
      </c>
      <c r="Z936">
        <f>HYPERLINK("https://hotelmonitor-cachepage.eclerx.com/savepage/tk_15435848799775565_sr_2117.html","info")</f>
        <v/>
      </c>
      <c r="AA936" t="n">
        <v>518941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/>
      <c r="AM936" t="s"/>
      <c r="AN936" t="s">
        <v>88</v>
      </c>
      <c r="AO936" t="s"/>
      <c r="AP936" t="n">
        <v>185</v>
      </c>
      <c r="AQ936" t="s">
        <v>89</v>
      </c>
      <c r="AR936" t="s"/>
      <c r="AS936" t="s"/>
      <c r="AT936" t="s">
        <v>90</v>
      </c>
      <c r="AU936" t="s"/>
      <c r="AV936" t="s"/>
      <c r="AW936" t="s"/>
      <c r="AX936" t="s"/>
      <c r="AY936" t="n">
        <v>2336561</v>
      </c>
      <c r="AZ936" t="s">
        <v>1527</v>
      </c>
      <c r="BA936" t="s"/>
      <c r="BB936" t="n">
        <v>699596</v>
      </c>
      <c r="BC936" t="n">
        <v>13.38143</v>
      </c>
      <c r="BD936" t="n">
        <v>52.5323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92</v>
      </c>
    </row>
    <row r="937" spans="1:70">
      <c r="A937" t="s">
        <v>70</v>
      </c>
      <c r="B937" t="s">
        <v>71</v>
      </c>
      <c r="C937" t="s">
        <v>72</v>
      </c>
      <c r="D937" t="n">
        <v>1</v>
      </c>
      <c r="E937" t="s">
        <v>1524</v>
      </c>
      <c r="F937" t="n">
        <v>3430013</v>
      </c>
      <c r="G937" t="s">
        <v>74</v>
      </c>
      <c r="H937" t="s">
        <v>75</v>
      </c>
      <c r="I937" t="s"/>
      <c r="J937" t="s">
        <v>74</v>
      </c>
      <c r="K937" t="n">
        <v>297</v>
      </c>
      <c r="L937" t="s">
        <v>76</v>
      </c>
      <c r="M937" t="s"/>
      <c r="N937" t="s">
        <v>1525</v>
      </c>
      <c r="O937" t="s">
        <v>78</v>
      </c>
      <c r="P937" t="s">
        <v>1526</v>
      </c>
      <c r="Q937" t="s"/>
      <c r="R937" t="s">
        <v>118</v>
      </c>
      <c r="S937" t="s">
        <v>413</v>
      </c>
      <c r="T937" t="s">
        <v>82</v>
      </c>
      <c r="U937" t="s"/>
      <c r="V937" t="s">
        <v>83</v>
      </c>
      <c r="W937" t="s">
        <v>99</v>
      </c>
      <c r="X937" t="s"/>
      <c r="Y937" t="s">
        <v>85</v>
      </c>
      <c r="Z937">
        <f>HYPERLINK("https://hotelmonitor-cachepage.eclerx.com/savepage/tk_15435848799775565_sr_2117.html","info")</f>
        <v/>
      </c>
      <c r="AA937" t="n">
        <v>518941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/>
      <c r="AM937" t="s"/>
      <c r="AN937" t="s">
        <v>88</v>
      </c>
      <c r="AO937" t="s"/>
      <c r="AP937" t="n">
        <v>185</v>
      </c>
      <c r="AQ937" t="s">
        <v>89</v>
      </c>
      <c r="AR937" t="s"/>
      <c r="AS937" t="s"/>
      <c r="AT937" t="s">
        <v>90</v>
      </c>
      <c r="AU937" t="s"/>
      <c r="AV937" t="s"/>
      <c r="AW937" t="s"/>
      <c r="AX937" t="s"/>
      <c r="AY937" t="n">
        <v>2336561</v>
      </c>
      <c r="AZ937" t="s">
        <v>1527</v>
      </c>
      <c r="BA937" t="s"/>
      <c r="BB937" t="n">
        <v>699596</v>
      </c>
      <c r="BC937" t="n">
        <v>13.38143</v>
      </c>
      <c r="BD937" t="n">
        <v>52.5323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92</v>
      </c>
    </row>
    <row r="938" spans="1:70">
      <c r="A938" t="s">
        <v>70</v>
      </c>
      <c r="B938" t="s">
        <v>71</v>
      </c>
      <c r="C938" t="s">
        <v>72</v>
      </c>
      <c r="D938" t="n">
        <v>1</v>
      </c>
      <c r="E938" t="s">
        <v>1524</v>
      </c>
      <c r="F938" t="n">
        <v>3430013</v>
      </c>
      <c r="G938" t="s">
        <v>74</v>
      </c>
      <c r="H938" t="s">
        <v>75</v>
      </c>
      <c r="I938" t="s"/>
      <c r="J938" t="s">
        <v>74</v>
      </c>
      <c r="K938" t="n">
        <v>300</v>
      </c>
      <c r="L938" t="s">
        <v>76</v>
      </c>
      <c r="M938" t="s"/>
      <c r="N938" t="s">
        <v>1525</v>
      </c>
      <c r="O938" t="s">
        <v>78</v>
      </c>
      <c r="P938" t="s">
        <v>1526</v>
      </c>
      <c r="Q938" t="s"/>
      <c r="R938" t="s">
        <v>118</v>
      </c>
      <c r="S938" t="s">
        <v>1528</v>
      </c>
      <c r="T938" t="s">
        <v>82</v>
      </c>
      <c r="U938" t="s"/>
      <c r="V938" t="s">
        <v>83</v>
      </c>
      <c r="W938" t="s">
        <v>84</v>
      </c>
      <c r="X938" t="s"/>
      <c r="Y938" t="s">
        <v>85</v>
      </c>
      <c r="Z938">
        <f>HYPERLINK("https://hotelmonitor-cachepage.eclerx.com/savepage/tk_15435848799775565_sr_2117.html","info")</f>
        <v/>
      </c>
      <c r="AA938" t="n">
        <v>518941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/>
      <c r="AM938" t="s"/>
      <c r="AN938" t="s">
        <v>88</v>
      </c>
      <c r="AO938" t="s"/>
      <c r="AP938" t="n">
        <v>185</v>
      </c>
      <c r="AQ938" t="s">
        <v>89</v>
      </c>
      <c r="AR938" t="s"/>
      <c r="AS938" t="s"/>
      <c r="AT938" t="s">
        <v>90</v>
      </c>
      <c r="AU938" t="s"/>
      <c r="AV938" t="s"/>
      <c r="AW938" t="s"/>
      <c r="AX938" t="s"/>
      <c r="AY938" t="n">
        <v>2336561</v>
      </c>
      <c r="AZ938" t="s">
        <v>1527</v>
      </c>
      <c r="BA938" t="s"/>
      <c r="BB938" t="n">
        <v>699596</v>
      </c>
      <c r="BC938" t="n">
        <v>13.38143</v>
      </c>
      <c r="BD938" t="n">
        <v>52.5323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92</v>
      </c>
    </row>
    <row r="939" spans="1:70">
      <c r="A939" t="s">
        <v>70</v>
      </c>
      <c r="B939" t="s">
        <v>71</v>
      </c>
      <c r="C939" t="s">
        <v>72</v>
      </c>
      <c r="D939" t="n">
        <v>1</v>
      </c>
      <c r="E939" t="s">
        <v>1524</v>
      </c>
      <c r="F939" t="n">
        <v>3430013</v>
      </c>
      <c r="G939" t="s">
        <v>74</v>
      </c>
      <c r="H939" t="s">
        <v>75</v>
      </c>
      <c r="I939" t="s"/>
      <c r="J939" t="s">
        <v>74</v>
      </c>
      <c r="K939" t="n">
        <v>314</v>
      </c>
      <c r="L939" t="s">
        <v>76</v>
      </c>
      <c r="M939" t="s"/>
      <c r="N939" t="s">
        <v>1525</v>
      </c>
      <c r="O939" t="s">
        <v>78</v>
      </c>
      <c r="P939" t="s">
        <v>1526</v>
      </c>
      <c r="Q939" t="s"/>
      <c r="R939" t="s">
        <v>118</v>
      </c>
      <c r="S939" t="s">
        <v>1529</v>
      </c>
      <c r="T939" t="s">
        <v>82</v>
      </c>
      <c r="U939" t="s"/>
      <c r="V939" t="s">
        <v>83</v>
      </c>
      <c r="W939" t="s">
        <v>99</v>
      </c>
      <c r="X939" t="s"/>
      <c r="Y939" t="s">
        <v>85</v>
      </c>
      <c r="Z939">
        <f>HYPERLINK("https://hotelmonitor-cachepage.eclerx.com/savepage/tk_15435848799775565_sr_2117.html","info")</f>
        <v/>
      </c>
      <c r="AA939" t="n">
        <v>518941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/>
      <c r="AM939" t="s"/>
      <c r="AN939" t="s">
        <v>88</v>
      </c>
      <c r="AO939" t="s"/>
      <c r="AP939" t="n">
        <v>185</v>
      </c>
      <c r="AQ939" t="s">
        <v>89</v>
      </c>
      <c r="AR939" t="s"/>
      <c r="AS939" t="s"/>
      <c r="AT939" t="s">
        <v>90</v>
      </c>
      <c r="AU939" t="s"/>
      <c r="AV939" t="s"/>
      <c r="AW939" t="s"/>
      <c r="AX939" t="s"/>
      <c r="AY939" t="n">
        <v>2336561</v>
      </c>
      <c r="AZ939" t="s">
        <v>1527</v>
      </c>
      <c r="BA939" t="s"/>
      <c r="BB939" t="n">
        <v>699596</v>
      </c>
      <c r="BC939" t="n">
        <v>13.38143</v>
      </c>
      <c r="BD939" t="n">
        <v>52.5323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92</v>
      </c>
    </row>
    <row r="940" spans="1:70">
      <c r="A940" t="s">
        <v>70</v>
      </c>
      <c r="B940" t="s">
        <v>71</v>
      </c>
      <c r="C940" t="s">
        <v>72</v>
      </c>
      <c r="D940" t="n">
        <v>1</v>
      </c>
      <c r="E940" t="s">
        <v>1524</v>
      </c>
      <c r="F940" t="n">
        <v>3430013</v>
      </c>
      <c r="G940" t="s">
        <v>74</v>
      </c>
      <c r="H940" t="s">
        <v>75</v>
      </c>
      <c r="I940" t="s"/>
      <c r="J940" t="s">
        <v>74</v>
      </c>
      <c r="K940" t="n">
        <v>330</v>
      </c>
      <c r="L940" t="s">
        <v>76</v>
      </c>
      <c r="M940" t="s"/>
      <c r="N940" t="s">
        <v>1525</v>
      </c>
      <c r="O940" t="s">
        <v>78</v>
      </c>
      <c r="P940" t="s">
        <v>1526</v>
      </c>
      <c r="Q940" t="s"/>
      <c r="R940" t="s">
        <v>118</v>
      </c>
      <c r="S940" t="s">
        <v>1530</v>
      </c>
      <c r="T940" t="s">
        <v>82</v>
      </c>
      <c r="U940" t="s"/>
      <c r="V940" t="s">
        <v>83</v>
      </c>
      <c r="W940" t="s">
        <v>99</v>
      </c>
      <c r="X940" t="s"/>
      <c r="Y940" t="s">
        <v>85</v>
      </c>
      <c r="Z940">
        <f>HYPERLINK("https://hotelmonitor-cachepage.eclerx.com/savepage/tk_15435848799775565_sr_2117.html","info")</f>
        <v/>
      </c>
      <c r="AA940" t="n">
        <v>518941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/>
      <c r="AM940" t="s"/>
      <c r="AN940" t="s">
        <v>88</v>
      </c>
      <c r="AO940" t="s"/>
      <c r="AP940" t="n">
        <v>185</v>
      </c>
      <c r="AQ940" t="s">
        <v>89</v>
      </c>
      <c r="AR940" t="s"/>
      <c r="AS940" t="s"/>
      <c r="AT940" t="s">
        <v>90</v>
      </c>
      <c r="AU940" t="s"/>
      <c r="AV940" t="s"/>
      <c r="AW940" t="s"/>
      <c r="AX940" t="s"/>
      <c r="AY940" t="n">
        <v>2336561</v>
      </c>
      <c r="AZ940" t="s">
        <v>1527</v>
      </c>
      <c r="BA940" t="s"/>
      <c r="BB940" t="n">
        <v>699596</v>
      </c>
      <c r="BC940" t="n">
        <v>13.38143</v>
      </c>
      <c r="BD940" t="n">
        <v>52.5323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92</v>
      </c>
    </row>
    <row r="941" spans="1:70">
      <c r="A941" t="s">
        <v>70</v>
      </c>
      <c r="B941" t="s">
        <v>71</v>
      </c>
      <c r="C941" t="s">
        <v>72</v>
      </c>
      <c r="D941" t="n">
        <v>1</v>
      </c>
      <c r="E941" t="s">
        <v>1524</v>
      </c>
      <c r="F941" t="n">
        <v>3430013</v>
      </c>
      <c r="G941" t="s">
        <v>74</v>
      </c>
      <c r="H941" t="s">
        <v>75</v>
      </c>
      <c r="I941" t="s"/>
      <c r="J941" t="s">
        <v>74</v>
      </c>
      <c r="K941" t="n">
        <v>332.6</v>
      </c>
      <c r="L941" t="s">
        <v>76</v>
      </c>
      <c r="M941" t="s"/>
      <c r="N941" t="s">
        <v>1525</v>
      </c>
      <c r="O941" t="s">
        <v>78</v>
      </c>
      <c r="P941" t="s">
        <v>1526</v>
      </c>
      <c r="Q941" t="s"/>
      <c r="R941" t="s">
        <v>118</v>
      </c>
      <c r="S941" t="s">
        <v>1531</v>
      </c>
      <c r="T941" t="s">
        <v>82</v>
      </c>
      <c r="U941" t="s"/>
      <c r="V941" t="s">
        <v>83</v>
      </c>
      <c r="W941" t="s">
        <v>99</v>
      </c>
      <c r="X941" t="s"/>
      <c r="Y941" t="s">
        <v>85</v>
      </c>
      <c r="Z941">
        <f>HYPERLINK("https://hotelmonitor-cachepage.eclerx.com/savepage/tk_15435848799775565_sr_2117.html","info")</f>
        <v/>
      </c>
      <c r="AA941" t="n">
        <v>518941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/>
      <c r="AM941" t="s"/>
      <c r="AN941" t="s">
        <v>88</v>
      </c>
      <c r="AO941" t="s"/>
      <c r="AP941" t="n">
        <v>185</v>
      </c>
      <c r="AQ941" t="s">
        <v>89</v>
      </c>
      <c r="AR941" t="s"/>
      <c r="AS941" t="s"/>
      <c r="AT941" t="s">
        <v>90</v>
      </c>
      <c r="AU941" t="s"/>
      <c r="AV941" t="s"/>
      <c r="AW941" t="s"/>
      <c r="AX941" t="s"/>
      <c r="AY941" t="n">
        <v>2336561</v>
      </c>
      <c r="AZ941" t="s">
        <v>1527</v>
      </c>
      <c r="BA941" t="s"/>
      <c r="BB941" t="n">
        <v>699596</v>
      </c>
      <c r="BC941" t="n">
        <v>13.38143</v>
      </c>
      <c r="BD941" t="n">
        <v>52.5323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92</v>
      </c>
    </row>
    <row r="942" spans="1:70">
      <c r="A942" t="s">
        <v>70</v>
      </c>
      <c r="B942" t="s">
        <v>71</v>
      </c>
      <c r="C942" t="s">
        <v>72</v>
      </c>
      <c r="D942" t="n">
        <v>1</v>
      </c>
      <c r="E942" t="s">
        <v>1532</v>
      </c>
      <c r="F942" t="n">
        <v>76860</v>
      </c>
      <c r="G942" t="s">
        <v>74</v>
      </c>
      <c r="H942" t="s">
        <v>75</v>
      </c>
      <c r="I942" t="s"/>
      <c r="J942" t="s">
        <v>74</v>
      </c>
      <c r="K942" t="n">
        <v>142.4</v>
      </c>
      <c r="L942" t="s">
        <v>76</v>
      </c>
      <c r="M942" t="s"/>
      <c r="N942" t="s">
        <v>141</v>
      </c>
      <c r="O942" t="s">
        <v>78</v>
      </c>
      <c r="P942" t="s">
        <v>1533</v>
      </c>
      <c r="Q942" t="s"/>
      <c r="R942" t="s">
        <v>80</v>
      </c>
      <c r="S942" t="s">
        <v>1534</v>
      </c>
      <c r="T942" t="s">
        <v>82</v>
      </c>
      <c r="U942" t="s"/>
      <c r="V942" t="s">
        <v>83</v>
      </c>
      <c r="W942" t="s">
        <v>99</v>
      </c>
      <c r="X942" t="s"/>
      <c r="Y942" t="s">
        <v>85</v>
      </c>
      <c r="Z942">
        <f>HYPERLINK("https://hotelmonitor-cachepage.eclerx.com/savepage/tk_15435847754604545_sr_2117.html","info")</f>
        <v/>
      </c>
      <c r="AA942" t="n">
        <v>17537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/>
      <c r="AM942" t="s"/>
      <c r="AN942" t="s">
        <v>88</v>
      </c>
      <c r="AO942" t="s"/>
      <c r="AP942" t="n">
        <v>124</v>
      </c>
      <c r="AQ942" t="s">
        <v>89</v>
      </c>
      <c r="AR942" t="s"/>
      <c r="AS942" t="s"/>
      <c r="AT942" t="s">
        <v>90</v>
      </c>
      <c r="AU942" t="s"/>
      <c r="AV942" t="s"/>
      <c r="AW942" t="s"/>
      <c r="AX942" t="s"/>
      <c r="AY942" t="n">
        <v>2006370</v>
      </c>
      <c r="AZ942" t="s">
        <v>1535</v>
      </c>
      <c r="BA942" t="s"/>
      <c r="BB942" t="n">
        <v>21405</v>
      </c>
      <c r="BC942" t="n">
        <v>13.34175</v>
      </c>
      <c r="BD942" t="n">
        <v>52.52548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92</v>
      </c>
    </row>
    <row r="943" spans="1:70">
      <c r="A943" t="s">
        <v>70</v>
      </c>
      <c r="B943" t="s">
        <v>71</v>
      </c>
      <c r="C943" t="s">
        <v>72</v>
      </c>
      <c r="D943" t="n">
        <v>1</v>
      </c>
      <c r="E943" t="s">
        <v>1536</v>
      </c>
      <c r="F943" t="n">
        <v>156496</v>
      </c>
      <c r="G943" t="s">
        <v>74</v>
      </c>
      <c r="H943" t="s">
        <v>75</v>
      </c>
      <c r="I943" t="s"/>
      <c r="J943" t="s">
        <v>74</v>
      </c>
      <c r="K943" t="n">
        <v>103.7</v>
      </c>
      <c r="L943" t="s">
        <v>76</v>
      </c>
      <c r="M943" t="s"/>
      <c r="N943" t="s">
        <v>771</v>
      </c>
      <c r="O943" t="s">
        <v>78</v>
      </c>
      <c r="P943" t="s">
        <v>1537</v>
      </c>
      <c r="Q943" t="s"/>
      <c r="R943" t="s">
        <v>80</v>
      </c>
      <c r="S943" t="s">
        <v>1538</v>
      </c>
      <c r="T943" t="s">
        <v>82</v>
      </c>
      <c r="U943" t="s"/>
      <c r="V943" t="s">
        <v>83</v>
      </c>
      <c r="W943" t="s">
        <v>84</v>
      </c>
      <c r="X943" t="s"/>
      <c r="Y943" t="s">
        <v>85</v>
      </c>
      <c r="Z943">
        <f>HYPERLINK("https://hotelmonitor-cachepage.eclerx.com/savepage/tk_15435849805644689_sr_2117.html","info")</f>
        <v/>
      </c>
      <c r="AA943" t="n">
        <v>68680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/>
      <c r="AM943" t="s"/>
      <c r="AN943" t="s">
        <v>88</v>
      </c>
      <c r="AO943" t="s"/>
      <c r="AP943" t="n">
        <v>241</v>
      </c>
      <c r="AQ943" t="s">
        <v>89</v>
      </c>
      <c r="AR943" t="s"/>
      <c r="AS943" t="s"/>
      <c r="AT943" t="s">
        <v>90</v>
      </c>
      <c r="AU943" t="s"/>
      <c r="AV943" t="s"/>
      <c r="AW943" t="s"/>
      <c r="AX943" t="s"/>
      <c r="AY943" t="n">
        <v>2950767</v>
      </c>
      <c r="AZ943" t="s">
        <v>1539</v>
      </c>
      <c r="BA943" t="s"/>
      <c r="BB943" t="n">
        <v>50689</v>
      </c>
      <c r="BC943" t="n">
        <v>13.30792</v>
      </c>
      <c r="BD943" t="n">
        <v>52.48427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92</v>
      </c>
    </row>
    <row r="944" spans="1:70">
      <c r="A944" t="s">
        <v>70</v>
      </c>
      <c r="B944" t="s">
        <v>71</v>
      </c>
      <c r="C944" t="s">
        <v>72</v>
      </c>
      <c r="D944" t="n">
        <v>1</v>
      </c>
      <c r="E944" t="s">
        <v>1536</v>
      </c>
      <c r="F944" t="n">
        <v>156496</v>
      </c>
      <c r="G944" t="s">
        <v>74</v>
      </c>
      <c r="H944" t="s">
        <v>75</v>
      </c>
      <c r="I944" t="s"/>
      <c r="J944" t="s">
        <v>74</v>
      </c>
      <c r="K944" t="n">
        <v>122</v>
      </c>
      <c r="L944" t="s">
        <v>76</v>
      </c>
      <c r="M944" t="s"/>
      <c r="N944" t="s">
        <v>125</v>
      </c>
      <c r="O944" t="s">
        <v>78</v>
      </c>
      <c r="P944" t="s">
        <v>1537</v>
      </c>
      <c r="Q944" t="s"/>
      <c r="R944" t="s">
        <v>80</v>
      </c>
      <c r="S944" t="s">
        <v>138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HYPERLINK("https://hotelmonitor-cachepage.eclerx.com/savepage/tk_15435849805644689_sr_2117.html","info")</f>
        <v/>
      </c>
      <c r="AA944" t="n">
        <v>68680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/>
      <c r="AM944" t="s"/>
      <c r="AN944" t="s">
        <v>88</v>
      </c>
      <c r="AO944" t="s"/>
      <c r="AP944" t="n">
        <v>241</v>
      </c>
      <c r="AQ944" t="s">
        <v>89</v>
      </c>
      <c r="AR944" t="s"/>
      <c r="AS944" t="s"/>
      <c r="AT944" t="s">
        <v>90</v>
      </c>
      <c r="AU944" t="s"/>
      <c r="AV944" t="s"/>
      <c r="AW944" t="s"/>
      <c r="AX944" t="s"/>
      <c r="AY944" t="n">
        <v>2950767</v>
      </c>
      <c r="AZ944" t="s">
        <v>1539</v>
      </c>
      <c r="BA944" t="s"/>
      <c r="BB944" t="n">
        <v>50689</v>
      </c>
      <c r="BC944" t="n">
        <v>13.30792</v>
      </c>
      <c r="BD944" t="n">
        <v>52.48427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92</v>
      </c>
    </row>
    <row r="945" spans="1:70">
      <c r="A945" t="s">
        <v>70</v>
      </c>
      <c r="B945" t="s">
        <v>71</v>
      </c>
      <c r="C945" t="s">
        <v>72</v>
      </c>
      <c r="D945" t="n">
        <v>1</v>
      </c>
      <c r="E945" t="s">
        <v>1536</v>
      </c>
      <c r="F945" t="n">
        <v>156496</v>
      </c>
      <c r="G945" t="s">
        <v>74</v>
      </c>
      <c r="H945" t="s">
        <v>75</v>
      </c>
      <c r="I945" t="s"/>
      <c r="J945" t="s">
        <v>74</v>
      </c>
      <c r="K945" t="n">
        <v>123.25</v>
      </c>
      <c r="L945" t="s">
        <v>76</v>
      </c>
      <c r="M945" t="s"/>
      <c r="N945" t="s">
        <v>717</v>
      </c>
      <c r="O945" t="s">
        <v>78</v>
      </c>
      <c r="P945" t="s">
        <v>1537</v>
      </c>
      <c r="Q945" t="s"/>
      <c r="R945" t="s">
        <v>80</v>
      </c>
      <c r="S945" t="s">
        <v>1540</v>
      </c>
      <c r="T945" t="s">
        <v>82</v>
      </c>
      <c r="U945" t="s"/>
      <c r="V945" t="s">
        <v>83</v>
      </c>
      <c r="W945" t="s">
        <v>99</v>
      </c>
      <c r="X945" t="s"/>
      <c r="Y945" t="s">
        <v>85</v>
      </c>
      <c r="Z945">
        <f>HYPERLINK("https://hotelmonitor-cachepage.eclerx.com/savepage/tk_15435849805644689_sr_2117.html","info")</f>
        <v/>
      </c>
      <c r="AA945" t="n">
        <v>68680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/>
      <c r="AM945" t="s"/>
      <c r="AN945" t="s">
        <v>88</v>
      </c>
      <c r="AO945" t="s"/>
      <c r="AP945" t="n">
        <v>241</v>
      </c>
      <c r="AQ945" t="s">
        <v>89</v>
      </c>
      <c r="AR945" t="s"/>
      <c r="AS945" t="s"/>
      <c r="AT945" t="s">
        <v>90</v>
      </c>
      <c r="AU945" t="s"/>
      <c r="AV945" t="s"/>
      <c r="AW945" t="s"/>
      <c r="AX945" t="s"/>
      <c r="AY945" t="n">
        <v>2950767</v>
      </c>
      <c r="AZ945" t="s">
        <v>1539</v>
      </c>
      <c r="BA945" t="s"/>
      <c r="BB945" t="n">
        <v>50689</v>
      </c>
      <c r="BC945" t="n">
        <v>13.30792</v>
      </c>
      <c r="BD945" t="n">
        <v>52.48427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92</v>
      </c>
    </row>
    <row r="946" spans="1:70">
      <c r="A946" t="s">
        <v>70</v>
      </c>
      <c r="B946" t="s">
        <v>71</v>
      </c>
      <c r="C946" t="s">
        <v>72</v>
      </c>
      <c r="D946" t="n">
        <v>1</v>
      </c>
      <c r="E946" t="s">
        <v>1536</v>
      </c>
      <c r="F946" t="n">
        <v>156496</v>
      </c>
      <c r="G946" t="s">
        <v>74</v>
      </c>
      <c r="H946" t="s">
        <v>75</v>
      </c>
      <c r="I946" t="s"/>
      <c r="J946" t="s">
        <v>74</v>
      </c>
      <c r="K946" t="n">
        <v>145</v>
      </c>
      <c r="L946" t="s">
        <v>76</v>
      </c>
      <c r="M946" t="s"/>
      <c r="N946" t="s">
        <v>1541</v>
      </c>
      <c r="O946" t="s">
        <v>78</v>
      </c>
      <c r="P946" t="s">
        <v>1537</v>
      </c>
      <c r="Q946" t="s"/>
      <c r="R946" t="s">
        <v>80</v>
      </c>
      <c r="S946" t="s">
        <v>1409</v>
      </c>
      <c r="T946" t="s">
        <v>82</v>
      </c>
      <c r="U946" t="s"/>
      <c r="V946" t="s">
        <v>83</v>
      </c>
      <c r="W946" t="s">
        <v>99</v>
      </c>
      <c r="X946" t="s"/>
      <c r="Y946" t="s">
        <v>85</v>
      </c>
      <c r="Z946">
        <f>HYPERLINK("https://hotelmonitor-cachepage.eclerx.com/savepage/tk_15435849805644689_sr_2117.html","info")</f>
        <v/>
      </c>
      <c r="AA946" t="n">
        <v>68680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>
        <v>88</v>
      </c>
      <c r="AO946" t="s"/>
      <c r="AP946" t="n">
        <v>241</v>
      </c>
      <c r="AQ946" t="s">
        <v>89</v>
      </c>
      <c r="AR946" t="s"/>
      <c r="AS946" t="s"/>
      <c r="AT946" t="s">
        <v>90</v>
      </c>
      <c r="AU946" t="s"/>
      <c r="AV946" t="s"/>
      <c r="AW946" t="s"/>
      <c r="AX946" t="s"/>
      <c r="AY946" t="n">
        <v>2950767</v>
      </c>
      <c r="AZ946" t="s">
        <v>1539</v>
      </c>
      <c r="BA946" t="s"/>
      <c r="BB946" t="n">
        <v>50689</v>
      </c>
      <c r="BC946" t="n">
        <v>13.30792</v>
      </c>
      <c r="BD946" t="n">
        <v>52.48427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92</v>
      </c>
    </row>
    <row r="947" spans="1:70">
      <c r="A947" t="s">
        <v>70</v>
      </c>
      <c r="B947" t="s">
        <v>71</v>
      </c>
      <c r="C947" t="s">
        <v>72</v>
      </c>
      <c r="D947" t="n">
        <v>1</v>
      </c>
      <c r="E947" t="s">
        <v>1542</v>
      </c>
      <c r="F947" t="n">
        <v>743236</v>
      </c>
      <c r="G947" t="s">
        <v>74</v>
      </c>
      <c r="H947" t="s">
        <v>75</v>
      </c>
      <c r="I947" t="s"/>
      <c r="J947" t="s">
        <v>74</v>
      </c>
      <c r="K947" t="n">
        <v>105</v>
      </c>
      <c r="L947" t="s">
        <v>76</v>
      </c>
      <c r="M947" t="s"/>
      <c r="N947" t="s">
        <v>1543</v>
      </c>
      <c r="O947" t="s">
        <v>78</v>
      </c>
      <c r="P947" t="s">
        <v>1544</v>
      </c>
      <c r="Q947" t="s"/>
      <c r="R947" t="s">
        <v>118</v>
      </c>
      <c r="S947" t="s">
        <v>658</v>
      </c>
      <c r="T947" t="s">
        <v>82</v>
      </c>
      <c r="U947" t="s"/>
      <c r="V947" t="s">
        <v>83</v>
      </c>
      <c r="W947" t="s">
        <v>84</v>
      </c>
      <c r="X947" t="s"/>
      <c r="Y947" t="s">
        <v>85</v>
      </c>
      <c r="Z947">
        <f>HYPERLINK("https://hotelmonitor-cachepage.eclerx.com/savepage/tk_15435847312783463_sr_2117.html","info")</f>
        <v/>
      </c>
      <c r="AA947" t="n">
        <v>143564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>
        <v>88</v>
      </c>
      <c r="AO947" t="s"/>
      <c r="AP947" t="n">
        <v>101</v>
      </c>
      <c r="AQ947" t="s">
        <v>89</v>
      </c>
      <c r="AR947" t="s"/>
      <c r="AS947" t="s"/>
      <c r="AT947" t="s">
        <v>90</v>
      </c>
      <c r="AU947" t="s"/>
      <c r="AV947" t="s"/>
      <c r="AW947" t="s"/>
      <c r="AX947" t="s"/>
      <c r="AY947" t="n">
        <v>1030100</v>
      </c>
      <c r="AZ947" t="s"/>
      <c r="BA947" t="s"/>
      <c r="BB947" t="n">
        <v>521649</v>
      </c>
      <c r="BC947" t="n">
        <v>13.331228</v>
      </c>
      <c r="BD947" t="n">
        <v>52.501907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92</v>
      </c>
    </row>
    <row r="948" spans="1:70">
      <c r="A948" t="s">
        <v>70</v>
      </c>
      <c r="B948" t="s">
        <v>71</v>
      </c>
      <c r="C948" t="s">
        <v>72</v>
      </c>
      <c r="D948" t="n">
        <v>1</v>
      </c>
      <c r="E948" t="s">
        <v>1542</v>
      </c>
      <c r="F948" t="n">
        <v>743236</v>
      </c>
      <c r="G948" t="s">
        <v>74</v>
      </c>
      <c r="H948" t="s">
        <v>75</v>
      </c>
      <c r="I948" t="s"/>
      <c r="J948" t="s">
        <v>74</v>
      </c>
      <c r="K948" t="n">
        <v>137</v>
      </c>
      <c r="L948" t="s">
        <v>76</v>
      </c>
      <c r="M948" t="s"/>
      <c r="N948" t="s">
        <v>1545</v>
      </c>
      <c r="O948" t="s">
        <v>78</v>
      </c>
      <c r="P948" t="s">
        <v>1544</v>
      </c>
      <c r="Q948" t="s"/>
      <c r="R948" t="s">
        <v>118</v>
      </c>
      <c r="S948" t="s">
        <v>360</v>
      </c>
      <c r="T948" t="s">
        <v>82</v>
      </c>
      <c r="U948" t="s"/>
      <c r="V948" t="s">
        <v>83</v>
      </c>
      <c r="W948" t="s">
        <v>99</v>
      </c>
      <c r="X948" t="s"/>
      <c r="Y948" t="s">
        <v>85</v>
      </c>
      <c r="Z948">
        <f>HYPERLINK("https://hotelmonitor-cachepage.eclerx.com/savepage/tk_15435847312783463_sr_2117.html","info")</f>
        <v/>
      </c>
      <c r="AA948" t="n">
        <v>143564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>
        <v>88</v>
      </c>
      <c r="AO948" t="s"/>
      <c r="AP948" t="n">
        <v>101</v>
      </c>
      <c r="AQ948" t="s">
        <v>89</v>
      </c>
      <c r="AR948" t="s"/>
      <c r="AS948" t="s"/>
      <c r="AT948" t="s">
        <v>90</v>
      </c>
      <c r="AU948" t="s"/>
      <c r="AV948" t="s"/>
      <c r="AW948" t="s"/>
      <c r="AX948" t="s"/>
      <c r="AY948" t="n">
        <v>1030100</v>
      </c>
      <c r="AZ948" t="s"/>
      <c r="BA948" t="s"/>
      <c r="BB948" t="n">
        <v>521649</v>
      </c>
      <c r="BC948" t="n">
        <v>13.331228</v>
      </c>
      <c r="BD948" t="n">
        <v>52.501907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92</v>
      </c>
    </row>
    <row r="949" spans="1:70">
      <c r="A949" t="s">
        <v>70</v>
      </c>
      <c r="B949" t="s">
        <v>71</v>
      </c>
      <c r="C949" t="s">
        <v>72</v>
      </c>
      <c r="D949" t="n">
        <v>1</v>
      </c>
      <c r="E949" t="s">
        <v>1542</v>
      </c>
      <c r="F949" t="n">
        <v>743236</v>
      </c>
      <c r="G949" t="s">
        <v>74</v>
      </c>
      <c r="H949" t="s">
        <v>75</v>
      </c>
      <c r="I949" t="s"/>
      <c r="J949" t="s">
        <v>74</v>
      </c>
      <c r="K949" t="n">
        <v>179</v>
      </c>
      <c r="L949" t="s">
        <v>76</v>
      </c>
      <c r="M949" t="s"/>
      <c r="N949" t="s">
        <v>1546</v>
      </c>
      <c r="O949" t="s">
        <v>78</v>
      </c>
      <c r="P949" t="s">
        <v>1544</v>
      </c>
      <c r="Q949" t="s"/>
      <c r="R949" t="s">
        <v>118</v>
      </c>
      <c r="S949" t="s">
        <v>420</v>
      </c>
      <c r="T949" t="s">
        <v>82</v>
      </c>
      <c r="U949" t="s"/>
      <c r="V949" t="s">
        <v>83</v>
      </c>
      <c r="W949" t="s">
        <v>84</v>
      </c>
      <c r="X949" t="s"/>
      <c r="Y949" t="s">
        <v>85</v>
      </c>
      <c r="Z949">
        <f>HYPERLINK("https://hotelmonitor-cachepage.eclerx.com/savepage/tk_15435847312783463_sr_2117.html","info")</f>
        <v/>
      </c>
      <c r="AA949" t="n">
        <v>143564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>
        <v>88</v>
      </c>
      <c r="AO949" t="s"/>
      <c r="AP949" t="n">
        <v>101</v>
      </c>
      <c r="AQ949" t="s">
        <v>89</v>
      </c>
      <c r="AR949" t="s"/>
      <c r="AS949" t="s"/>
      <c r="AT949" t="s">
        <v>90</v>
      </c>
      <c r="AU949" t="s"/>
      <c r="AV949" t="s"/>
      <c r="AW949" t="s"/>
      <c r="AX949" t="s"/>
      <c r="AY949" t="n">
        <v>1030100</v>
      </c>
      <c r="AZ949" t="s"/>
      <c r="BA949" t="s"/>
      <c r="BB949" t="n">
        <v>521649</v>
      </c>
      <c r="BC949" t="n">
        <v>13.331228</v>
      </c>
      <c r="BD949" t="n">
        <v>52.501907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92</v>
      </c>
    </row>
    <row r="950" spans="1:70">
      <c r="A950" t="s">
        <v>70</v>
      </c>
      <c r="B950" t="s">
        <v>71</v>
      </c>
      <c r="C950" t="s">
        <v>72</v>
      </c>
      <c r="D950" t="n">
        <v>1</v>
      </c>
      <c r="E950" t="s">
        <v>1542</v>
      </c>
      <c r="F950" t="n">
        <v>743236</v>
      </c>
      <c r="G950" t="s">
        <v>74</v>
      </c>
      <c r="H950" t="s">
        <v>75</v>
      </c>
      <c r="I950" t="s"/>
      <c r="J950" t="s">
        <v>74</v>
      </c>
      <c r="K950" t="n">
        <v>204</v>
      </c>
      <c r="L950" t="s">
        <v>76</v>
      </c>
      <c r="M950" t="s"/>
      <c r="N950" t="s">
        <v>871</v>
      </c>
      <c r="O950" t="s">
        <v>78</v>
      </c>
      <c r="P950" t="s">
        <v>1544</v>
      </c>
      <c r="Q950" t="s"/>
      <c r="R950" t="s">
        <v>118</v>
      </c>
      <c r="S950" t="s">
        <v>1547</v>
      </c>
      <c r="T950" t="s">
        <v>82</v>
      </c>
      <c r="U950" t="s"/>
      <c r="V950" t="s">
        <v>83</v>
      </c>
      <c r="W950" t="s">
        <v>84</v>
      </c>
      <c r="X950" t="s"/>
      <c r="Y950" t="s">
        <v>85</v>
      </c>
      <c r="Z950">
        <f>HYPERLINK("https://hotelmonitor-cachepage.eclerx.com/savepage/tk_15435847312783463_sr_2117.html","info")</f>
        <v/>
      </c>
      <c r="AA950" t="n">
        <v>143564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>
        <v>88</v>
      </c>
      <c r="AO950" t="s"/>
      <c r="AP950" t="n">
        <v>101</v>
      </c>
      <c r="AQ950" t="s">
        <v>89</v>
      </c>
      <c r="AR950" t="s"/>
      <c r="AS950" t="s"/>
      <c r="AT950" t="s">
        <v>90</v>
      </c>
      <c r="AU950" t="s"/>
      <c r="AV950" t="s"/>
      <c r="AW950" t="s"/>
      <c r="AX950" t="s"/>
      <c r="AY950" t="n">
        <v>1030100</v>
      </c>
      <c r="AZ950" t="s"/>
      <c r="BA950" t="s"/>
      <c r="BB950" t="n">
        <v>521649</v>
      </c>
      <c r="BC950" t="n">
        <v>13.331228</v>
      </c>
      <c r="BD950" t="n">
        <v>52.501907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92</v>
      </c>
    </row>
    <row r="951" spans="1:70">
      <c r="A951" t="s">
        <v>70</v>
      </c>
      <c r="B951" t="s">
        <v>71</v>
      </c>
      <c r="C951" t="s">
        <v>72</v>
      </c>
      <c r="D951" t="n">
        <v>1</v>
      </c>
      <c r="E951" t="s">
        <v>1542</v>
      </c>
      <c r="F951" t="n">
        <v>743236</v>
      </c>
      <c r="G951" t="s">
        <v>74</v>
      </c>
      <c r="H951" t="s">
        <v>75</v>
      </c>
      <c r="I951" t="s"/>
      <c r="J951" t="s">
        <v>74</v>
      </c>
      <c r="K951" t="n">
        <v>227</v>
      </c>
      <c r="L951" t="s">
        <v>76</v>
      </c>
      <c r="M951" t="s"/>
      <c r="N951" t="s">
        <v>1546</v>
      </c>
      <c r="O951" t="s">
        <v>78</v>
      </c>
      <c r="P951" t="s">
        <v>1544</v>
      </c>
      <c r="Q951" t="s"/>
      <c r="R951" t="s">
        <v>118</v>
      </c>
      <c r="S951" t="s">
        <v>1059</v>
      </c>
      <c r="T951" t="s">
        <v>82</v>
      </c>
      <c r="U951" t="s"/>
      <c r="V951" t="s">
        <v>83</v>
      </c>
      <c r="W951" t="s">
        <v>99</v>
      </c>
      <c r="X951" t="s"/>
      <c r="Y951" t="s">
        <v>85</v>
      </c>
      <c r="Z951">
        <f>HYPERLINK("https://hotelmonitor-cachepage.eclerx.com/savepage/tk_15435847312783463_sr_2117.html","info")</f>
        <v/>
      </c>
      <c r="AA951" t="n">
        <v>143564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>
        <v>88</v>
      </c>
      <c r="AO951" t="s"/>
      <c r="AP951" t="n">
        <v>101</v>
      </c>
      <c r="AQ951" t="s">
        <v>89</v>
      </c>
      <c r="AR951" t="s"/>
      <c r="AS951" t="s"/>
      <c r="AT951" t="s">
        <v>90</v>
      </c>
      <c r="AU951" t="s"/>
      <c r="AV951" t="s"/>
      <c r="AW951" t="s"/>
      <c r="AX951" t="s"/>
      <c r="AY951" t="n">
        <v>1030100</v>
      </c>
      <c r="AZ951" t="s"/>
      <c r="BA951" t="s"/>
      <c r="BB951" t="n">
        <v>521649</v>
      </c>
      <c r="BC951" t="n">
        <v>13.331228</v>
      </c>
      <c r="BD951" t="n">
        <v>52.501907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92</v>
      </c>
    </row>
    <row r="952" spans="1:70">
      <c r="A952" t="s">
        <v>70</v>
      </c>
      <c r="B952" t="s">
        <v>71</v>
      </c>
      <c r="C952" t="s">
        <v>72</v>
      </c>
      <c r="D952" t="n">
        <v>1</v>
      </c>
      <c r="E952" t="s">
        <v>1548</v>
      </c>
      <c r="F952" t="n">
        <v>-1</v>
      </c>
      <c r="G952" t="s">
        <v>74</v>
      </c>
      <c r="H952" t="s">
        <v>75</v>
      </c>
      <c r="I952" t="s"/>
      <c r="J952" t="s">
        <v>74</v>
      </c>
      <c r="K952" t="n">
        <v>66.5</v>
      </c>
      <c r="L952" t="s">
        <v>76</v>
      </c>
      <c r="M952" t="s"/>
      <c r="N952" t="s">
        <v>96</v>
      </c>
      <c r="O952" t="s">
        <v>78</v>
      </c>
      <c r="P952" t="s">
        <v>1548</v>
      </c>
      <c r="Q952" t="s"/>
      <c r="R952" t="s">
        <v>80</v>
      </c>
      <c r="S952" t="s">
        <v>1549</v>
      </c>
      <c r="T952" t="s">
        <v>82</v>
      </c>
      <c r="U952" t="s"/>
      <c r="V952" t="s">
        <v>83</v>
      </c>
      <c r="W952" t="s">
        <v>99</v>
      </c>
      <c r="X952" t="s"/>
      <c r="Y952" t="s">
        <v>85</v>
      </c>
      <c r="Z952">
        <f>HYPERLINK("https://hotelmonitor-cachepage.eclerx.com/savepage/tk_15435846289278154_sr_2117.html","info")</f>
        <v/>
      </c>
      <c r="AA952" t="n">
        <v>-2071632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>
        <v>88</v>
      </c>
      <c r="AO952" t="s"/>
      <c r="AP952" t="n">
        <v>43</v>
      </c>
      <c r="AQ952" t="s">
        <v>89</v>
      </c>
      <c r="AR952" t="s"/>
      <c r="AS952" t="s"/>
      <c r="AT952" t="s">
        <v>90</v>
      </c>
      <c r="AU952" t="s"/>
      <c r="AV952" t="s"/>
      <c r="AW952" t="s"/>
      <c r="AX952" t="s"/>
      <c r="AY952" t="n">
        <v>2071632</v>
      </c>
      <c r="AZ952" t="s">
        <v>1550</v>
      </c>
      <c r="BA952" t="s"/>
      <c r="BB952" t="n">
        <v>25046</v>
      </c>
      <c r="BC952" t="n">
        <v>13.32971</v>
      </c>
      <c r="BD952" t="n">
        <v>52.56948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92</v>
      </c>
    </row>
    <row r="953" spans="1:70">
      <c r="A953" t="s">
        <v>70</v>
      </c>
      <c r="B953" t="s">
        <v>71</v>
      </c>
      <c r="C953" t="s">
        <v>72</v>
      </c>
      <c r="D953" t="n">
        <v>1</v>
      </c>
      <c r="E953" t="s">
        <v>1548</v>
      </c>
      <c r="F953" t="n">
        <v>-1</v>
      </c>
      <c r="G953" t="s">
        <v>74</v>
      </c>
      <c r="H953" t="s">
        <v>75</v>
      </c>
      <c r="I953" t="s"/>
      <c r="J953" t="s">
        <v>74</v>
      </c>
      <c r="K953" t="n">
        <v>68.59999999999999</v>
      </c>
      <c r="L953" t="s">
        <v>76</v>
      </c>
      <c r="M953" t="s"/>
      <c r="N953" t="s">
        <v>141</v>
      </c>
      <c r="O953" t="s">
        <v>78</v>
      </c>
      <c r="P953" t="s">
        <v>1548</v>
      </c>
      <c r="Q953" t="s"/>
      <c r="R953" t="s">
        <v>80</v>
      </c>
      <c r="S953" t="s">
        <v>1551</v>
      </c>
      <c r="T953" t="s">
        <v>82</v>
      </c>
      <c r="U953" t="s"/>
      <c r="V953" t="s">
        <v>83</v>
      </c>
      <c r="W953" t="s">
        <v>99</v>
      </c>
      <c r="X953" t="s"/>
      <c r="Y953" t="s">
        <v>85</v>
      </c>
      <c r="Z953">
        <f>HYPERLINK("https://hotelmonitor-cachepage.eclerx.com/savepage/tk_15435846289278154_sr_2117.html","info")</f>
        <v/>
      </c>
      <c r="AA953" t="n">
        <v>-2071632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>
        <v>88</v>
      </c>
      <c r="AO953" t="s"/>
      <c r="AP953" t="n">
        <v>43</v>
      </c>
      <c r="AQ953" t="s">
        <v>89</v>
      </c>
      <c r="AR953" t="s"/>
      <c r="AS953" t="s"/>
      <c r="AT953" t="s">
        <v>90</v>
      </c>
      <c r="AU953" t="s"/>
      <c r="AV953" t="s"/>
      <c r="AW953" t="s"/>
      <c r="AX953" t="s"/>
      <c r="AY953" t="n">
        <v>2071632</v>
      </c>
      <c r="AZ953" t="s">
        <v>1550</v>
      </c>
      <c r="BA953" t="s"/>
      <c r="BB953" t="n">
        <v>25046</v>
      </c>
      <c r="BC953" t="n">
        <v>13.32971</v>
      </c>
      <c r="BD953" t="n">
        <v>52.56948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92</v>
      </c>
    </row>
    <row r="954" spans="1:70">
      <c r="A954" t="s">
        <v>70</v>
      </c>
      <c r="B954" t="s">
        <v>71</v>
      </c>
      <c r="C954" t="s">
        <v>72</v>
      </c>
      <c r="D954" t="n">
        <v>1</v>
      </c>
      <c r="E954" t="s">
        <v>1552</v>
      </c>
      <c r="F954" t="n">
        <v>-1</v>
      </c>
      <c r="G954" t="s">
        <v>74</v>
      </c>
      <c r="H954" t="s">
        <v>75</v>
      </c>
      <c r="I954" t="s"/>
      <c r="J954" t="s">
        <v>74</v>
      </c>
      <c r="K954" t="n">
        <v>95</v>
      </c>
      <c r="L954" t="s">
        <v>76</v>
      </c>
      <c r="M954" t="s"/>
      <c r="N954" t="s">
        <v>595</v>
      </c>
      <c r="O954" t="s">
        <v>78</v>
      </c>
      <c r="P954" t="s">
        <v>1552</v>
      </c>
      <c r="Q954" t="s"/>
      <c r="R954" t="s">
        <v>80</v>
      </c>
      <c r="S954" t="s">
        <v>147</v>
      </c>
      <c r="T954" t="s">
        <v>82</v>
      </c>
      <c r="U954" t="s"/>
      <c r="V954" t="s">
        <v>83</v>
      </c>
      <c r="W954" t="s">
        <v>84</v>
      </c>
      <c r="X954" t="s"/>
      <c r="Y954" t="s">
        <v>85</v>
      </c>
      <c r="Z954">
        <f>HYPERLINK("https://hotelmonitor-cachepage.eclerx.com/savepage/tk_15435848082946439_sr_2117.html","info")</f>
        <v/>
      </c>
      <c r="AA954" t="n">
        <v>-6796573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>
        <v>88</v>
      </c>
      <c r="AO954" t="s"/>
      <c r="AP954" t="n">
        <v>143</v>
      </c>
      <c r="AQ954" t="s">
        <v>89</v>
      </c>
      <c r="AR954" t="s"/>
      <c r="AS954" t="s"/>
      <c r="AT954" t="s">
        <v>90</v>
      </c>
      <c r="AU954" t="s"/>
      <c r="AV954" t="s"/>
      <c r="AW954" t="s"/>
      <c r="AX954" t="s"/>
      <c r="AY954" t="n">
        <v>6796573</v>
      </c>
      <c r="AZ954" t="s">
        <v>1553</v>
      </c>
      <c r="BA954" t="s"/>
      <c r="BB954" t="n">
        <v>24396</v>
      </c>
      <c r="BC954" t="n">
        <v>13.30633</v>
      </c>
      <c r="BD954" t="n">
        <v>52.50088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92</v>
      </c>
    </row>
    <row r="955" spans="1:70">
      <c r="A955" t="s">
        <v>70</v>
      </c>
      <c r="B955" t="s">
        <v>71</v>
      </c>
      <c r="C955" t="s">
        <v>72</v>
      </c>
      <c r="D955" t="n">
        <v>1</v>
      </c>
      <c r="E955" t="s">
        <v>1552</v>
      </c>
      <c r="F955" t="n">
        <v>-1</v>
      </c>
      <c r="G955" t="s">
        <v>74</v>
      </c>
      <c r="H955" t="s">
        <v>75</v>
      </c>
      <c r="I955" t="s"/>
      <c r="J955" t="s">
        <v>74</v>
      </c>
      <c r="K955" t="n">
        <v>109</v>
      </c>
      <c r="L955" t="s">
        <v>76</v>
      </c>
      <c r="M955" t="s"/>
      <c r="N955" t="s">
        <v>1554</v>
      </c>
      <c r="O955" t="s">
        <v>78</v>
      </c>
      <c r="P955" t="s">
        <v>1552</v>
      </c>
      <c r="Q955" t="s"/>
      <c r="R955" t="s">
        <v>80</v>
      </c>
      <c r="S955" t="s">
        <v>81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HYPERLINK("https://hotelmonitor-cachepage.eclerx.com/savepage/tk_15435848082946439_sr_2117.html","info")</f>
        <v/>
      </c>
      <c r="AA955" t="n">
        <v>-6796573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>
        <v>88</v>
      </c>
      <c r="AO955" t="s"/>
      <c r="AP955" t="n">
        <v>143</v>
      </c>
      <c r="AQ955" t="s">
        <v>89</v>
      </c>
      <c r="AR955" t="s"/>
      <c r="AS955" t="s"/>
      <c r="AT955" t="s">
        <v>90</v>
      </c>
      <c r="AU955" t="s"/>
      <c r="AV955" t="s"/>
      <c r="AW955" t="s"/>
      <c r="AX955" t="s"/>
      <c r="AY955" t="n">
        <v>6796573</v>
      </c>
      <c r="AZ955" t="s">
        <v>1553</v>
      </c>
      <c r="BA955" t="s"/>
      <c r="BB955" t="n">
        <v>24396</v>
      </c>
      <c r="BC955" t="n">
        <v>13.30633</v>
      </c>
      <c r="BD955" t="n">
        <v>52.50088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92</v>
      </c>
    </row>
    <row r="956" spans="1:70">
      <c r="A956" t="s">
        <v>70</v>
      </c>
      <c r="B956" t="s">
        <v>71</v>
      </c>
      <c r="C956" t="s">
        <v>72</v>
      </c>
      <c r="D956" t="n">
        <v>1</v>
      </c>
      <c r="E956" t="s">
        <v>1552</v>
      </c>
      <c r="F956" t="n">
        <v>-1</v>
      </c>
      <c r="G956" t="s">
        <v>74</v>
      </c>
      <c r="H956" t="s">
        <v>75</v>
      </c>
      <c r="I956" t="s"/>
      <c r="J956" t="s">
        <v>74</v>
      </c>
      <c r="K956" t="n">
        <v>110</v>
      </c>
      <c r="L956" t="s">
        <v>76</v>
      </c>
      <c r="M956" t="s"/>
      <c r="N956" t="s">
        <v>598</v>
      </c>
      <c r="O956" t="s">
        <v>78</v>
      </c>
      <c r="P956" t="s">
        <v>1552</v>
      </c>
      <c r="Q956" t="s"/>
      <c r="R956" t="s">
        <v>80</v>
      </c>
      <c r="S956" t="s">
        <v>435</v>
      </c>
      <c r="T956" t="s">
        <v>82</v>
      </c>
      <c r="U956" t="s"/>
      <c r="V956" t="s">
        <v>83</v>
      </c>
      <c r="W956" t="s">
        <v>99</v>
      </c>
      <c r="X956" t="s"/>
      <c r="Y956" t="s">
        <v>85</v>
      </c>
      <c r="Z956">
        <f>HYPERLINK("https://hotelmonitor-cachepage.eclerx.com/savepage/tk_15435848082946439_sr_2117.html","info")</f>
        <v/>
      </c>
      <c r="AA956" t="n">
        <v>-6796573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>
        <v>88</v>
      </c>
      <c r="AO956" t="s"/>
      <c r="AP956" t="n">
        <v>143</v>
      </c>
      <c r="AQ956" t="s">
        <v>89</v>
      </c>
      <c r="AR956" t="s"/>
      <c r="AS956" t="s"/>
      <c r="AT956" t="s">
        <v>90</v>
      </c>
      <c r="AU956" t="s"/>
      <c r="AV956" t="s"/>
      <c r="AW956" t="s"/>
      <c r="AX956" t="s"/>
      <c r="AY956" t="n">
        <v>6796573</v>
      </c>
      <c r="AZ956" t="s">
        <v>1553</v>
      </c>
      <c r="BA956" t="s"/>
      <c r="BB956" t="n">
        <v>24396</v>
      </c>
      <c r="BC956" t="n">
        <v>13.30633</v>
      </c>
      <c r="BD956" t="n">
        <v>52.50088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92</v>
      </c>
    </row>
    <row r="957" spans="1:70">
      <c r="A957" t="s">
        <v>70</v>
      </c>
      <c r="B957" t="s">
        <v>71</v>
      </c>
      <c r="C957" t="s">
        <v>72</v>
      </c>
      <c r="D957" t="n">
        <v>1</v>
      </c>
      <c r="E957" t="s">
        <v>1552</v>
      </c>
      <c r="F957" t="n">
        <v>-1</v>
      </c>
      <c r="G957" t="s">
        <v>74</v>
      </c>
      <c r="H957" t="s">
        <v>75</v>
      </c>
      <c r="I957" t="s"/>
      <c r="J957" t="s">
        <v>74</v>
      </c>
      <c r="K957" t="n">
        <v>129</v>
      </c>
      <c r="L957" t="s">
        <v>76</v>
      </c>
      <c r="M957" t="s"/>
      <c r="N957" t="s">
        <v>1554</v>
      </c>
      <c r="O957" t="s">
        <v>78</v>
      </c>
      <c r="P957" t="s">
        <v>1552</v>
      </c>
      <c r="Q957" t="s"/>
      <c r="R957" t="s">
        <v>80</v>
      </c>
      <c r="S957" t="s">
        <v>212</v>
      </c>
      <c r="T957" t="s">
        <v>82</v>
      </c>
      <c r="U957" t="s"/>
      <c r="V957" t="s">
        <v>83</v>
      </c>
      <c r="W957" t="s">
        <v>99</v>
      </c>
      <c r="X957" t="s"/>
      <c r="Y957" t="s">
        <v>85</v>
      </c>
      <c r="Z957">
        <f>HYPERLINK("https://hotelmonitor-cachepage.eclerx.com/savepage/tk_15435848082946439_sr_2117.html","info")</f>
        <v/>
      </c>
      <c r="AA957" t="n">
        <v>-6796573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>
        <v>88</v>
      </c>
      <c r="AO957" t="s"/>
      <c r="AP957" t="n">
        <v>143</v>
      </c>
      <c r="AQ957" t="s">
        <v>89</v>
      </c>
      <c r="AR957" t="s"/>
      <c r="AS957" t="s"/>
      <c r="AT957" t="s">
        <v>90</v>
      </c>
      <c r="AU957" t="s"/>
      <c r="AV957" t="s"/>
      <c r="AW957" t="s"/>
      <c r="AX957" t="s"/>
      <c r="AY957" t="n">
        <v>6796573</v>
      </c>
      <c r="AZ957" t="s">
        <v>1553</v>
      </c>
      <c r="BA957" t="s"/>
      <c r="BB957" t="n">
        <v>24396</v>
      </c>
      <c r="BC957" t="n">
        <v>13.30633</v>
      </c>
      <c r="BD957" t="n">
        <v>52.50088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92</v>
      </c>
    </row>
    <row r="958" spans="1:70">
      <c r="A958" t="s">
        <v>70</v>
      </c>
      <c r="B958" t="s">
        <v>71</v>
      </c>
      <c r="C958" t="s">
        <v>72</v>
      </c>
      <c r="D958" t="n">
        <v>1</v>
      </c>
      <c r="E958" t="s">
        <v>1555</v>
      </c>
      <c r="F958" t="n">
        <v>-1</v>
      </c>
      <c r="G958" t="s">
        <v>74</v>
      </c>
      <c r="H958" t="s">
        <v>75</v>
      </c>
      <c r="I958" t="s"/>
      <c r="J958" t="s">
        <v>74</v>
      </c>
      <c r="K958" t="n">
        <v>213</v>
      </c>
      <c r="L958" t="s">
        <v>76</v>
      </c>
      <c r="M958" t="s"/>
      <c r="N958" t="s">
        <v>141</v>
      </c>
      <c r="O958" t="s">
        <v>78</v>
      </c>
      <c r="P958" t="s">
        <v>1555</v>
      </c>
      <c r="Q958" t="s"/>
      <c r="R958" t="s">
        <v>80</v>
      </c>
      <c r="S958" t="s">
        <v>1380</v>
      </c>
      <c r="T958" t="s">
        <v>82</v>
      </c>
      <c r="U958" t="s"/>
      <c r="V958" t="s">
        <v>83</v>
      </c>
      <c r="W958" t="s">
        <v>84</v>
      </c>
      <c r="X958" t="s"/>
      <c r="Y958" t="s">
        <v>85</v>
      </c>
      <c r="Z958">
        <f>HYPERLINK("https://hotelmonitor-cachepage.eclerx.com/savepage/tk_15435850053767903_sr_2117.html","info")</f>
        <v/>
      </c>
      <c r="AA958" t="n">
        <v>-2071761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>
        <v>88</v>
      </c>
      <c r="AO958" t="s"/>
      <c r="AP958" t="n">
        <v>255</v>
      </c>
      <c r="AQ958" t="s">
        <v>89</v>
      </c>
      <c r="AR958" t="s"/>
      <c r="AS958" t="s"/>
      <c r="AT958" t="s">
        <v>90</v>
      </c>
      <c r="AU958" t="s"/>
      <c r="AV958" t="s"/>
      <c r="AW958" t="s"/>
      <c r="AX958" t="s"/>
      <c r="AY958" t="n">
        <v>2071761</v>
      </c>
      <c r="AZ958" t="s">
        <v>1556</v>
      </c>
      <c r="BA958" t="s"/>
      <c r="BB958" t="n">
        <v>216507</v>
      </c>
      <c r="BC958" t="n">
        <v>13.197</v>
      </c>
      <c r="BD958" t="n">
        <v>52.493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92</v>
      </c>
    </row>
    <row r="959" spans="1:70">
      <c r="A959" t="s">
        <v>70</v>
      </c>
      <c r="B959" t="s">
        <v>71</v>
      </c>
      <c r="C959" t="s">
        <v>72</v>
      </c>
      <c r="D959" t="n">
        <v>1</v>
      </c>
      <c r="E959" t="s">
        <v>1557</v>
      </c>
      <c r="F959" t="n">
        <v>620890</v>
      </c>
      <c r="G959" t="s">
        <v>74</v>
      </c>
      <c r="H959" t="s">
        <v>75</v>
      </c>
      <c r="I959" t="s"/>
      <c r="J959" t="s">
        <v>74</v>
      </c>
      <c r="K959" t="n">
        <v>112.5</v>
      </c>
      <c r="L959" t="s">
        <v>76</v>
      </c>
      <c r="M959" t="s"/>
      <c r="N959" t="s">
        <v>96</v>
      </c>
      <c r="O959" t="s">
        <v>78</v>
      </c>
      <c r="P959" t="s">
        <v>1558</v>
      </c>
      <c r="Q959" t="s"/>
      <c r="R959" t="s">
        <v>118</v>
      </c>
      <c r="S959" t="s">
        <v>1559</v>
      </c>
      <c r="T959" t="s">
        <v>82</v>
      </c>
      <c r="U959" t="s"/>
      <c r="V959" t="s">
        <v>83</v>
      </c>
      <c r="W959" t="s">
        <v>84</v>
      </c>
      <c r="X959" t="s"/>
      <c r="Y959" t="s">
        <v>85</v>
      </c>
      <c r="Z959">
        <f>HYPERLINK("https://hotelmonitor-cachepage.eclerx.com/savepage/tk_15435846430456135_sr_2117.html","info")</f>
        <v/>
      </c>
      <c r="AA959" t="n">
        <v>135873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>
        <v>88</v>
      </c>
      <c r="AO959" t="s"/>
      <c r="AP959" t="n">
        <v>51</v>
      </c>
      <c r="AQ959" t="s">
        <v>89</v>
      </c>
      <c r="AR959" t="s"/>
      <c r="AS959" t="s"/>
      <c r="AT959" t="s">
        <v>90</v>
      </c>
      <c r="AU959" t="s"/>
      <c r="AV959" t="s"/>
      <c r="AW959" t="s"/>
      <c r="AX959" t="s"/>
      <c r="AY959" t="n">
        <v>1003367</v>
      </c>
      <c r="AZ959" t="s">
        <v>1560</v>
      </c>
      <c r="BA959" t="s"/>
      <c r="BB959" t="n">
        <v>430175</v>
      </c>
      <c r="BC959" t="n">
        <v>13.32206</v>
      </c>
      <c r="BD959" t="n">
        <v>52.4998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92</v>
      </c>
    </row>
    <row r="960" spans="1:70">
      <c r="A960" t="s">
        <v>70</v>
      </c>
      <c r="B960" t="s">
        <v>71</v>
      </c>
      <c r="C960" t="s">
        <v>72</v>
      </c>
      <c r="D960" t="n">
        <v>1</v>
      </c>
      <c r="E960" t="s">
        <v>1557</v>
      </c>
      <c r="F960" t="n">
        <v>620890</v>
      </c>
      <c r="G960" t="s">
        <v>74</v>
      </c>
      <c r="H960" t="s">
        <v>75</v>
      </c>
      <c r="I960" t="s"/>
      <c r="J960" t="s">
        <v>74</v>
      </c>
      <c r="K960" t="n">
        <v>125</v>
      </c>
      <c r="L960" t="s">
        <v>76</v>
      </c>
      <c r="M960" t="s"/>
      <c r="N960" t="s">
        <v>141</v>
      </c>
      <c r="O960" t="s">
        <v>78</v>
      </c>
      <c r="P960" t="s">
        <v>1558</v>
      </c>
      <c r="Q960" t="s"/>
      <c r="R960" t="s">
        <v>118</v>
      </c>
      <c r="S960" t="s">
        <v>142</v>
      </c>
      <c r="T960" t="s">
        <v>82</v>
      </c>
      <c r="U960" t="s"/>
      <c r="V960" t="s">
        <v>83</v>
      </c>
      <c r="W960" t="s">
        <v>84</v>
      </c>
      <c r="X960" t="s"/>
      <c r="Y960" t="s">
        <v>85</v>
      </c>
      <c r="Z960">
        <f>HYPERLINK("https://hotelmonitor-cachepage.eclerx.com/savepage/tk_15435846430456135_sr_2117.html","info")</f>
        <v/>
      </c>
      <c r="AA960" t="n">
        <v>135873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>
        <v>88</v>
      </c>
      <c r="AO960" t="s"/>
      <c r="AP960" t="n">
        <v>51</v>
      </c>
      <c r="AQ960" t="s">
        <v>89</v>
      </c>
      <c r="AR960" t="s"/>
      <c r="AS960" t="s"/>
      <c r="AT960" t="s">
        <v>90</v>
      </c>
      <c r="AU960" t="s"/>
      <c r="AV960" t="s"/>
      <c r="AW960" t="s"/>
      <c r="AX960" t="s"/>
      <c r="AY960" t="n">
        <v>1003367</v>
      </c>
      <c r="AZ960" t="s">
        <v>1560</v>
      </c>
      <c r="BA960" t="s"/>
      <c r="BB960" t="n">
        <v>430175</v>
      </c>
      <c r="BC960" t="n">
        <v>13.32206</v>
      </c>
      <c r="BD960" t="n">
        <v>52.4998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92</v>
      </c>
    </row>
    <row r="961" spans="1:70">
      <c r="A961" t="s">
        <v>70</v>
      </c>
      <c r="B961" t="s">
        <v>71</v>
      </c>
      <c r="C961" t="s">
        <v>72</v>
      </c>
      <c r="D961" t="n">
        <v>1</v>
      </c>
      <c r="E961" t="s">
        <v>1557</v>
      </c>
      <c r="F961" t="n">
        <v>620890</v>
      </c>
      <c r="G961" t="s">
        <v>74</v>
      </c>
      <c r="H961" t="s">
        <v>75</v>
      </c>
      <c r="I961" t="s"/>
      <c r="J961" t="s">
        <v>74</v>
      </c>
      <c r="K961" t="n">
        <v>135</v>
      </c>
      <c r="L961" t="s">
        <v>76</v>
      </c>
      <c r="M961" t="s"/>
      <c r="N961" t="s">
        <v>718</v>
      </c>
      <c r="O961" t="s">
        <v>78</v>
      </c>
      <c r="P961" t="s">
        <v>1558</v>
      </c>
      <c r="Q961" t="s"/>
      <c r="R961" t="s">
        <v>118</v>
      </c>
      <c r="S961" t="s">
        <v>1406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HYPERLINK("https://hotelmonitor-cachepage.eclerx.com/savepage/tk_15435846430456135_sr_2117.html","info")</f>
        <v/>
      </c>
      <c r="AA961" t="n">
        <v>135873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>
        <v>88</v>
      </c>
      <c r="AO961" t="s"/>
      <c r="AP961" t="n">
        <v>51</v>
      </c>
      <c r="AQ961" t="s">
        <v>89</v>
      </c>
      <c r="AR961" t="s"/>
      <c r="AS961" t="s"/>
      <c r="AT961" t="s">
        <v>90</v>
      </c>
      <c r="AU961" t="s"/>
      <c r="AV961" t="s"/>
      <c r="AW961" t="s"/>
      <c r="AX961" t="s"/>
      <c r="AY961" t="n">
        <v>1003367</v>
      </c>
      <c r="AZ961" t="s">
        <v>1560</v>
      </c>
      <c r="BA961" t="s"/>
      <c r="BB961" t="n">
        <v>430175</v>
      </c>
      <c r="BC961" t="n">
        <v>13.32206</v>
      </c>
      <c r="BD961" t="n">
        <v>52.4998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92</v>
      </c>
    </row>
    <row r="962" spans="1:70">
      <c r="A962" t="s">
        <v>70</v>
      </c>
      <c r="B962" t="s">
        <v>71</v>
      </c>
      <c r="C962" t="s">
        <v>72</v>
      </c>
      <c r="D962" t="n">
        <v>1</v>
      </c>
      <c r="E962" t="s">
        <v>1557</v>
      </c>
      <c r="F962" t="n">
        <v>620890</v>
      </c>
      <c r="G962" t="s">
        <v>74</v>
      </c>
      <c r="H962" t="s">
        <v>75</v>
      </c>
      <c r="I962" t="s"/>
      <c r="J962" t="s">
        <v>74</v>
      </c>
      <c r="K962" t="n">
        <v>150</v>
      </c>
      <c r="L962" t="s">
        <v>76</v>
      </c>
      <c r="M962" t="s"/>
      <c r="N962" t="s">
        <v>125</v>
      </c>
      <c r="O962" t="s">
        <v>78</v>
      </c>
      <c r="P962" t="s">
        <v>1558</v>
      </c>
      <c r="Q962" t="s"/>
      <c r="R962" t="s">
        <v>118</v>
      </c>
      <c r="S962" t="s">
        <v>1206</v>
      </c>
      <c r="T962" t="s">
        <v>82</v>
      </c>
      <c r="U962" t="s"/>
      <c r="V962" t="s">
        <v>83</v>
      </c>
      <c r="W962" t="s">
        <v>84</v>
      </c>
      <c r="X962" t="s"/>
      <c r="Y962" t="s">
        <v>85</v>
      </c>
      <c r="Z962">
        <f>HYPERLINK("https://hotelmonitor-cachepage.eclerx.com/savepage/tk_15435846430456135_sr_2117.html","info")</f>
        <v/>
      </c>
      <c r="AA962" t="n">
        <v>135873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>
        <v>88</v>
      </c>
      <c r="AO962" t="s"/>
      <c r="AP962" t="n">
        <v>51</v>
      </c>
      <c r="AQ962" t="s">
        <v>89</v>
      </c>
      <c r="AR962" t="s"/>
      <c r="AS962" t="s"/>
      <c r="AT962" t="s">
        <v>90</v>
      </c>
      <c r="AU962" t="s"/>
      <c r="AV962" t="s"/>
      <c r="AW962" t="s"/>
      <c r="AX962" t="s"/>
      <c r="AY962" t="n">
        <v>1003367</v>
      </c>
      <c r="AZ962" t="s">
        <v>1560</v>
      </c>
      <c r="BA962" t="s"/>
      <c r="BB962" t="n">
        <v>430175</v>
      </c>
      <c r="BC962" t="n">
        <v>13.32206</v>
      </c>
      <c r="BD962" t="n">
        <v>52.4998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92</v>
      </c>
    </row>
    <row r="963" spans="1:70">
      <c r="A963" t="s">
        <v>70</v>
      </c>
      <c r="B963" t="s">
        <v>71</v>
      </c>
      <c r="C963" t="s">
        <v>72</v>
      </c>
      <c r="D963" t="n">
        <v>1</v>
      </c>
      <c r="E963" t="s">
        <v>1561</v>
      </c>
      <c r="F963" t="n">
        <v>-1</v>
      </c>
      <c r="G963" t="s">
        <v>74</v>
      </c>
      <c r="H963" t="s">
        <v>75</v>
      </c>
      <c r="I963" t="s"/>
      <c r="J963" t="s">
        <v>74</v>
      </c>
      <c r="K963" t="n">
        <v>62.47</v>
      </c>
      <c r="L963" t="s">
        <v>76</v>
      </c>
      <c r="M963" t="s"/>
      <c r="N963" t="s">
        <v>489</v>
      </c>
      <c r="O963" t="s">
        <v>78</v>
      </c>
      <c r="P963" t="s">
        <v>1561</v>
      </c>
      <c r="Q963" t="s"/>
      <c r="R963" t="s">
        <v>118</v>
      </c>
      <c r="S963" t="s">
        <v>1562</v>
      </c>
      <c r="T963" t="s">
        <v>82</v>
      </c>
      <c r="U963" t="s"/>
      <c r="V963" t="s">
        <v>83</v>
      </c>
      <c r="W963" t="s">
        <v>84</v>
      </c>
      <c r="X963" t="s"/>
      <c r="Y963" t="s">
        <v>85</v>
      </c>
      <c r="Z963">
        <f>HYPERLINK("https://hotelmonitor-cachepage.eclerx.com/savepage/tk_1543585033513974_sr_2117.html","info")</f>
        <v/>
      </c>
      <c r="AA963" t="n">
        <v>-6796563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>
        <v>88</v>
      </c>
      <c r="AO963" t="s"/>
      <c r="AP963" t="n">
        <v>271</v>
      </c>
      <c r="AQ963" t="s">
        <v>89</v>
      </c>
      <c r="AR963" t="s"/>
      <c r="AS963" t="s"/>
      <c r="AT963" t="s">
        <v>90</v>
      </c>
      <c r="AU963" t="s"/>
      <c r="AV963" t="s"/>
      <c r="AW963" t="s"/>
      <c r="AX963" t="s"/>
      <c r="AY963" t="n">
        <v>6796563</v>
      </c>
      <c r="AZ963" t="s">
        <v>1563</v>
      </c>
      <c r="BA963" t="s"/>
      <c r="BB963" t="n">
        <v>14412</v>
      </c>
      <c r="BC963" t="n">
        <v>13.641655</v>
      </c>
      <c r="BD963" t="n">
        <v>52.427053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92</v>
      </c>
    </row>
    <row r="964" spans="1:70">
      <c r="A964" t="s">
        <v>70</v>
      </c>
      <c r="B964" t="s">
        <v>71</v>
      </c>
      <c r="C964" t="s">
        <v>72</v>
      </c>
      <c r="D964" t="n">
        <v>1</v>
      </c>
      <c r="E964" t="s">
        <v>1561</v>
      </c>
      <c r="F964" t="n">
        <v>-1</v>
      </c>
      <c r="G964" t="s">
        <v>74</v>
      </c>
      <c r="H964" t="s">
        <v>75</v>
      </c>
      <c r="I964" t="s"/>
      <c r="J964" t="s">
        <v>74</v>
      </c>
      <c r="K964" t="n">
        <v>71.40000000000001</v>
      </c>
      <c r="L964" t="s">
        <v>76</v>
      </c>
      <c r="M964" t="s"/>
      <c r="N964" t="s">
        <v>718</v>
      </c>
      <c r="O964" t="s">
        <v>78</v>
      </c>
      <c r="P964" t="s">
        <v>1561</v>
      </c>
      <c r="Q964" t="s"/>
      <c r="R964" t="s">
        <v>118</v>
      </c>
      <c r="S964" t="s">
        <v>198</v>
      </c>
      <c r="T964" t="s">
        <v>82</v>
      </c>
      <c r="U964" t="s"/>
      <c r="V964" t="s">
        <v>83</v>
      </c>
      <c r="W964" t="s">
        <v>84</v>
      </c>
      <c r="X964" t="s"/>
      <c r="Y964" t="s">
        <v>85</v>
      </c>
      <c r="Z964">
        <f>HYPERLINK("https://hotelmonitor-cachepage.eclerx.com/savepage/tk_1543585033513974_sr_2117.html","info")</f>
        <v/>
      </c>
      <c r="AA964" t="n">
        <v>-6796563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>
        <v>88</v>
      </c>
      <c r="AO964" t="s"/>
      <c r="AP964" t="n">
        <v>271</v>
      </c>
      <c r="AQ964" t="s">
        <v>89</v>
      </c>
      <c r="AR964" t="s"/>
      <c r="AS964" t="s"/>
      <c r="AT964" t="s">
        <v>90</v>
      </c>
      <c r="AU964" t="s"/>
      <c r="AV964" t="s"/>
      <c r="AW964" t="s"/>
      <c r="AX964" t="s"/>
      <c r="AY964" t="n">
        <v>6796563</v>
      </c>
      <c r="AZ964" t="s">
        <v>1563</v>
      </c>
      <c r="BA964" t="s"/>
      <c r="BB964" t="n">
        <v>14412</v>
      </c>
      <c r="BC964" t="n">
        <v>13.641655</v>
      </c>
      <c r="BD964" t="n">
        <v>52.427053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92</v>
      </c>
    </row>
    <row r="965" spans="1:70">
      <c r="A965" t="s">
        <v>70</v>
      </c>
      <c r="B965" t="s">
        <v>71</v>
      </c>
      <c r="C965" t="s">
        <v>72</v>
      </c>
      <c r="D965" t="n">
        <v>1</v>
      </c>
      <c r="E965" t="s">
        <v>1561</v>
      </c>
      <c r="F965" t="n">
        <v>-1</v>
      </c>
      <c r="G965" t="s">
        <v>74</v>
      </c>
      <c r="H965" t="s">
        <v>75</v>
      </c>
      <c r="I965" t="s"/>
      <c r="J965" t="s">
        <v>74</v>
      </c>
      <c r="K965" t="n">
        <v>80.31999999999999</v>
      </c>
      <c r="L965" t="s">
        <v>76</v>
      </c>
      <c r="M965" t="s"/>
      <c r="N965" t="s">
        <v>412</v>
      </c>
      <c r="O965" t="s">
        <v>78</v>
      </c>
      <c r="P965" t="s">
        <v>1561</v>
      </c>
      <c r="Q965" t="s"/>
      <c r="R965" t="s">
        <v>118</v>
      </c>
      <c r="S965" t="s">
        <v>1564</v>
      </c>
      <c r="T965" t="s">
        <v>82</v>
      </c>
      <c r="U965" t="s"/>
      <c r="V965" t="s">
        <v>83</v>
      </c>
      <c r="W965" t="s">
        <v>84</v>
      </c>
      <c r="X965" t="s"/>
      <c r="Y965" t="s">
        <v>85</v>
      </c>
      <c r="Z965">
        <f>HYPERLINK("https://hotelmonitor-cachepage.eclerx.com/savepage/tk_1543585033513974_sr_2117.html","info")</f>
        <v/>
      </c>
      <c r="AA965" t="n">
        <v>-6796563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>
        <v>88</v>
      </c>
      <c r="AO965" t="s"/>
      <c r="AP965" t="n">
        <v>271</v>
      </c>
      <c r="AQ965" t="s">
        <v>89</v>
      </c>
      <c r="AR965" t="s"/>
      <c r="AS965" t="s"/>
      <c r="AT965" t="s">
        <v>90</v>
      </c>
      <c r="AU965" t="s"/>
      <c r="AV965" t="s"/>
      <c r="AW965" t="s"/>
      <c r="AX965" t="s"/>
      <c r="AY965" t="n">
        <v>6796563</v>
      </c>
      <c r="AZ965" t="s">
        <v>1563</v>
      </c>
      <c r="BA965" t="s"/>
      <c r="BB965" t="n">
        <v>14412</v>
      </c>
      <c r="BC965" t="n">
        <v>13.641655</v>
      </c>
      <c r="BD965" t="n">
        <v>52.427053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92</v>
      </c>
    </row>
    <row r="966" spans="1:70">
      <c r="A966" t="s">
        <v>70</v>
      </c>
      <c r="B966" t="s">
        <v>71</v>
      </c>
      <c r="C966" t="s">
        <v>72</v>
      </c>
      <c r="D966" t="n">
        <v>1</v>
      </c>
      <c r="E966" t="s">
        <v>1561</v>
      </c>
      <c r="F966" t="n">
        <v>-1</v>
      </c>
      <c r="G966" t="s">
        <v>74</v>
      </c>
      <c r="H966" t="s">
        <v>75</v>
      </c>
      <c r="I966" t="s"/>
      <c r="J966" t="s">
        <v>74</v>
      </c>
      <c r="K966" t="n">
        <v>94.5</v>
      </c>
      <c r="L966" t="s">
        <v>76</v>
      </c>
      <c r="M966" t="s"/>
      <c r="N966" t="s">
        <v>412</v>
      </c>
      <c r="O966" t="s">
        <v>78</v>
      </c>
      <c r="P966" t="s">
        <v>1561</v>
      </c>
      <c r="Q966" t="s"/>
      <c r="R966" t="s">
        <v>118</v>
      </c>
      <c r="S966" t="s">
        <v>1565</v>
      </c>
      <c r="T966" t="s">
        <v>82</v>
      </c>
      <c r="U966" t="s"/>
      <c r="V966" t="s">
        <v>83</v>
      </c>
      <c r="W966" t="s">
        <v>84</v>
      </c>
      <c r="X966" t="s"/>
      <c r="Y966" t="s">
        <v>85</v>
      </c>
      <c r="Z966">
        <f>HYPERLINK("https://hotelmonitor-cachepage.eclerx.com/savepage/tk_1543585033513974_sr_2117.html","info")</f>
        <v/>
      </c>
      <c r="AA966" t="n">
        <v>-6796563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>
        <v>88</v>
      </c>
      <c r="AO966" t="s"/>
      <c r="AP966" t="n">
        <v>271</v>
      </c>
      <c r="AQ966" t="s">
        <v>89</v>
      </c>
      <c r="AR966" t="s"/>
      <c r="AS966" t="s"/>
      <c r="AT966" t="s">
        <v>90</v>
      </c>
      <c r="AU966" t="s"/>
      <c r="AV966" t="s"/>
      <c r="AW966" t="s"/>
      <c r="AX966" t="s"/>
      <c r="AY966" t="n">
        <v>6796563</v>
      </c>
      <c r="AZ966" t="s">
        <v>1563</v>
      </c>
      <c r="BA966" t="s"/>
      <c r="BB966" t="n">
        <v>14412</v>
      </c>
      <c r="BC966" t="n">
        <v>13.641655</v>
      </c>
      <c r="BD966" t="n">
        <v>52.427053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92</v>
      </c>
    </row>
    <row r="967" spans="1:70">
      <c r="A967" t="s">
        <v>70</v>
      </c>
      <c r="B967" t="s">
        <v>71</v>
      </c>
      <c r="C967" t="s">
        <v>72</v>
      </c>
      <c r="D967" t="n">
        <v>1</v>
      </c>
      <c r="E967" t="s">
        <v>1561</v>
      </c>
      <c r="F967" t="n">
        <v>-1</v>
      </c>
      <c r="G967" t="s">
        <v>74</v>
      </c>
      <c r="H967" t="s">
        <v>75</v>
      </c>
      <c r="I967" t="s"/>
      <c r="J967" t="s">
        <v>74</v>
      </c>
      <c r="K967" t="n">
        <v>98.17</v>
      </c>
      <c r="L967" t="s">
        <v>76</v>
      </c>
      <c r="M967" t="s"/>
      <c r="N967" t="s">
        <v>620</v>
      </c>
      <c r="O967" t="s">
        <v>78</v>
      </c>
      <c r="P967" t="s">
        <v>1561</v>
      </c>
      <c r="Q967" t="s"/>
      <c r="R967" t="s">
        <v>118</v>
      </c>
      <c r="S967" t="s">
        <v>1566</v>
      </c>
      <c r="T967" t="s">
        <v>82</v>
      </c>
      <c r="U967" t="s"/>
      <c r="V967" t="s">
        <v>83</v>
      </c>
      <c r="W967" t="s">
        <v>84</v>
      </c>
      <c r="X967" t="s"/>
      <c r="Y967" t="s">
        <v>85</v>
      </c>
      <c r="Z967">
        <f>HYPERLINK("https://hotelmonitor-cachepage.eclerx.com/savepage/tk_1543585033513974_sr_2117.html","info")</f>
        <v/>
      </c>
      <c r="AA967" t="n">
        <v>-6796563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>
        <v>88</v>
      </c>
      <c r="AO967" t="s"/>
      <c r="AP967" t="n">
        <v>271</v>
      </c>
      <c r="AQ967" t="s">
        <v>89</v>
      </c>
      <c r="AR967" t="s"/>
      <c r="AS967" t="s"/>
      <c r="AT967" t="s">
        <v>90</v>
      </c>
      <c r="AU967" t="s"/>
      <c r="AV967" t="s"/>
      <c r="AW967" t="s"/>
      <c r="AX967" t="s"/>
      <c r="AY967" t="n">
        <v>6796563</v>
      </c>
      <c r="AZ967" t="s">
        <v>1563</v>
      </c>
      <c r="BA967" t="s"/>
      <c r="BB967" t="n">
        <v>14412</v>
      </c>
      <c r="BC967" t="n">
        <v>13.641655</v>
      </c>
      <c r="BD967" t="n">
        <v>52.427053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92</v>
      </c>
    </row>
    <row r="968" spans="1:70">
      <c r="A968" t="s">
        <v>70</v>
      </c>
      <c r="B968" t="s">
        <v>71</v>
      </c>
      <c r="C968" t="s">
        <v>72</v>
      </c>
      <c r="D968" t="n">
        <v>1</v>
      </c>
      <c r="E968" t="s">
        <v>1561</v>
      </c>
      <c r="F968" t="n">
        <v>-1</v>
      </c>
      <c r="G968" t="s">
        <v>74</v>
      </c>
      <c r="H968" t="s">
        <v>75</v>
      </c>
      <c r="I968" t="s"/>
      <c r="J968" t="s">
        <v>74</v>
      </c>
      <c r="K968" t="n">
        <v>114.5</v>
      </c>
      <c r="L968" t="s">
        <v>76</v>
      </c>
      <c r="M968" t="s"/>
      <c r="N968" t="s">
        <v>412</v>
      </c>
      <c r="O968" t="s">
        <v>78</v>
      </c>
      <c r="P968" t="s">
        <v>1561</v>
      </c>
      <c r="Q968" t="s"/>
      <c r="R968" t="s">
        <v>118</v>
      </c>
      <c r="S968" t="s">
        <v>1567</v>
      </c>
      <c r="T968" t="s">
        <v>82</v>
      </c>
      <c r="U968" t="s"/>
      <c r="V968" t="s">
        <v>83</v>
      </c>
      <c r="W968" t="s">
        <v>99</v>
      </c>
      <c r="X968" t="s"/>
      <c r="Y968" t="s">
        <v>85</v>
      </c>
      <c r="Z968">
        <f>HYPERLINK("https://hotelmonitor-cachepage.eclerx.com/savepage/tk_1543585033513974_sr_2117.html","info")</f>
        <v/>
      </c>
      <c r="AA968" t="n">
        <v>-6796563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>
        <v>88</v>
      </c>
      <c r="AO968" t="s"/>
      <c r="AP968" t="n">
        <v>271</v>
      </c>
      <c r="AQ968" t="s">
        <v>89</v>
      </c>
      <c r="AR968" t="s"/>
      <c r="AS968" t="s"/>
      <c r="AT968" t="s">
        <v>90</v>
      </c>
      <c r="AU968" t="s"/>
      <c r="AV968" t="s"/>
      <c r="AW968" t="s"/>
      <c r="AX968" t="s"/>
      <c r="AY968" t="n">
        <v>6796563</v>
      </c>
      <c r="AZ968" t="s">
        <v>1563</v>
      </c>
      <c r="BA968" t="s"/>
      <c r="BB968" t="n">
        <v>14412</v>
      </c>
      <c r="BC968" t="n">
        <v>13.641655</v>
      </c>
      <c r="BD968" t="n">
        <v>52.427053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92</v>
      </c>
    </row>
    <row r="969" spans="1:70">
      <c r="A969" t="s">
        <v>70</v>
      </c>
      <c r="B969" t="s">
        <v>71</v>
      </c>
      <c r="C969" t="s">
        <v>72</v>
      </c>
      <c r="D969" t="n">
        <v>1</v>
      </c>
      <c r="E969" t="s">
        <v>1561</v>
      </c>
      <c r="F969" t="n">
        <v>-1</v>
      </c>
      <c r="G969" t="s">
        <v>74</v>
      </c>
      <c r="H969" t="s">
        <v>75</v>
      </c>
      <c r="I969" t="s"/>
      <c r="J969" t="s">
        <v>74</v>
      </c>
      <c r="K969" t="n">
        <v>115.5</v>
      </c>
      <c r="L969" t="s">
        <v>76</v>
      </c>
      <c r="M969" t="s"/>
      <c r="N969" t="s">
        <v>620</v>
      </c>
      <c r="O969" t="s">
        <v>78</v>
      </c>
      <c r="P969" t="s">
        <v>1561</v>
      </c>
      <c r="Q969" t="s"/>
      <c r="R969" t="s">
        <v>118</v>
      </c>
      <c r="S969" t="s">
        <v>187</v>
      </c>
      <c r="T969" t="s">
        <v>82</v>
      </c>
      <c r="U969" t="s"/>
      <c r="V969" t="s">
        <v>83</v>
      </c>
      <c r="W969" t="s">
        <v>84</v>
      </c>
      <c r="X969" t="s"/>
      <c r="Y969" t="s">
        <v>85</v>
      </c>
      <c r="Z969">
        <f>HYPERLINK("https://hotelmonitor-cachepage.eclerx.com/savepage/tk_1543585033513974_sr_2117.html","info")</f>
        <v/>
      </c>
      <c r="AA969" t="n">
        <v>-6796563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>
        <v>88</v>
      </c>
      <c r="AO969" t="s"/>
      <c r="AP969" t="n">
        <v>271</v>
      </c>
      <c r="AQ969" t="s">
        <v>89</v>
      </c>
      <c r="AR969" t="s"/>
      <c r="AS969" t="s"/>
      <c r="AT969" t="s">
        <v>90</v>
      </c>
      <c r="AU969" t="s"/>
      <c r="AV969" t="s"/>
      <c r="AW969" t="s"/>
      <c r="AX969" t="s"/>
      <c r="AY969" t="n">
        <v>6796563</v>
      </c>
      <c r="AZ969" t="s">
        <v>1563</v>
      </c>
      <c r="BA969" t="s"/>
      <c r="BB969" t="n">
        <v>14412</v>
      </c>
      <c r="BC969" t="n">
        <v>13.641655</v>
      </c>
      <c r="BD969" t="n">
        <v>52.427053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92</v>
      </c>
    </row>
    <row r="970" spans="1:70">
      <c r="A970" t="s">
        <v>70</v>
      </c>
      <c r="B970" t="s">
        <v>71</v>
      </c>
      <c r="C970" t="s">
        <v>72</v>
      </c>
      <c r="D970" t="n">
        <v>1</v>
      </c>
      <c r="E970" t="s">
        <v>1561</v>
      </c>
      <c r="F970" t="n">
        <v>-1</v>
      </c>
      <c r="G970" t="s">
        <v>74</v>
      </c>
      <c r="H970" t="s">
        <v>75</v>
      </c>
      <c r="I970" t="s"/>
      <c r="J970" t="s">
        <v>74</v>
      </c>
      <c r="K970" t="n">
        <v>133.87</v>
      </c>
      <c r="L970" t="s">
        <v>76</v>
      </c>
      <c r="M970" t="s"/>
      <c r="N970" t="s">
        <v>499</v>
      </c>
      <c r="O970" t="s">
        <v>78</v>
      </c>
      <c r="P970" t="s">
        <v>1561</v>
      </c>
      <c r="Q970" t="s"/>
      <c r="R970" t="s">
        <v>118</v>
      </c>
      <c r="S970" t="s">
        <v>1568</v>
      </c>
      <c r="T970" t="s">
        <v>82</v>
      </c>
      <c r="U970" t="s"/>
      <c r="V970" t="s">
        <v>83</v>
      </c>
      <c r="W970" t="s">
        <v>84</v>
      </c>
      <c r="X970" t="s"/>
      <c r="Y970" t="s">
        <v>85</v>
      </c>
      <c r="Z970">
        <f>HYPERLINK("https://hotelmonitor-cachepage.eclerx.com/savepage/tk_1543585033513974_sr_2117.html","info")</f>
        <v/>
      </c>
      <c r="AA970" t="n">
        <v>-6796563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>
        <v>88</v>
      </c>
      <c r="AO970" t="s"/>
      <c r="AP970" t="n">
        <v>271</v>
      </c>
      <c r="AQ970" t="s">
        <v>89</v>
      </c>
      <c r="AR970" t="s"/>
      <c r="AS970" t="s"/>
      <c r="AT970" t="s">
        <v>90</v>
      </c>
      <c r="AU970" t="s"/>
      <c r="AV970" t="s"/>
      <c r="AW970" t="s"/>
      <c r="AX970" t="s"/>
      <c r="AY970" t="n">
        <v>6796563</v>
      </c>
      <c r="AZ970" t="s">
        <v>1563</v>
      </c>
      <c r="BA970" t="s"/>
      <c r="BB970" t="n">
        <v>14412</v>
      </c>
      <c r="BC970" t="n">
        <v>13.641655</v>
      </c>
      <c r="BD970" t="n">
        <v>52.427053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92</v>
      </c>
    </row>
    <row r="971" spans="1:70">
      <c r="A971" t="s">
        <v>70</v>
      </c>
      <c r="B971" t="s">
        <v>71</v>
      </c>
      <c r="C971" t="s">
        <v>72</v>
      </c>
      <c r="D971" t="n">
        <v>1</v>
      </c>
      <c r="E971" t="s">
        <v>1561</v>
      </c>
      <c r="F971" t="n">
        <v>-1</v>
      </c>
      <c r="G971" t="s">
        <v>74</v>
      </c>
      <c r="H971" t="s">
        <v>75</v>
      </c>
      <c r="I971" t="s"/>
      <c r="J971" t="s">
        <v>74</v>
      </c>
      <c r="K971" t="n">
        <v>157.5</v>
      </c>
      <c r="L971" t="s">
        <v>76</v>
      </c>
      <c r="M971" t="s"/>
      <c r="N971" t="s">
        <v>499</v>
      </c>
      <c r="O971" t="s">
        <v>78</v>
      </c>
      <c r="P971" t="s">
        <v>1561</v>
      </c>
      <c r="Q971" t="s"/>
      <c r="R971" t="s">
        <v>118</v>
      </c>
      <c r="S971" t="s">
        <v>883</v>
      </c>
      <c r="T971" t="s">
        <v>82</v>
      </c>
      <c r="U971" t="s"/>
      <c r="V971" t="s">
        <v>83</v>
      </c>
      <c r="W971" t="s">
        <v>84</v>
      </c>
      <c r="X971" t="s"/>
      <c r="Y971" t="s">
        <v>85</v>
      </c>
      <c r="Z971">
        <f>HYPERLINK("https://hotelmonitor-cachepage.eclerx.com/savepage/tk_1543585033513974_sr_2117.html","info")</f>
        <v/>
      </c>
      <c r="AA971" t="n">
        <v>-6796563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>
        <v>88</v>
      </c>
      <c r="AO971" t="s"/>
      <c r="AP971" t="n">
        <v>271</v>
      </c>
      <c r="AQ971" t="s">
        <v>89</v>
      </c>
      <c r="AR971" t="s"/>
      <c r="AS971" t="s"/>
      <c r="AT971" t="s">
        <v>90</v>
      </c>
      <c r="AU971" t="s"/>
      <c r="AV971" t="s"/>
      <c r="AW971" t="s"/>
      <c r="AX971" t="s"/>
      <c r="AY971" t="n">
        <v>6796563</v>
      </c>
      <c r="AZ971" t="s">
        <v>1563</v>
      </c>
      <c r="BA971" t="s"/>
      <c r="BB971" t="n">
        <v>14412</v>
      </c>
      <c r="BC971" t="n">
        <v>13.641655</v>
      </c>
      <c r="BD971" t="n">
        <v>52.427053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92</v>
      </c>
    </row>
    <row r="972" spans="1:70">
      <c r="A972" t="s">
        <v>70</v>
      </c>
      <c r="B972" t="s">
        <v>71</v>
      </c>
      <c r="C972" t="s">
        <v>72</v>
      </c>
      <c r="D972" t="n">
        <v>1</v>
      </c>
      <c r="E972" t="s">
        <v>1561</v>
      </c>
      <c r="F972" t="n">
        <v>-1</v>
      </c>
      <c r="G972" t="s">
        <v>74</v>
      </c>
      <c r="H972" t="s">
        <v>75</v>
      </c>
      <c r="I972" t="s"/>
      <c r="J972" t="s">
        <v>74</v>
      </c>
      <c r="K972" t="n">
        <v>177.5</v>
      </c>
      <c r="L972" t="s">
        <v>76</v>
      </c>
      <c r="M972" t="s"/>
      <c r="N972" t="s">
        <v>499</v>
      </c>
      <c r="O972" t="s">
        <v>78</v>
      </c>
      <c r="P972" t="s">
        <v>1561</v>
      </c>
      <c r="Q972" t="s"/>
      <c r="R972" t="s">
        <v>118</v>
      </c>
      <c r="S972" t="s">
        <v>1569</v>
      </c>
      <c r="T972" t="s">
        <v>82</v>
      </c>
      <c r="U972" t="s"/>
      <c r="V972" t="s">
        <v>83</v>
      </c>
      <c r="W972" t="s">
        <v>99</v>
      </c>
      <c r="X972" t="s"/>
      <c r="Y972" t="s">
        <v>85</v>
      </c>
      <c r="Z972">
        <f>HYPERLINK("https://hotelmonitor-cachepage.eclerx.com/savepage/tk_1543585033513974_sr_2117.html","info")</f>
        <v/>
      </c>
      <c r="AA972" t="n">
        <v>-6796563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>
        <v>88</v>
      </c>
      <c r="AO972" t="s"/>
      <c r="AP972" t="n">
        <v>271</v>
      </c>
      <c r="AQ972" t="s">
        <v>89</v>
      </c>
      <c r="AR972" t="s"/>
      <c r="AS972" t="s"/>
      <c r="AT972" t="s">
        <v>90</v>
      </c>
      <c r="AU972" t="s"/>
      <c r="AV972" t="s"/>
      <c r="AW972" t="s"/>
      <c r="AX972" t="s"/>
      <c r="AY972" t="n">
        <v>6796563</v>
      </c>
      <c r="AZ972" t="s">
        <v>1563</v>
      </c>
      <c r="BA972" t="s"/>
      <c r="BB972" t="n">
        <v>14412</v>
      </c>
      <c r="BC972" t="n">
        <v>13.641655</v>
      </c>
      <c r="BD972" t="n">
        <v>52.427053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92</v>
      </c>
    </row>
    <row r="973" spans="1:70">
      <c r="A973" t="s">
        <v>70</v>
      </c>
      <c r="B973" t="s">
        <v>71</v>
      </c>
      <c r="C973" t="s">
        <v>72</v>
      </c>
      <c r="D973" t="n">
        <v>1</v>
      </c>
      <c r="E973" t="s">
        <v>1570</v>
      </c>
      <c r="F973" t="n">
        <v>379377</v>
      </c>
      <c r="G973" t="s">
        <v>74</v>
      </c>
      <c r="H973" t="s">
        <v>75</v>
      </c>
      <c r="I973" t="s"/>
      <c r="J973" t="s">
        <v>74</v>
      </c>
      <c r="K973" t="n">
        <v>122</v>
      </c>
      <c r="L973" t="s">
        <v>76</v>
      </c>
      <c r="M973" t="s"/>
      <c r="N973" t="s">
        <v>1571</v>
      </c>
      <c r="O973" t="s">
        <v>78</v>
      </c>
      <c r="P973" t="s">
        <v>1572</v>
      </c>
      <c r="Q973" t="s"/>
      <c r="R973" t="s">
        <v>80</v>
      </c>
      <c r="S973" t="s">
        <v>138</v>
      </c>
      <c r="T973" t="s">
        <v>82</v>
      </c>
      <c r="U973" t="s"/>
      <c r="V973" t="s">
        <v>83</v>
      </c>
      <c r="W973" t="s">
        <v>84</v>
      </c>
      <c r="X973" t="s"/>
      <c r="Y973" t="s">
        <v>85</v>
      </c>
      <c r="Z973">
        <f>HYPERLINK("https://hotelmonitor-cachepage.eclerx.com/savepage/tk_1543584721052199_sr_2117.html","info")</f>
        <v/>
      </c>
      <c r="AA973" t="n">
        <v>98115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>
        <v>88</v>
      </c>
      <c r="AO973" t="s"/>
      <c r="AP973" t="n">
        <v>95</v>
      </c>
      <c r="AQ973" t="s">
        <v>89</v>
      </c>
      <c r="AR973" t="s"/>
      <c r="AS973" t="s"/>
      <c r="AT973" t="s">
        <v>90</v>
      </c>
      <c r="AU973" t="s"/>
      <c r="AV973" t="s"/>
      <c r="AW973" t="s"/>
      <c r="AX973" t="s"/>
      <c r="AY973" t="n">
        <v>937736</v>
      </c>
      <c r="AZ973" t="s">
        <v>1573</v>
      </c>
      <c r="BA973" t="s"/>
      <c r="BB973" t="n">
        <v>412055</v>
      </c>
      <c r="BC973" t="n">
        <v>13.405262</v>
      </c>
      <c r="BD973" t="n">
        <v>52.510116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92</v>
      </c>
    </row>
    <row r="974" spans="1:70">
      <c r="A974" t="s">
        <v>70</v>
      </c>
      <c r="B974" t="s">
        <v>71</v>
      </c>
      <c r="C974" t="s">
        <v>72</v>
      </c>
      <c r="D974" t="n">
        <v>1</v>
      </c>
      <c r="E974" t="s">
        <v>1570</v>
      </c>
      <c r="F974" t="n">
        <v>379377</v>
      </c>
      <c r="G974" t="s">
        <v>74</v>
      </c>
      <c r="H974" t="s">
        <v>75</v>
      </c>
      <c r="I974" t="s"/>
      <c r="J974" t="s">
        <v>74</v>
      </c>
      <c r="K974" t="n">
        <v>127</v>
      </c>
      <c r="L974" t="s">
        <v>76</v>
      </c>
      <c r="M974" t="s"/>
      <c r="N974" t="s">
        <v>1574</v>
      </c>
      <c r="O974" t="s">
        <v>78</v>
      </c>
      <c r="P974" t="s">
        <v>1572</v>
      </c>
      <c r="Q974" t="s"/>
      <c r="R974" t="s">
        <v>80</v>
      </c>
      <c r="S974" t="s">
        <v>862</v>
      </c>
      <c r="T974" t="s">
        <v>82</v>
      </c>
      <c r="U974" t="s"/>
      <c r="V974" t="s">
        <v>83</v>
      </c>
      <c r="W974" t="s">
        <v>84</v>
      </c>
      <c r="X974" t="s"/>
      <c r="Y974" t="s">
        <v>85</v>
      </c>
      <c r="Z974">
        <f>HYPERLINK("https://hotelmonitor-cachepage.eclerx.com/savepage/tk_1543584721052199_sr_2117.html","info")</f>
        <v/>
      </c>
      <c r="AA974" t="n">
        <v>98115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>
        <v>88</v>
      </c>
      <c r="AO974" t="s"/>
      <c r="AP974" t="n">
        <v>95</v>
      </c>
      <c r="AQ974" t="s">
        <v>89</v>
      </c>
      <c r="AR974" t="s"/>
      <c r="AS974" t="s"/>
      <c r="AT974" t="s">
        <v>90</v>
      </c>
      <c r="AU974" t="s"/>
      <c r="AV974" t="s"/>
      <c r="AW974" t="s"/>
      <c r="AX974" t="s"/>
      <c r="AY974" t="n">
        <v>937736</v>
      </c>
      <c r="AZ974" t="s">
        <v>1573</v>
      </c>
      <c r="BA974" t="s"/>
      <c r="BB974" t="n">
        <v>412055</v>
      </c>
      <c r="BC974" t="n">
        <v>13.405262</v>
      </c>
      <c r="BD974" t="n">
        <v>52.510116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92</v>
      </c>
    </row>
    <row r="975" spans="1:70">
      <c r="A975" t="s">
        <v>70</v>
      </c>
      <c r="B975" t="s">
        <v>71</v>
      </c>
      <c r="C975" t="s">
        <v>72</v>
      </c>
      <c r="D975" t="n">
        <v>1</v>
      </c>
      <c r="E975" t="s">
        <v>1570</v>
      </c>
      <c r="F975" t="n">
        <v>379377</v>
      </c>
      <c r="G975" t="s">
        <v>74</v>
      </c>
      <c r="H975" t="s">
        <v>75</v>
      </c>
      <c r="I975" t="s"/>
      <c r="J975" t="s">
        <v>74</v>
      </c>
      <c r="K975" t="n">
        <v>137</v>
      </c>
      <c r="L975" t="s">
        <v>76</v>
      </c>
      <c r="M975" t="s"/>
      <c r="N975" t="s">
        <v>1575</v>
      </c>
      <c r="O975" t="s">
        <v>78</v>
      </c>
      <c r="P975" t="s">
        <v>1572</v>
      </c>
      <c r="Q975" t="s"/>
      <c r="R975" t="s">
        <v>80</v>
      </c>
      <c r="S975" t="s">
        <v>360</v>
      </c>
      <c r="T975" t="s">
        <v>82</v>
      </c>
      <c r="U975" t="s"/>
      <c r="V975" t="s">
        <v>83</v>
      </c>
      <c r="W975" t="s">
        <v>84</v>
      </c>
      <c r="X975" t="s"/>
      <c r="Y975" t="s">
        <v>85</v>
      </c>
      <c r="Z975">
        <f>HYPERLINK("https://hotelmonitor-cachepage.eclerx.com/savepage/tk_1543584721052199_sr_2117.html","info")</f>
        <v/>
      </c>
      <c r="AA975" t="n">
        <v>98115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>
        <v>88</v>
      </c>
      <c r="AO975" t="s"/>
      <c r="AP975" t="n">
        <v>95</v>
      </c>
      <c r="AQ975" t="s">
        <v>89</v>
      </c>
      <c r="AR975" t="s"/>
      <c r="AS975" t="s"/>
      <c r="AT975" t="s">
        <v>90</v>
      </c>
      <c r="AU975" t="s"/>
      <c r="AV975" t="s"/>
      <c r="AW975" t="s"/>
      <c r="AX975" t="s"/>
      <c r="AY975" t="n">
        <v>937736</v>
      </c>
      <c r="AZ975" t="s">
        <v>1573</v>
      </c>
      <c r="BA975" t="s"/>
      <c r="BB975" t="n">
        <v>412055</v>
      </c>
      <c r="BC975" t="n">
        <v>13.405262</v>
      </c>
      <c r="BD975" t="n">
        <v>52.510116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92</v>
      </c>
    </row>
    <row r="976" spans="1:70">
      <c r="A976" t="s">
        <v>70</v>
      </c>
      <c r="B976" t="s">
        <v>71</v>
      </c>
      <c r="C976" t="s">
        <v>72</v>
      </c>
      <c r="D976" t="n">
        <v>1</v>
      </c>
      <c r="E976" t="s">
        <v>1576</v>
      </c>
      <c r="F976" t="n">
        <v>974680</v>
      </c>
      <c r="G976" t="s">
        <v>74</v>
      </c>
      <c r="H976" t="s">
        <v>75</v>
      </c>
      <c r="I976" t="s"/>
      <c r="J976" t="s">
        <v>74</v>
      </c>
      <c r="K976" t="n">
        <v>134.1</v>
      </c>
      <c r="L976" t="s">
        <v>76</v>
      </c>
      <c r="M976" t="s"/>
      <c r="N976" t="s">
        <v>96</v>
      </c>
      <c r="O976" t="s">
        <v>78</v>
      </c>
      <c r="P976" t="s">
        <v>1577</v>
      </c>
      <c r="Q976" t="s"/>
      <c r="R976" t="s">
        <v>118</v>
      </c>
      <c r="S976" t="s">
        <v>1578</v>
      </c>
      <c r="T976" t="s">
        <v>82</v>
      </c>
      <c r="U976" t="s"/>
      <c r="V976" t="s">
        <v>83</v>
      </c>
      <c r="W976" t="s">
        <v>84</v>
      </c>
      <c r="X976" t="s"/>
      <c r="Y976" t="s">
        <v>85</v>
      </c>
      <c r="Z976">
        <f>HYPERLINK("https://hotelmonitor-cachepage.eclerx.com/savepage/tk_15435850862828913_sr_2117.html","info")</f>
        <v/>
      </c>
      <c r="AA976" t="n">
        <v>170011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>
        <v>88</v>
      </c>
      <c r="AO976" t="s"/>
      <c r="AP976" t="n">
        <v>301</v>
      </c>
      <c r="AQ976" t="s">
        <v>89</v>
      </c>
      <c r="AR976" t="s"/>
      <c r="AS976" t="s"/>
      <c r="AT976" t="s">
        <v>90</v>
      </c>
      <c r="AU976" t="s"/>
      <c r="AV976" t="s"/>
      <c r="AW976" t="s"/>
      <c r="AX976" t="s"/>
      <c r="AY976" t="n">
        <v>1003373</v>
      </c>
      <c r="AZ976" t="s">
        <v>1579</v>
      </c>
      <c r="BA976" t="s"/>
      <c r="BB976" t="n">
        <v>548826</v>
      </c>
      <c r="BC976" t="n">
        <v>13.466236</v>
      </c>
      <c r="BD976" t="n">
        <v>52.508868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92</v>
      </c>
    </row>
    <row r="977" spans="1:70">
      <c r="A977" t="s">
        <v>70</v>
      </c>
      <c r="B977" t="s">
        <v>71</v>
      </c>
      <c r="C977" t="s">
        <v>72</v>
      </c>
      <c r="D977" t="n">
        <v>1</v>
      </c>
      <c r="E977" t="s">
        <v>1576</v>
      </c>
      <c r="F977" t="n">
        <v>974680</v>
      </c>
      <c r="G977" t="s">
        <v>74</v>
      </c>
      <c r="H977" t="s">
        <v>75</v>
      </c>
      <c r="I977" t="s"/>
      <c r="J977" t="s">
        <v>74</v>
      </c>
      <c r="K977" t="n">
        <v>149</v>
      </c>
      <c r="L977" t="s">
        <v>76</v>
      </c>
      <c r="M977" t="s"/>
      <c r="N977" t="s">
        <v>141</v>
      </c>
      <c r="O977" t="s">
        <v>78</v>
      </c>
      <c r="P977" t="s">
        <v>1577</v>
      </c>
      <c r="Q977" t="s"/>
      <c r="R977" t="s">
        <v>118</v>
      </c>
      <c r="S977" t="s">
        <v>156</v>
      </c>
      <c r="T977" t="s">
        <v>82</v>
      </c>
      <c r="U977" t="s"/>
      <c r="V977" t="s">
        <v>83</v>
      </c>
      <c r="W977" t="s">
        <v>84</v>
      </c>
      <c r="X977" t="s"/>
      <c r="Y977" t="s">
        <v>85</v>
      </c>
      <c r="Z977">
        <f>HYPERLINK("https://hotelmonitor-cachepage.eclerx.com/savepage/tk_15435850862828913_sr_2117.html","info")</f>
        <v/>
      </c>
      <c r="AA977" t="n">
        <v>170011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>
        <v>88</v>
      </c>
      <c r="AO977" t="s"/>
      <c r="AP977" t="n">
        <v>301</v>
      </c>
      <c r="AQ977" t="s">
        <v>89</v>
      </c>
      <c r="AR977" t="s"/>
      <c r="AS977" t="s"/>
      <c r="AT977" t="s">
        <v>90</v>
      </c>
      <c r="AU977" t="s"/>
      <c r="AV977" t="s"/>
      <c r="AW977" t="s"/>
      <c r="AX977" t="s"/>
      <c r="AY977" t="n">
        <v>1003373</v>
      </c>
      <c r="AZ977" t="s">
        <v>1579</v>
      </c>
      <c r="BA977" t="s"/>
      <c r="BB977" t="n">
        <v>548826</v>
      </c>
      <c r="BC977" t="n">
        <v>13.466236</v>
      </c>
      <c r="BD977" t="n">
        <v>52.508868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92</v>
      </c>
    </row>
    <row r="978" spans="1:70">
      <c r="A978" t="s">
        <v>70</v>
      </c>
      <c r="B978" t="s">
        <v>71</v>
      </c>
      <c r="C978" t="s">
        <v>72</v>
      </c>
      <c r="D978" t="n">
        <v>1</v>
      </c>
      <c r="E978" t="s">
        <v>1576</v>
      </c>
      <c r="F978" t="n">
        <v>974680</v>
      </c>
      <c r="G978" t="s">
        <v>74</v>
      </c>
      <c r="H978" t="s">
        <v>75</v>
      </c>
      <c r="I978" t="s"/>
      <c r="J978" t="s">
        <v>74</v>
      </c>
      <c r="K978" t="n">
        <v>184</v>
      </c>
      <c r="L978" t="s">
        <v>76</v>
      </c>
      <c r="M978" t="s"/>
      <c r="N978" t="s">
        <v>562</v>
      </c>
      <c r="O978" t="s">
        <v>78</v>
      </c>
      <c r="P978" t="s">
        <v>1577</v>
      </c>
      <c r="Q978" t="s"/>
      <c r="R978" t="s">
        <v>118</v>
      </c>
      <c r="S978" t="s">
        <v>565</v>
      </c>
      <c r="T978" t="s">
        <v>82</v>
      </c>
      <c r="U978" t="s"/>
      <c r="V978" t="s">
        <v>83</v>
      </c>
      <c r="W978" t="s">
        <v>84</v>
      </c>
      <c r="X978" t="s"/>
      <c r="Y978" t="s">
        <v>85</v>
      </c>
      <c r="Z978">
        <f>HYPERLINK("https://hotelmonitor-cachepage.eclerx.com/savepage/tk_15435850862828913_sr_2117.html","info")</f>
        <v/>
      </c>
      <c r="AA978" t="n">
        <v>170011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/>
      <c r="AM978" t="s"/>
      <c r="AN978" t="s">
        <v>88</v>
      </c>
      <c r="AO978" t="s"/>
      <c r="AP978" t="n">
        <v>301</v>
      </c>
      <c r="AQ978" t="s">
        <v>89</v>
      </c>
      <c r="AR978" t="s"/>
      <c r="AS978" t="s"/>
      <c r="AT978" t="s">
        <v>90</v>
      </c>
      <c r="AU978" t="s"/>
      <c r="AV978" t="s"/>
      <c r="AW978" t="s"/>
      <c r="AX978" t="s"/>
      <c r="AY978" t="n">
        <v>1003373</v>
      </c>
      <c r="AZ978" t="s">
        <v>1579</v>
      </c>
      <c r="BA978" t="s"/>
      <c r="BB978" t="n">
        <v>548826</v>
      </c>
      <c r="BC978" t="n">
        <v>13.466236</v>
      </c>
      <c r="BD978" t="n">
        <v>52.508868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92</v>
      </c>
    </row>
    <row r="979" spans="1:70">
      <c r="A979" t="s">
        <v>70</v>
      </c>
      <c r="B979" t="s">
        <v>71</v>
      </c>
      <c r="C979" t="s">
        <v>72</v>
      </c>
      <c r="D979" t="n">
        <v>1</v>
      </c>
      <c r="E979" t="s">
        <v>1576</v>
      </c>
      <c r="F979" t="n">
        <v>974680</v>
      </c>
      <c r="G979" t="s">
        <v>74</v>
      </c>
      <c r="H979" t="s">
        <v>75</v>
      </c>
      <c r="I979" t="s"/>
      <c r="J979" t="s">
        <v>74</v>
      </c>
      <c r="K979" t="n">
        <v>204</v>
      </c>
      <c r="L979" t="s">
        <v>76</v>
      </c>
      <c r="M979" t="s"/>
      <c r="N979" t="s">
        <v>871</v>
      </c>
      <c r="O979" t="s">
        <v>78</v>
      </c>
      <c r="P979" t="s">
        <v>1577</v>
      </c>
      <c r="Q979" t="s"/>
      <c r="R979" t="s">
        <v>118</v>
      </c>
      <c r="S979" t="s">
        <v>1547</v>
      </c>
      <c r="T979" t="s">
        <v>82</v>
      </c>
      <c r="U979" t="s"/>
      <c r="V979" t="s">
        <v>83</v>
      </c>
      <c r="W979" t="s">
        <v>84</v>
      </c>
      <c r="X979" t="s"/>
      <c r="Y979" t="s">
        <v>85</v>
      </c>
      <c r="Z979">
        <f>HYPERLINK("https://hotelmonitor-cachepage.eclerx.com/savepage/tk_15435850862828913_sr_2117.html","info")</f>
        <v/>
      </c>
      <c r="AA979" t="n">
        <v>170011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/>
      <c r="AM979" t="s"/>
      <c r="AN979" t="s">
        <v>88</v>
      </c>
      <c r="AO979" t="s"/>
      <c r="AP979" t="n">
        <v>301</v>
      </c>
      <c r="AQ979" t="s">
        <v>89</v>
      </c>
      <c r="AR979" t="s"/>
      <c r="AS979" t="s"/>
      <c r="AT979" t="s">
        <v>90</v>
      </c>
      <c r="AU979" t="s"/>
      <c r="AV979" t="s"/>
      <c r="AW979" t="s"/>
      <c r="AX979" t="s"/>
      <c r="AY979" t="n">
        <v>1003373</v>
      </c>
      <c r="AZ979" t="s">
        <v>1579</v>
      </c>
      <c r="BA979" t="s"/>
      <c r="BB979" t="n">
        <v>548826</v>
      </c>
      <c r="BC979" t="n">
        <v>13.466236</v>
      </c>
      <c r="BD979" t="n">
        <v>52.508868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92</v>
      </c>
    </row>
    <row r="980" spans="1:70">
      <c r="A980" t="s">
        <v>70</v>
      </c>
      <c r="B980" t="s">
        <v>71</v>
      </c>
      <c r="C980" t="s">
        <v>72</v>
      </c>
      <c r="D980" t="n">
        <v>1</v>
      </c>
      <c r="E980" t="s">
        <v>1580</v>
      </c>
      <c r="F980" t="n">
        <v>529944</v>
      </c>
      <c r="G980" t="s">
        <v>74</v>
      </c>
      <c r="H980" t="s">
        <v>75</v>
      </c>
      <c r="I980" t="s"/>
      <c r="J980" t="s">
        <v>74</v>
      </c>
      <c r="K980" t="n">
        <v>239</v>
      </c>
      <c r="L980" t="s">
        <v>76</v>
      </c>
      <c r="M980" t="s"/>
      <c r="N980" t="s">
        <v>1581</v>
      </c>
      <c r="O980" t="s">
        <v>78</v>
      </c>
      <c r="P980" t="s">
        <v>1582</v>
      </c>
      <c r="Q980" t="s"/>
      <c r="R980" t="s">
        <v>153</v>
      </c>
      <c r="S980" t="s">
        <v>410</v>
      </c>
      <c r="T980" t="s">
        <v>82</v>
      </c>
      <c r="U980" t="s"/>
      <c r="V980" t="s">
        <v>83</v>
      </c>
      <c r="W980" t="s">
        <v>84</v>
      </c>
      <c r="X980" t="s"/>
      <c r="Y980" t="s">
        <v>85</v>
      </c>
      <c r="Z980">
        <f>HYPERLINK("https://hotelmonitor-cachepage.eclerx.com/savepage/tk_15435848065557687_sr_2117.html","info")</f>
        <v/>
      </c>
      <c r="AA980" t="n">
        <v>99075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>
        <v>88</v>
      </c>
      <c r="AO980" t="s"/>
      <c r="AP980" t="n">
        <v>142</v>
      </c>
      <c r="AQ980" t="s">
        <v>89</v>
      </c>
      <c r="AR980" t="s"/>
      <c r="AS980" t="s"/>
      <c r="AT980" t="s">
        <v>90</v>
      </c>
      <c r="AU980" t="s"/>
      <c r="AV980" t="s"/>
      <c r="AW980" t="s"/>
      <c r="AX980" t="s"/>
      <c r="AY980" t="n">
        <v>230689</v>
      </c>
      <c r="AZ980" t="s">
        <v>1583</v>
      </c>
      <c r="BA980" t="s"/>
      <c r="BB980" t="n">
        <v>65746</v>
      </c>
      <c r="BC980" t="n">
        <v>13.390961</v>
      </c>
      <c r="BD980" t="n">
        <v>52.514647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92</v>
      </c>
    </row>
    <row r="981" spans="1:70">
      <c r="A981" t="s">
        <v>70</v>
      </c>
      <c r="B981" t="s">
        <v>71</v>
      </c>
      <c r="C981" t="s">
        <v>72</v>
      </c>
      <c r="D981" t="n">
        <v>1</v>
      </c>
      <c r="E981" t="s">
        <v>1580</v>
      </c>
      <c r="F981" t="n">
        <v>529944</v>
      </c>
      <c r="G981" t="s">
        <v>74</v>
      </c>
      <c r="H981" t="s">
        <v>75</v>
      </c>
      <c r="I981" t="s"/>
      <c r="J981" t="s">
        <v>74</v>
      </c>
      <c r="K981" t="n">
        <v>264</v>
      </c>
      <c r="L981" t="s">
        <v>76</v>
      </c>
      <c r="M981" t="s"/>
      <c r="N981" t="s">
        <v>1584</v>
      </c>
      <c r="O981" t="s">
        <v>78</v>
      </c>
      <c r="P981" t="s">
        <v>1582</v>
      </c>
      <c r="Q981" t="s"/>
      <c r="R981" t="s">
        <v>153</v>
      </c>
      <c r="S981" t="s">
        <v>1347</v>
      </c>
      <c r="T981" t="s">
        <v>82</v>
      </c>
      <c r="U981" t="s"/>
      <c r="V981" t="s">
        <v>83</v>
      </c>
      <c r="W981" t="s">
        <v>84</v>
      </c>
      <c r="X981" t="s"/>
      <c r="Y981" t="s">
        <v>85</v>
      </c>
      <c r="Z981">
        <f>HYPERLINK("https://hotelmonitor-cachepage.eclerx.com/savepage/tk_15435848065557687_sr_2117.html","info")</f>
        <v/>
      </c>
      <c r="AA981" t="n">
        <v>99075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>
        <v>88</v>
      </c>
      <c r="AO981" t="s"/>
      <c r="AP981" t="n">
        <v>142</v>
      </c>
      <c r="AQ981" t="s">
        <v>89</v>
      </c>
      <c r="AR981" t="s"/>
      <c r="AS981" t="s"/>
      <c r="AT981" t="s">
        <v>90</v>
      </c>
      <c r="AU981" t="s"/>
      <c r="AV981" t="s"/>
      <c r="AW981" t="s"/>
      <c r="AX981" t="s"/>
      <c r="AY981" t="n">
        <v>230689</v>
      </c>
      <c r="AZ981" t="s">
        <v>1583</v>
      </c>
      <c r="BA981" t="s"/>
      <c r="BB981" t="n">
        <v>65746</v>
      </c>
      <c r="BC981" t="n">
        <v>13.390961</v>
      </c>
      <c r="BD981" t="n">
        <v>52.514647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92</v>
      </c>
    </row>
    <row r="982" spans="1:70">
      <c r="A982" t="s">
        <v>70</v>
      </c>
      <c r="B982" t="s">
        <v>71</v>
      </c>
      <c r="C982" t="s">
        <v>72</v>
      </c>
      <c r="D982" t="n">
        <v>1</v>
      </c>
      <c r="E982" t="s">
        <v>1580</v>
      </c>
      <c r="F982" t="n">
        <v>529944</v>
      </c>
      <c r="G982" t="s">
        <v>74</v>
      </c>
      <c r="H982" t="s">
        <v>75</v>
      </c>
      <c r="I982" t="s"/>
      <c r="J982" t="s">
        <v>74</v>
      </c>
      <c r="K982" t="n">
        <v>283</v>
      </c>
      <c r="L982" t="s">
        <v>76</v>
      </c>
      <c r="M982" t="s"/>
      <c r="N982" t="s">
        <v>1581</v>
      </c>
      <c r="O982" t="s">
        <v>78</v>
      </c>
      <c r="P982" t="s">
        <v>1582</v>
      </c>
      <c r="Q982" t="s"/>
      <c r="R982" t="s">
        <v>153</v>
      </c>
      <c r="S982" t="s">
        <v>1585</v>
      </c>
      <c r="T982" t="s">
        <v>82</v>
      </c>
      <c r="U982" t="s"/>
      <c r="V982" t="s">
        <v>83</v>
      </c>
      <c r="W982" t="s">
        <v>99</v>
      </c>
      <c r="X982" t="s"/>
      <c r="Y982" t="s">
        <v>85</v>
      </c>
      <c r="Z982">
        <f>HYPERLINK("https://hotelmonitor-cachepage.eclerx.com/savepage/tk_15435848065557687_sr_2117.html","info")</f>
        <v/>
      </c>
      <c r="AA982" t="n">
        <v>99075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>
        <v>88</v>
      </c>
      <c r="AO982" t="s"/>
      <c r="AP982" t="n">
        <v>142</v>
      </c>
      <c r="AQ982" t="s">
        <v>89</v>
      </c>
      <c r="AR982" t="s"/>
      <c r="AS982" t="s"/>
      <c r="AT982" t="s">
        <v>90</v>
      </c>
      <c r="AU982" t="s"/>
      <c r="AV982" t="s"/>
      <c r="AW982" t="s"/>
      <c r="AX982" t="s"/>
      <c r="AY982" t="n">
        <v>230689</v>
      </c>
      <c r="AZ982" t="s">
        <v>1583</v>
      </c>
      <c r="BA982" t="s"/>
      <c r="BB982" t="n">
        <v>65746</v>
      </c>
      <c r="BC982" t="n">
        <v>13.390961</v>
      </c>
      <c r="BD982" t="n">
        <v>52.514647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92</v>
      </c>
    </row>
    <row r="983" spans="1:70">
      <c r="A983" t="s">
        <v>70</v>
      </c>
      <c r="B983" t="s">
        <v>71</v>
      </c>
      <c r="C983" t="s">
        <v>72</v>
      </c>
      <c r="D983" t="n">
        <v>1</v>
      </c>
      <c r="E983" t="s">
        <v>1580</v>
      </c>
      <c r="F983" t="n">
        <v>529944</v>
      </c>
      <c r="G983" t="s">
        <v>74</v>
      </c>
      <c r="H983" t="s">
        <v>75</v>
      </c>
      <c r="I983" t="s"/>
      <c r="J983" t="s">
        <v>74</v>
      </c>
      <c r="K983" t="n">
        <v>283</v>
      </c>
      <c r="L983" t="s">
        <v>76</v>
      </c>
      <c r="M983" t="s"/>
      <c r="N983" t="s">
        <v>1581</v>
      </c>
      <c r="O983" t="s">
        <v>78</v>
      </c>
      <c r="P983" t="s">
        <v>1582</v>
      </c>
      <c r="Q983" t="s"/>
      <c r="R983" t="s">
        <v>153</v>
      </c>
      <c r="S983" t="s">
        <v>1585</v>
      </c>
      <c r="T983" t="s">
        <v>82</v>
      </c>
      <c r="U983" t="s"/>
      <c r="V983" t="s">
        <v>83</v>
      </c>
      <c r="W983" t="s">
        <v>99</v>
      </c>
      <c r="X983" t="s"/>
      <c r="Y983" t="s">
        <v>85</v>
      </c>
      <c r="Z983">
        <f>HYPERLINK("https://hotelmonitor-cachepage.eclerx.com/savepage/tk_15435848065557687_sr_2117.html","info")</f>
        <v/>
      </c>
      <c r="AA983" t="n">
        <v>99075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/>
      <c r="AM983" t="s"/>
      <c r="AN983" t="s">
        <v>88</v>
      </c>
      <c r="AO983" t="s"/>
      <c r="AP983" t="n">
        <v>142</v>
      </c>
      <c r="AQ983" t="s">
        <v>89</v>
      </c>
      <c r="AR983" t="s"/>
      <c r="AS983" t="s"/>
      <c r="AT983" t="s">
        <v>90</v>
      </c>
      <c r="AU983" t="s"/>
      <c r="AV983" t="s"/>
      <c r="AW983" t="s"/>
      <c r="AX983" t="s"/>
      <c r="AY983" t="n">
        <v>230689</v>
      </c>
      <c r="AZ983" t="s">
        <v>1583</v>
      </c>
      <c r="BA983" t="s"/>
      <c r="BB983" t="n">
        <v>65746</v>
      </c>
      <c r="BC983" t="n">
        <v>13.390961</v>
      </c>
      <c r="BD983" t="n">
        <v>52.514647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92</v>
      </c>
    </row>
    <row r="984" spans="1:70">
      <c r="A984" t="s">
        <v>70</v>
      </c>
      <c r="B984" t="s">
        <v>71</v>
      </c>
      <c r="C984" t="s">
        <v>72</v>
      </c>
      <c r="D984" t="n">
        <v>1</v>
      </c>
      <c r="E984" t="s">
        <v>1580</v>
      </c>
      <c r="F984" t="n">
        <v>529944</v>
      </c>
      <c r="G984" t="s">
        <v>74</v>
      </c>
      <c r="H984" t="s">
        <v>75</v>
      </c>
      <c r="I984" t="s"/>
      <c r="J984" t="s">
        <v>74</v>
      </c>
      <c r="K984" t="n">
        <v>308</v>
      </c>
      <c r="L984" t="s">
        <v>76</v>
      </c>
      <c r="M984" t="s"/>
      <c r="N984" t="s">
        <v>1584</v>
      </c>
      <c r="O984" t="s">
        <v>78</v>
      </c>
      <c r="P984" t="s">
        <v>1582</v>
      </c>
      <c r="Q984" t="s"/>
      <c r="R984" t="s">
        <v>153</v>
      </c>
      <c r="S984" t="s">
        <v>1586</v>
      </c>
      <c r="T984" t="s">
        <v>82</v>
      </c>
      <c r="U984" t="s"/>
      <c r="V984" t="s">
        <v>83</v>
      </c>
      <c r="W984" t="s">
        <v>99</v>
      </c>
      <c r="X984" t="s"/>
      <c r="Y984" t="s">
        <v>85</v>
      </c>
      <c r="Z984">
        <f>HYPERLINK("https://hotelmonitor-cachepage.eclerx.com/savepage/tk_15435848065557687_sr_2117.html","info")</f>
        <v/>
      </c>
      <c r="AA984" t="n">
        <v>99075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/>
      <c r="AM984" t="s"/>
      <c r="AN984" t="s">
        <v>88</v>
      </c>
      <c r="AO984" t="s"/>
      <c r="AP984" t="n">
        <v>142</v>
      </c>
      <c r="AQ984" t="s">
        <v>89</v>
      </c>
      <c r="AR984" t="s"/>
      <c r="AS984" t="s"/>
      <c r="AT984" t="s">
        <v>90</v>
      </c>
      <c r="AU984" t="s"/>
      <c r="AV984" t="s"/>
      <c r="AW984" t="s"/>
      <c r="AX984" t="s"/>
      <c r="AY984" t="n">
        <v>230689</v>
      </c>
      <c r="AZ984" t="s">
        <v>1583</v>
      </c>
      <c r="BA984" t="s"/>
      <c r="BB984" t="n">
        <v>65746</v>
      </c>
      <c r="BC984" t="n">
        <v>13.390961</v>
      </c>
      <c r="BD984" t="n">
        <v>52.514647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92</v>
      </c>
    </row>
    <row r="985" spans="1:70">
      <c r="A985" t="s">
        <v>70</v>
      </c>
      <c r="B985" t="s">
        <v>71</v>
      </c>
      <c r="C985" t="s">
        <v>72</v>
      </c>
      <c r="D985" t="n">
        <v>1</v>
      </c>
      <c r="E985" t="s">
        <v>1580</v>
      </c>
      <c r="F985" t="n">
        <v>529944</v>
      </c>
      <c r="G985" t="s">
        <v>74</v>
      </c>
      <c r="H985" t="s">
        <v>75</v>
      </c>
      <c r="I985" t="s"/>
      <c r="J985" t="s">
        <v>74</v>
      </c>
      <c r="K985" t="n">
        <v>308</v>
      </c>
      <c r="L985" t="s">
        <v>76</v>
      </c>
      <c r="M985" t="s"/>
      <c r="N985" t="s">
        <v>1584</v>
      </c>
      <c r="O985" t="s">
        <v>78</v>
      </c>
      <c r="P985" t="s">
        <v>1582</v>
      </c>
      <c r="Q985" t="s"/>
      <c r="R985" t="s">
        <v>153</v>
      </c>
      <c r="S985" t="s">
        <v>1586</v>
      </c>
      <c r="T985" t="s">
        <v>82</v>
      </c>
      <c r="U985" t="s"/>
      <c r="V985" t="s">
        <v>83</v>
      </c>
      <c r="W985" t="s">
        <v>99</v>
      </c>
      <c r="X985" t="s"/>
      <c r="Y985" t="s">
        <v>85</v>
      </c>
      <c r="Z985">
        <f>HYPERLINK("https://hotelmonitor-cachepage.eclerx.com/savepage/tk_15435848065557687_sr_2117.html","info")</f>
        <v/>
      </c>
      <c r="AA985" t="n">
        <v>99075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/>
      <c r="AM985" t="s"/>
      <c r="AN985" t="s">
        <v>88</v>
      </c>
      <c r="AO985" t="s"/>
      <c r="AP985" t="n">
        <v>142</v>
      </c>
      <c r="AQ985" t="s">
        <v>89</v>
      </c>
      <c r="AR985" t="s"/>
      <c r="AS985" t="s"/>
      <c r="AT985" t="s">
        <v>90</v>
      </c>
      <c r="AU985" t="s"/>
      <c r="AV985" t="s"/>
      <c r="AW985" t="s"/>
      <c r="AX985" t="s"/>
      <c r="AY985" t="n">
        <v>230689</v>
      </c>
      <c r="AZ985" t="s">
        <v>1583</v>
      </c>
      <c r="BA985" t="s"/>
      <c r="BB985" t="n">
        <v>65746</v>
      </c>
      <c r="BC985" t="n">
        <v>13.390961</v>
      </c>
      <c r="BD985" t="n">
        <v>52.514647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92</v>
      </c>
    </row>
    <row r="986" spans="1:70">
      <c r="A986" t="s">
        <v>70</v>
      </c>
      <c r="B986" t="s">
        <v>71</v>
      </c>
      <c r="C986" t="s">
        <v>72</v>
      </c>
      <c r="D986" t="n">
        <v>1</v>
      </c>
      <c r="E986" t="s">
        <v>1580</v>
      </c>
      <c r="F986" t="n">
        <v>529944</v>
      </c>
      <c r="G986" t="s">
        <v>74</v>
      </c>
      <c r="H986" t="s">
        <v>75</v>
      </c>
      <c r="I986" t="s"/>
      <c r="J986" t="s">
        <v>74</v>
      </c>
      <c r="K986" t="n">
        <v>314</v>
      </c>
      <c r="L986" t="s">
        <v>76</v>
      </c>
      <c r="M986" t="s"/>
      <c r="N986" t="s">
        <v>1587</v>
      </c>
      <c r="O986" t="s">
        <v>78</v>
      </c>
      <c r="P986" t="s">
        <v>1582</v>
      </c>
      <c r="Q986" t="s"/>
      <c r="R986" t="s">
        <v>153</v>
      </c>
      <c r="S986" t="s">
        <v>1529</v>
      </c>
      <c r="T986" t="s">
        <v>82</v>
      </c>
      <c r="U986" t="s"/>
      <c r="V986" t="s">
        <v>83</v>
      </c>
      <c r="W986" t="s">
        <v>84</v>
      </c>
      <c r="X986" t="s"/>
      <c r="Y986" t="s">
        <v>85</v>
      </c>
      <c r="Z986">
        <f>HYPERLINK("https://hotelmonitor-cachepage.eclerx.com/savepage/tk_15435848065557687_sr_2117.html","info")</f>
        <v/>
      </c>
      <c r="AA986" t="n">
        <v>99075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/>
      <c r="AM986" t="s"/>
      <c r="AN986" t="s">
        <v>88</v>
      </c>
      <c r="AO986" t="s"/>
      <c r="AP986" t="n">
        <v>142</v>
      </c>
      <c r="AQ986" t="s">
        <v>89</v>
      </c>
      <c r="AR986" t="s"/>
      <c r="AS986" t="s"/>
      <c r="AT986" t="s">
        <v>90</v>
      </c>
      <c r="AU986" t="s"/>
      <c r="AV986" t="s"/>
      <c r="AW986" t="s"/>
      <c r="AX986" t="s"/>
      <c r="AY986" t="n">
        <v>230689</v>
      </c>
      <c r="AZ986" t="s">
        <v>1583</v>
      </c>
      <c r="BA986" t="s"/>
      <c r="BB986" t="n">
        <v>65746</v>
      </c>
      <c r="BC986" t="n">
        <v>13.390961</v>
      </c>
      <c r="BD986" t="n">
        <v>52.514647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92</v>
      </c>
    </row>
    <row r="987" spans="1:70">
      <c r="A987" t="s">
        <v>70</v>
      </c>
      <c r="B987" t="s">
        <v>71</v>
      </c>
      <c r="C987" t="s">
        <v>72</v>
      </c>
      <c r="D987" t="n">
        <v>1</v>
      </c>
      <c r="E987" t="s">
        <v>1580</v>
      </c>
      <c r="F987" t="n">
        <v>529944</v>
      </c>
      <c r="G987" t="s">
        <v>74</v>
      </c>
      <c r="H987" t="s">
        <v>75</v>
      </c>
      <c r="I987" t="s"/>
      <c r="J987" t="s">
        <v>74</v>
      </c>
      <c r="K987" t="n">
        <v>358</v>
      </c>
      <c r="L987" t="s">
        <v>76</v>
      </c>
      <c r="M987" t="s"/>
      <c r="N987" t="s">
        <v>1587</v>
      </c>
      <c r="O987" t="s">
        <v>78</v>
      </c>
      <c r="P987" t="s">
        <v>1582</v>
      </c>
      <c r="Q987" t="s"/>
      <c r="R987" t="s">
        <v>153</v>
      </c>
      <c r="S987" t="s">
        <v>1588</v>
      </c>
      <c r="T987" t="s">
        <v>82</v>
      </c>
      <c r="U987" t="s"/>
      <c r="V987" t="s">
        <v>83</v>
      </c>
      <c r="W987" t="s">
        <v>99</v>
      </c>
      <c r="X987" t="s"/>
      <c r="Y987" t="s">
        <v>85</v>
      </c>
      <c r="Z987">
        <f>HYPERLINK("https://hotelmonitor-cachepage.eclerx.com/savepage/tk_15435848065557687_sr_2117.html","info")</f>
        <v/>
      </c>
      <c r="AA987" t="n">
        <v>99075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/>
      <c r="AM987" t="s"/>
      <c r="AN987" t="s">
        <v>88</v>
      </c>
      <c r="AO987" t="s"/>
      <c r="AP987" t="n">
        <v>142</v>
      </c>
      <c r="AQ987" t="s">
        <v>89</v>
      </c>
      <c r="AR987" t="s"/>
      <c r="AS987" t="s"/>
      <c r="AT987" t="s">
        <v>90</v>
      </c>
      <c r="AU987" t="s"/>
      <c r="AV987" t="s"/>
      <c r="AW987" t="s"/>
      <c r="AX987" t="s"/>
      <c r="AY987" t="n">
        <v>230689</v>
      </c>
      <c r="AZ987" t="s">
        <v>1583</v>
      </c>
      <c r="BA987" t="s"/>
      <c r="BB987" t="n">
        <v>65746</v>
      </c>
      <c r="BC987" t="n">
        <v>13.390961</v>
      </c>
      <c r="BD987" t="n">
        <v>52.514647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92</v>
      </c>
    </row>
    <row r="988" spans="1:70">
      <c r="A988" t="s">
        <v>70</v>
      </c>
      <c r="B988" t="s">
        <v>71</v>
      </c>
      <c r="C988" t="s">
        <v>72</v>
      </c>
      <c r="D988" t="n">
        <v>1</v>
      </c>
      <c r="E988" t="s">
        <v>1580</v>
      </c>
      <c r="F988" t="n">
        <v>529944</v>
      </c>
      <c r="G988" t="s">
        <v>74</v>
      </c>
      <c r="H988" t="s">
        <v>75</v>
      </c>
      <c r="I988" t="s"/>
      <c r="J988" t="s">
        <v>74</v>
      </c>
      <c r="K988" t="n">
        <v>358</v>
      </c>
      <c r="L988" t="s">
        <v>76</v>
      </c>
      <c r="M988" t="s"/>
      <c r="N988" t="s">
        <v>1587</v>
      </c>
      <c r="O988" t="s">
        <v>78</v>
      </c>
      <c r="P988" t="s">
        <v>1582</v>
      </c>
      <c r="Q988" t="s"/>
      <c r="R988" t="s">
        <v>153</v>
      </c>
      <c r="S988" t="s">
        <v>1588</v>
      </c>
      <c r="T988" t="s">
        <v>82</v>
      </c>
      <c r="U988" t="s"/>
      <c r="V988" t="s">
        <v>83</v>
      </c>
      <c r="W988" t="s">
        <v>99</v>
      </c>
      <c r="X988" t="s"/>
      <c r="Y988" t="s">
        <v>85</v>
      </c>
      <c r="Z988">
        <f>HYPERLINK("https://hotelmonitor-cachepage.eclerx.com/savepage/tk_15435848065557687_sr_2117.html","info")</f>
        <v/>
      </c>
      <c r="AA988" t="n">
        <v>99075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/>
      <c r="AM988" t="s"/>
      <c r="AN988" t="s">
        <v>88</v>
      </c>
      <c r="AO988" t="s"/>
      <c r="AP988" t="n">
        <v>142</v>
      </c>
      <c r="AQ988" t="s">
        <v>89</v>
      </c>
      <c r="AR988" t="s"/>
      <c r="AS988" t="s"/>
      <c r="AT988" t="s">
        <v>90</v>
      </c>
      <c r="AU988" t="s"/>
      <c r="AV988" t="s"/>
      <c r="AW988" t="s"/>
      <c r="AX988" t="s"/>
      <c r="AY988" t="n">
        <v>230689</v>
      </c>
      <c r="AZ988" t="s">
        <v>1583</v>
      </c>
      <c r="BA988" t="s"/>
      <c r="BB988" t="n">
        <v>65746</v>
      </c>
      <c r="BC988" t="n">
        <v>13.390961</v>
      </c>
      <c r="BD988" t="n">
        <v>52.514647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92</v>
      </c>
    </row>
    <row r="989" spans="1:70">
      <c r="A989" t="s">
        <v>70</v>
      </c>
      <c r="B989" t="s">
        <v>71</v>
      </c>
      <c r="C989" t="s">
        <v>72</v>
      </c>
      <c r="D989" t="n">
        <v>1</v>
      </c>
      <c r="E989" t="s">
        <v>1589</v>
      </c>
      <c r="F989" t="n">
        <v>375729</v>
      </c>
      <c r="G989" t="s">
        <v>74</v>
      </c>
      <c r="H989" t="s">
        <v>75</v>
      </c>
      <c r="I989" t="s"/>
      <c r="J989" t="s">
        <v>74</v>
      </c>
      <c r="K989" t="n">
        <v>145</v>
      </c>
      <c r="L989" t="s">
        <v>76</v>
      </c>
      <c r="M989" t="s"/>
      <c r="N989" t="s">
        <v>113</v>
      </c>
      <c r="O989" t="s">
        <v>78</v>
      </c>
      <c r="P989" t="s">
        <v>1590</v>
      </c>
      <c r="Q989" t="s"/>
      <c r="R989" t="s">
        <v>118</v>
      </c>
      <c r="S989" t="s">
        <v>1409</v>
      </c>
      <c r="T989" t="s">
        <v>82</v>
      </c>
      <c r="U989" t="s"/>
      <c r="V989" t="s">
        <v>83</v>
      </c>
      <c r="W989" t="s">
        <v>84</v>
      </c>
      <c r="X989" t="s"/>
      <c r="Y989" t="s">
        <v>85</v>
      </c>
      <c r="Z989">
        <f>HYPERLINK("https://hotelmonitor-cachepage.eclerx.com/savepage/tk_15435848389779792_sr_2117.html","info")</f>
        <v/>
      </c>
      <c r="AA989" t="n">
        <v>8820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/>
      <c r="AM989" t="s"/>
      <c r="AN989" t="s">
        <v>88</v>
      </c>
      <c r="AO989" t="s"/>
      <c r="AP989" t="n">
        <v>160</v>
      </c>
      <c r="AQ989" t="s">
        <v>89</v>
      </c>
      <c r="AR989" t="s"/>
      <c r="AS989" t="s"/>
      <c r="AT989" t="s">
        <v>90</v>
      </c>
      <c r="AU989" t="s"/>
      <c r="AV989" t="s"/>
      <c r="AW989" t="s"/>
      <c r="AX989" t="s"/>
      <c r="AY989" t="n">
        <v>1694733</v>
      </c>
      <c r="AZ989" t="s">
        <v>1591</v>
      </c>
      <c r="BA989" t="s"/>
      <c r="BB989" t="n">
        <v>145205</v>
      </c>
      <c r="BC989" t="n">
        <v>13.3802</v>
      </c>
      <c r="BD989" t="n">
        <v>52.5037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92</v>
      </c>
    </row>
    <row r="990" spans="1:70">
      <c r="A990" t="s">
        <v>70</v>
      </c>
      <c r="B990" t="s">
        <v>71</v>
      </c>
      <c r="C990" t="s">
        <v>72</v>
      </c>
      <c r="D990" t="n">
        <v>1</v>
      </c>
      <c r="E990" t="s">
        <v>1589</v>
      </c>
      <c r="F990" t="n">
        <v>375729</v>
      </c>
      <c r="G990" t="s">
        <v>74</v>
      </c>
      <c r="H990" t="s">
        <v>75</v>
      </c>
      <c r="I990" t="s"/>
      <c r="J990" t="s">
        <v>74</v>
      </c>
      <c r="K990" t="n">
        <v>155</v>
      </c>
      <c r="L990" t="s">
        <v>76</v>
      </c>
      <c r="M990" t="s"/>
      <c r="N990" t="s">
        <v>1592</v>
      </c>
      <c r="O990" t="s">
        <v>78</v>
      </c>
      <c r="P990" t="s">
        <v>1590</v>
      </c>
      <c r="Q990" t="s"/>
      <c r="R990" t="s">
        <v>118</v>
      </c>
      <c r="S990" t="s">
        <v>128</v>
      </c>
      <c r="T990" t="s">
        <v>82</v>
      </c>
      <c r="U990" t="s"/>
      <c r="V990" t="s">
        <v>83</v>
      </c>
      <c r="W990" t="s">
        <v>84</v>
      </c>
      <c r="X990" t="s"/>
      <c r="Y990" t="s">
        <v>85</v>
      </c>
      <c r="Z990">
        <f>HYPERLINK("https://hotelmonitor-cachepage.eclerx.com/savepage/tk_15435848389779792_sr_2117.html","info")</f>
        <v/>
      </c>
      <c r="AA990" t="n">
        <v>8820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/>
      <c r="AM990" t="s"/>
      <c r="AN990" t="s">
        <v>88</v>
      </c>
      <c r="AO990" t="s"/>
      <c r="AP990" t="n">
        <v>160</v>
      </c>
      <c r="AQ990" t="s">
        <v>89</v>
      </c>
      <c r="AR990" t="s"/>
      <c r="AS990" t="s"/>
      <c r="AT990" t="s">
        <v>90</v>
      </c>
      <c r="AU990" t="s"/>
      <c r="AV990" t="s"/>
      <c r="AW990" t="s"/>
      <c r="AX990" t="s"/>
      <c r="AY990" t="n">
        <v>1694733</v>
      </c>
      <c r="AZ990" t="s">
        <v>1591</v>
      </c>
      <c r="BA990" t="s"/>
      <c r="BB990" t="n">
        <v>145205</v>
      </c>
      <c r="BC990" t="n">
        <v>13.3802</v>
      </c>
      <c r="BD990" t="n">
        <v>52.5037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92</v>
      </c>
    </row>
    <row r="991" spans="1:70">
      <c r="A991" t="s">
        <v>70</v>
      </c>
      <c r="B991" t="s">
        <v>71</v>
      </c>
      <c r="C991" t="s">
        <v>72</v>
      </c>
      <c r="D991" t="n">
        <v>1</v>
      </c>
      <c r="E991" t="s">
        <v>1589</v>
      </c>
      <c r="F991" t="n">
        <v>375729</v>
      </c>
      <c r="G991" t="s">
        <v>74</v>
      </c>
      <c r="H991" t="s">
        <v>75</v>
      </c>
      <c r="I991" t="s"/>
      <c r="J991" t="s">
        <v>74</v>
      </c>
      <c r="K991" t="n">
        <v>155</v>
      </c>
      <c r="L991" t="s">
        <v>76</v>
      </c>
      <c r="M991" t="s"/>
      <c r="N991" t="s">
        <v>1593</v>
      </c>
      <c r="O991" t="s">
        <v>78</v>
      </c>
      <c r="P991" t="s">
        <v>1590</v>
      </c>
      <c r="Q991" t="s"/>
      <c r="R991" t="s">
        <v>118</v>
      </c>
      <c r="S991" t="s">
        <v>128</v>
      </c>
      <c r="T991" t="s">
        <v>82</v>
      </c>
      <c r="U991" t="s"/>
      <c r="V991" t="s">
        <v>83</v>
      </c>
      <c r="W991" t="s">
        <v>84</v>
      </c>
      <c r="X991" t="s"/>
      <c r="Y991" t="s">
        <v>85</v>
      </c>
      <c r="Z991">
        <f>HYPERLINK("https://hotelmonitor-cachepage.eclerx.com/savepage/tk_15435848389779792_sr_2117.html","info")</f>
        <v/>
      </c>
      <c r="AA991" t="n">
        <v>8820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/>
      <c r="AM991" t="s"/>
      <c r="AN991" t="s">
        <v>88</v>
      </c>
      <c r="AO991" t="s"/>
      <c r="AP991" t="n">
        <v>160</v>
      </c>
      <c r="AQ991" t="s">
        <v>89</v>
      </c>
      <c r="AR991" t="s"/>
      <c r="AS991" t="s"/>
      <c r="AT991" t="s">
        <v>90</v>
      </c>
      <c r="AU991" t="s"/>
      <c r="AV991" t="s"/>
      <c r="AW991" t="s"/>
      <c r="AX991" t="s"/>
      <c r="AY991" t="n">
        <v>1694733</v>
      </c>
      <c r="AZ991" t="s">
        <v>1591</v>
      </c>
      <c r="BA991" t="s"/>
      <c r="BB991" t="n">
        <v>145205</v>
      </c>
      <c r="BC991" t="n">
        <v>13.3802</v>
      </c>
      <c r="BD991" t="n">
        <v>52.5037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92</v>
      </c>
    </row>
    <row r="992" spans="1:70">
      <c r="A992" t="s">
        <v>70</v>
      </c>
      <c r="B992" t="s">
        <v>71</v>
      </c>
      <c r="C992" t="s">
        <v>72</v>
      </c>
      <c r="D992" t="n">
        <v>1</v>
      </c>
      <c r="E992" t="s">
        <v>1589</v>
      </c>
      <c r="F992" t="n">
        <v>375729</v>
      </c>
      <c r="G992" t="s">
        <v>74</v>
      </c>
      <c r="H992" t="s">
        <v>75</v>
      </c>
      <c r="I992" t="s"/>
      <c r="J992" t="s">
        <v>74</v>
      </c>
      <c r="K992" t="n">
        <v>191</v>
      </c>
      <c r="L992" t="s">
        <v>76</v>
      </c>
      <c r="M992" t="s"/>
      <c r="N992" t="s">
        <v>1592</v>
      </c>
      <c r="O992" t="s">
        <v>78</v>
      </c>
      <c r="P992" t="s">
        <v>1590</v>
      </c>
      <c r="Q992" t="s"/>
      <c r="R992" t="s">
        <v>118</v>
      </c>
      <c r="S992" t="s">
        <v>654</v>
      </c>
      <c r="T992" t="s">
        <v>82</v>
      </c>
      <c r="U992" t="s"/>
      <c r="V992" t="s">
        <v>83</v>
      </c>
      <c r="W992" t="s">
        <v>99</v>
      </c>
      <c r="X992" t="s"/>
      <c r="Y992" t="s">
        <v>85</v>
      </c>
      <c r="Z992">
        <f>HYPERLINK("https://hotelmonitor-cachepage.eclerx.com/savepage/tk_15435848389779792_sr_2117.html","info")</f>
        <v/>
      </c>
      <c r="AA992" t="n">
        <v>8820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/>
      <c r="AM992" t="s"/>
      <c r="AN992" t="s">
        <v>88</v>
      </c>
      <c r="AO992" t="s"/>
      <c r="AP992" t="n">
        <v>160</v>
      </c>
      <c r="AQ992" t="s">
        <v>89</v>
      </c>
      <c r="AR992" t="s"/>
      <c r="AS992" t="s"/>
      <c r="AT992" t="s">
        <v>90</v>
      </c>
      <c r="AU992" t="s"/>
      <c r="AV992" t="s"/>
      <c r="AW992" t="s"/>
      <c r="AX992" t="s"/>
      <c r="AY992" t="n">
        <v>1694733</v>
      </c>
      <c r="AZ992" t="s">
        <v>1591</v>
      </c>
      <c r="BA992" t="s"/>
      <c r="BB992" t="n">
        <v>145205</v>
      </c>
      <c r="BC992" t="n">
        <v>13.3802</v>
      </c>
      <c r="BD992" t="n">
        <v>52.5037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92</v>
      </c>
    </row>
    <row r="993" spans="1:70">
      <c r="A993" t="s">
        <v>70</v>
      </c>
      <c r="B993" t="s">
        <v>71</v>
      </c>
      <c r="C993" t="s">
        <v>72</v>
      </c>
      <c r="D993" t="n">
        <v>1</v>
      </c>
      <c r="E993" t="s">
        <v>1589</v>
      </c>
      <c r="F993" t="n">
        <v>375729</v>
      </c>
      <c r="G993" t="s">
        <v>74</v>
      </c>
      <c r="H993" t="s">
        <v>75</v>
      </c>
      <c r="I993" t="s"/>
      <c r="J993" t="s">
        <v>74</v>
      </c>
      <c r="K993" t="n">
        <v>191</v>
      </c>
      <c r="L993" t="s">
        <v>76</v>
      </c>
      <c r="M993" t="s"/>
      <c r="N993" t="s">
        <v>1593</v>
      </c>
      <c r="O993" t="s">
        <v>78</v>
      </c>
      <c r="P993" t="s">
        <v>1590</v>
      </c>
      <c r="Q993" t="s"/>
      <c r="R993" t="s">
        <v>118</v>
      </c>
      <c r="S993" t="s">
        <v>654</v>
      </c>
      <c r="T993" t="s">
        <v>82</v>
      </c>
      <c r="U993" t="s"/>
      <c r="V993" t="s">
        <v>83</v>
      </c>
      <c r="W993" t="s">
        <v>99</v>
      </c>
      <c r="X993" t="s"/>
      <c r="Y993" t="s">
        <v>85</v>
      </c>
      <c r="Z993">
        <f>HYPERLINK("https://hotelmonitor-cachepage.eclerx.com/savepage/tk_15435848389779792_sr_2117.html","info")</f>
        <v/>
      </c>
      <c r="AA993" t="n">
        <v>8820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/>
      <c r="AM993" t="s"/>
      <c r="AN993" t="s">
        <v>88</v>
      </c>
      <c r="AO993" t="s"/>
      <c r="AP993" t="n">
        <v>160</v>
      </c>
      <c r="AQ993" t="s">
        <v>89</v>
      </c>
      <c r="AR993" t="s"/>
      <c r="AS993" t="s"/>
      <c r="AT993" t="s">
        <v>90</v>
      </c>
      <c r="AU993" t="s"/>
      <c r="AV993" t="s"/>
      <c r="AW993" t="s"/>
      <c r="AX993" t="s"/>
      <c r="AY993" t="n">
        <v>1694733</v>
      </c>
      <c r="AZ993" t="s">
        <v>1591</v>
      </c>
      <c r="BA993" t="s"/>
      <c r="BB993" t="n">
        <v>145205</v>
      </c>
      <c r="BC993" t="n">
        <v>13.3802</v>
      </c>
      <c r="BD993" t="n">
        <v>52.5037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92</v>
      </c>
    </row>
    <row r="994" spans="1:70">
      <c r="A994" t="s">
        <v>70</v>
      </c>
      <c r="B994" t="s">
        <v>71</v>
      </c>
      <c r="C994" t="s">
        <v>72</v>
      </c>
      <c r="D994" t="n">
        <v>1</v>
      </c>
      <c r="E994" t="s">
        <v>1589</v>
      </c>
      <c r="F994" t="n">
        <v>375729</v>
      </c>
      <c r="G994" t="s">
        <v>74</v>
      </c>
      <c r="H994" t="s">
        <v>75</v>
      </c>
      <c r="I994" t="s"/>
      <c r="J994" t="s">
        <v>74</v>
      </c>
      <c r="K994" t="n">
        <v>225</v>
      </c>
      <c r="L994" t="s">
        <v>76</v>
      </c>
      <c r="M994" t="s"/>
      <c r="N994" t="s">
        <v>620</v>
      </c>
      <c r="O994" t="s">
        <v>78</v>
      </c>
      <c r="P994" t="s">
        <v>1590</v>
      </c>
      <c r="Q994" t="s"/>
      <c r="R994" t="s">
        <v>118</v>
      </c>
      <c r="S994" t="s">
        <v>1082</v>
      </c>
      <c r="T994" t="s">
        <v>82</v>
      </c>
      <c r="U994" t="s"/>
      <c r="V994" t="s">
        <v>83</v>
      </c>
      <c r="W994" t="s">
        <v>84</v>
      </c>
      <c r="X994" t="s"/>
      <c r="Y994" t="s">
        <v>85</v>
      </c>
      <c r="Z994">
        <f>HYPERLINK("https://hotelmonitor-cachepage.eclerx.com/savepage/tk_15435848389779792_sr_2117.html","info")</f>
        <v/>
      </c>
      <c r="AA994" t="n">
        <v>8820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/>
      <c r="AM994" t="s"/>
      <c r="AN994" t="s">
        <v>88</v>
      </c>
      <c r="AO994" t="s"/>
      <c r="AP994" t="n">
        <v>160</v>
      </c>
      <c r="AQ994" t="s">
        <v>89</v>
      </c>
      <c r="AR994" t="s"/>
      <c r="AS994" t="s"/>
      <c r="AT994" t="s">
        <v>90</v>
      </c>
      <c r="AU994" t="s"/>
      <c r="AV994" t="s"/>
      <c r="AW994" t="s"/>
      <c r="AX994" t="s"/>
      <c r="AY994" t="n">
        <v>1694733</v>
      </c>
      <c r="AZ994" t="s">
        <v>1591</v>
      </c>
      <c r="BA994" t="s"/>
      <c r="BB994" t="n">
        <v>145205</v>
      </c>
      <c r="BC994" t="n">
        <v>13.3802</v>
      </c>
      <c r="BD994" t="n">
        <v>52.5037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92</v>
      </c>
    </row>
    <row r="995" spans="1:70">
      <c r="A995" t="s">
        <v>70</v>
      </c>
      <c r="B995" t="s">
        <v>71</v>
      </c>
      <c r="C995" t="s">
        <v>72</v>
      </c>
      <c r="D995" t="n">
        <v>1</v>
      </c>
      <c r="E995" t="s">
        <v>1589</v>
      </c>
      <c r="F995" t="n">
        <v>375729</v>
      </c>
      <c r="G995" t="s">
        <v>74</v>
      </c>
      <c r="H995" t="s">
        <v>75</v>
      </c>
      <c r="I995" t="s"/>
      <c r="J995" t="s">
        <v>74</v>
      </c>
      <c r="K995" t="n">
        <v>261</v>
      </c>
      <c r="L995" t="s">
        <v>76</v>
      </c>
      <c r="M995" t="s"/>
      <c r="N995" t="s">
        <v>1594</v>
      </c>
      <c r="O995" t="s">
        <v>78</v>
      </c>
      <c r="P995" t="s">
        <v>1590</v>
      </c>
      <c r="Q995" t="s"/>
      <c r="R995" t="s">
        <v>118</v>
      </c>
      <c r="S995" t="s">
        <v>1595</v>
      </c>
      <c r="T995" t="s">
        <v>82</v>
      </c>
      <c r="U995" t="s"/>
      <c r="V995" t="s">
        <v>83</v>
      </c>
      <c r="W995" t="s">
        <v>99</v>
      </c>
      <c r="X995" t="s"/>
      <c r="Y995" t="s">
        <v>85</v>
      </c>
      <c r="Z995">
        <f>HYPERLINK("https://hotelmonitor-cachepage.eclerx.com/savepage/tk_15435848389779792_sr_2117.html","info")</f>
        <v/>
      </c>
      <c r="AA995" t="n">
        <v>8820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/>
      <c r="AM995" t="s"/>
      <c r="AN995" t="s">
        <v>88</v>
      </c>
      <c r="AO995" t="s"/>
      <c r="AP995" t="n">
        <v>160</v>
      </c>
      <c r="AQ995" t="s">
        <v>89</v>
      </c>
      <c r="AR995" t="s"/>
      <c r="AS995" t="s"/>
      <c r="AT995" t="s">
        <v>90</v>
      </c>
      <c r="AU995" t="s"/>
      <c r="AV995" t="s"/>
      <c r="AW995" t="s"/>
      <c r="AX995" t="s"/>
      <c r="AY995" t="n">
        <v>1694733</v>
      </c>
      <c r="AZ995" t="s">
        <v>1591</v>
      </c>
      <c r="BA995" t="s"/>
      <c r="BB995" t="n">
        <v>145205</v>
      </c>
      <c r="BC995" t="n">
        <v>13.3802</v>
      </c>
      <c r="BD995" t="n">
        <v>52.5037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92</v>
      </c>
    </row>
    <row r="996" spans="1:70">
      <c r="A996" t="s">
        <v>70</v>
      </c>
      <c r="B996" t="s">
        <v>71</v>
      </c>
      <c r="C996" t="s">
        <v>72</v>
      </c>
      <c r="D996" t="n">
        <v>1</v>
      </c>
      <c r="E996" t="s">
        <v>1589</v>
      </c>
      <c r="F996" t="n">
        <v>375729</v>
      </c>
      <c r="G996" t="s">
        <v>74</v>
      </c>
      <c r="H996" t="s">
        <v>75</v>
      </c>
      <c r="I996" t="s"/>
      <c r="J996" t="s">
        <v>74</v>
      </c>
      <c r="K996" t="n">
        <v>261</v>
      </c>
      <c r="L996" t="s">
        <v>76</v>
      </c>
      <c r="M996" t="s"/>
      <c r="N996" t="s">
        <v>620</v>
      </c>
      <c r="O996" t="s">
        <v>78</v>
      </c>
      <c r="P996" t="s">
        <v>1590</v>
      </c>
      <c r="Q996" t="s"/>
      <c r="R996" t="s">
        <v>118</v>
      </c>
      <c r="S996" t="s">
        <v>1595</v>
      </c>
      <c r="T996" t="s">
        <v>82</v>
      </c>
      <c r="U996" t="s"/>
      <c r="V996" t="s">
        <v>83</v>
      </c>
      <c r="W996" t="s">
        <v>99</v>
      </c>
      <c r="X996" t="s"/>
      <c r="Y996" t="s">
        <v>85</v>
      </c>
      <c r="Z996">
        <f>HYPERLINK("https://hotelmonitor-cachepage.eclerx.com/savepage/tk_15435848389779792_sr_2117.html","info")</f>
        <v/>
      </c>
      <c r="AA996" t="n">
        <v>8820</v>
      </c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/>
      <c r="AM996" t="s"/>
      <c r="AN996" t="s">
        <v>88</v>
      </c>
      <c r="AO996" t="s"/>
      <c r="AP996" t="n">
        <v>160</v>
      </c>
      <c r="AQ996" t="s">
        <v>89</v>
      </c>
      <c r="AR996" t="s"/>
      <c r="AS996" t="s"/>
      <c r="AT996" t="s">
        <v>90</v>
      </c>
      <c r="AU996" t="s"/>
      <c r="AV996" t="s"/>
      <c r="AW996" t="s"/>
      <c r="AX996" t="s"/>
      <c r="AY996" t="n">
        <v>1694733</v>
      </c>
      <c r="AZ996" t="s">
        <v>1591</v>
      </c>
      <c r="BA996" t="s"/>
      <c r="BB996" t="n">
        <v>145205</v>
      </c>
      <c r="BC996" t="n">
        <v>13.3802</v>
      </c>
      <c r="BD996" t="n">
        <v>52.5037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92</v>
      </c>
    </row>
    <row r="997" spans="1:70">
      <c r="A997" t="s">
        <v>70</v>
      </c>
      <c r="B997" t="s">
        <v>71</v>
      </c>
      <c r="C997" t="s">
        <v>72</v>
      </c>
      <c r="D997" t="n">
        <v>1</v>
      </c>
      <c r="E997" t="s">
        <v>1589</v>
      </c>
      <c r="F997" t="n">
        <v>375729</v>
      </c>
      <c r="G997" t="s">
        <v>74</v>
      </c>
      <c r="H997" t="s">
        <v>75</v>
      </c>
      <c r="I997" t="s"/>
      <c r="J997" t="s">
        <v>74</v>
      </c>
      <c r="K997" t="n">
        <v>265</v>
      </c>
      <c r="L997" t="s">
        <v>76</v>
      </c>
      <c r="M997" t="s"/>
      <c r="N997" t="s">
        <v>1596</v>
      </c>
      <c r="O997" t="s">
        <v>78</v>
      </c>
      <c r="P997" t="s">
        <v>1590</v>
      </c>
      <c r="Q997" t="s"/>
      <c r="R997" t="s">
        <v>118</v>
      </c>
      <c r="S997" t="s">
        <v>1597</v>
      </c>
      <c r="T997" t="s">
        <v>82</v>
      </c>
      <c r="U997" t="s"/>
      <c r="V997" t="s">
        <v>83</v>
      </c>
      <c r="W997" t="s">
        <v>84</v>
      </c>
      <c r="X997" t="s"/>
      <c r="Y997" t="s">
        <v>85</v>
      </c>
      <c r="Z997">
        <f>HYPERLINK("https://hotelmonitor-cachepage.eclerx.com/savepage/tk_15435848389779792_sr_2117.html","info")</f>
        <v/>
      </c>
      <c r="AA997" t="n">
        <v>8820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/>
      <c r="AM997" t="s"/>
      <c r="AN997" t="s">
        <v>88</v>
      </c>
      <c r="AO997" t="s"/>
      <c r="AP997" t="n">
        <v>160</v>
      </c>
      <c r="AQ997" t="s">
        <v>89</v>
      </c>
      <c r="AR997" t="s"/>
      <c r="AS997" t="s"/>
      <c r="AT997" t="s">
        <v>90</v>
      </c>
      <c r="AU997" t="s"/>
      <c r="AV997" t="s"/>
      <c r="AW997" t="s"/>
      <c r="AX997" t="s"/>
      <c r="AY997" t="n">
        <v>1694733</v>
      </c>
      <c r="AZ997" t="s">
        <v>1591</v>
      </c>
      <c r="BA997" t="s"/>
      <c r="BB997" t="n">
        <v>145205</v>
      </c>
      <c r="BC997" t="n">
        <v>13.3802</v>
      </c>
      <c r="BD997" t="n">
        <v>52.5037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92</v>
      </c>
    </row>
    <row r="998" spans="1:70">
      <c r="A998" t="s">
        <v>70</v>
      </c>
      <c r="B998" t="s">
        <v>71</v>
      </c>
      <c r="C998" t="s">
        <v>72</v>
      </c>
      <c r="D998" t="n">
        <v>1</v>
      </c>
      <c r="E998" t="s">
        <v>1589</v>
      </c>
      <c r="F998" t="n">
        <v>375729</v>
      </c>
      <c r="G998" t="s">
        <v>74</v>
      </c>
      <c r="H998" t="s">
        <v>75</v>
      </c>
      <c r="I998" t="s"/>
      <c r="J998" t="s">
        <v>74</v>
      </c>
      <c r="K998" t="n">
        <v>301</v>
      </c>
      <c r="L998" t="s">
        <v>76</v>
      </c>
      <c r="M998" t="s"/>
      <c r="N998" t="s">
        <v>1596</v>
      </c>
      <c r="O998" t="s">
        <v>78</v>
      </c>
      <c r="P998" t="s">
        <v>1590</v>
      </c>
      <c r="Q998" t="s"/>
      <c r="R998" t="s">
        <v>118</v>
      </c>
      <c r="S998" t="s">
        <v>1598</v>
      </c>
      <c r="T998" t="s">
        <v>82</v>
      </c>
      <c r="U998" t="s"/>
      <c r="V998" t="s">
        <v>83</v>
      </c>
      <c r="W998" t="s">
        <v>99</v>
      </c>
      <c r="X998" t="s"/>
      <c r="Y998" t="s">
        <v>85</v>
      </c>
      <c r="Z998">
        <f>HYPERLINK("https://hotelmonitor-cachepage.eclerx.com/savepage/tk_15435848389779792_sr_2117.html","info")</f>
        <v/>
      </c>
      <c r="AA998" t="n">
        <v>8820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/>
      <c r="AM998" t="s"/>
      <c r="AN998" t="s">
        <v>88</v>
      </c>
      <c r="AO998" t="s"/>
      <c r="AP998" t="n">
        <v>160</v>
      </c>
      <c r="AQ998" t="s">
        <v>89</v>
      </c>
      <c r="AR998" t="s"/>
      <c r="AS998" t="s"/>
      <c r="AT998" t="s">
        <v>90</v>
      </c>
      <c r="AU998" t="s"/>
      <c r="AV998" t="s"/>
      <c r="AW998" t="s"/>
      <c r="AX998" t="s"/>
      <c r="AY998" t="n">
        <v>1694733</v>
      </c>
      <c r="AZ998" t="s">
        <v>1591</v>
      </c>
      <c r="BA998" t="s"/>
      <c r="BB998" t="n">
        <v>145205</v>
      </c>
      <c r="BC998" t="n">
        <v>13.3802</v>
      </c>
      <c r="BD998" t="n">
        <v>52.5037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92</v>
      </c>
    </row>
    <row r="999" spans="1:70">
      <c r="A999" t="s">
        <v>70</v>
      </c>
      <c r="B999" t="s">
        <v>71</v>
      </c>
      <c r="C999" t="s">
        <v>72</v>
      </c>
      <c r="D999" t="n">
        <v>1</v>
      </c>
      <c r="E999" t="s">
        <v>1599</v>
      </c>
      <c r="F999" t="n">
        <v>-1</v>
      </c>
      <c r="G999" t="s">
        <v>74</v>
      </c>
      <c r="H999" t="s">
        <v>75</v>
      </c>
      <c r="I999" t="s"/>
      <c r="J999" t="s">
        <v>74</v>
      </c>
      <c r="K999" t="n">
        <v>131.54</v>
      </c>
      <c r="L999" t="s">
        <v>76</v>
      </c>
      <c r="M999" t="s"/>
      <c r="N999" t="s">
        <v>756</v>
      </c>
      <c r="O999" t="s">
        <v>78</v>
      </c>
      <c r="P999" t="s">
        <v>1599</v>
      </c>
      <c r="Q999" t="s"/>
      <c r="R999" t="s">
        <v>80</v>
      </c>
      <c r="S999" t="s">
        <v>1600</v>
      </c>
      <c r="T999" t="s">
        <v>82</v>
      </c>
      <c r="U999" t="s"/>
      <c r="V999" t="s">
        <v>83</v>
      </c>
      <c r="W999" t="s">
        <v>84</v>
      </c>
      <c r="X999" t="s"/>
      <c r="Y999" t="s">
        <v>85</v>
      </c>
      <c r="Z999">
        <f>HYPERLINK("https://hotelmonitor-cachepage.eclerx.com/savepage/tk_1543584830877188_sr_2117.html","info")</f>
        <v/>
      </c>
      <c r="AA999" t="n">
        <v>-2071467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/>
      <c r="AM999" t="s"/>
      <c r="AN999" t="s">
        <v>88</v>
      </c>
      <c r="AO999" t="s"/>
      <c r="AP999" t="n">
        <v>156</v>
      </c>
      <c r="AQ999" t="s">
        <v>89</v>
      </c>
      <c r="AR999" t="s"/>
      <c r="AS999" t="s"/>
      <c r="AT999" t="s">
        <v>90</v>
      </c>
      <c r="AU999" t="s"/>
      <c r="AV999" t="s"/>
      <c r="AW999" t="s"/>
      <c r="AX999" t="s"/>
      <c r="AY999" t="n">
        <v>2071467</v>
      </c>
      <c r="AZ999" t="s">
        <v>1601</v>
      </c>
      <c r="BA999" t="s"/>
      <c r="BB999" t="n">
        <v>421986</v>
      </c>
      <c r="BC999" t="n">
        <v>13.389879</v>
      </c>
      <c r="BD999" t="n">
        <v>52.526524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92</v>
      </c>
    </row>
    <row r="1000" spans="1:70">
      <c r="A1000" t="s">
        <v>70</v>
      </c>
      <c r="B1000" t="s">
        <v>71</v>
      </c>
      <c r="C1000" t="s">
        <v>72</v>
      </c>
      <c r="D1000" t="n">
        <v>1</v>
      </c>
      <c r="E1000" t="s">
        <v>1599</v>
      </c>
      <c r="F1000" t="n">
        <v>-1</v>
      </c>
      <c r="G1000" t="s">
        <v>74</v>
      </c>
      <c r="H1000" t="s">
        <v>75</v>
      </c>
      <c r="I1000" t="s"/>
      <c r="J1000" t="s">
        <v>74</v>
      </c>
      <c r="K1000" t="n">
        <v>165.56</v>
      </c>
      <c r="L1000" t="s">
        <v>76</v>
      </c>
      <c r="M1000" t="s"/>
      <c r="N1000" t="s">
        <v>1602</v>
      </c>
      <c r="O1000" t="s">
        <v>78</v>
      </c>
      <c r="P1000" t="s">
        <v>1599</v>
      </c>
      <c r="Q1000" t="s"/>
      <c r="R1000" t="s">
        <v>80</v>
      </c>
      <c r="S1000" t="s">
        <v>1603</v>
      </c>
      <c r="T1000" t="s">
        <v>82</v>
      </c>
      <c r="U1000" t="s"/>
      <c r="V1000" t="s">
        <v>83</v>
      </c>
      <c r="W1000" t="s">
        <v>84</v>
      </c>
      <c r="X1000" t="s"/>
      <c r="Y1000" t="s">
        <v>85</v>
      </c>
      <c r="Z1000">
        <f>HYPERLINK("https://hotelmonitor-cachepage.eclerx.com/savepage/tk_1543584830877188_sr_2117.html","info")</f>
        <v/>
      </c>
      <c r="AA1000" t="n">
        <v>-2071467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/>
      <c r="AM1000" t="s"/>
      <c r="AN1000" t="s">
        <v>88</v>
      </c>
      <c r="AO1000" t="s"/>
      <c r="AP1000" t="n">
        <v>156</v>
      </c>
      <c r="AQ1000" t="s">
        <v>89</v>
      </c>
      <c r="AR1000" t="s"/>
      <c r="AS1000" t="s"/>
      <c r="AT1000" t="s">
        <v>90</v>
      </c>
      <c r="AU1000" t="s"/>
      <c r="AV1000" t="s"/>
      <c r="AW1000" t="s"/>
      <c r="AX1000" t="s"/>
      <c r="AY1000" t="n">
        <v>2071467</v>
      </c>
      <c r="AZ1000" t="s">
        <v>1601</v>
      </c>
      <c r="BA1000" t="s"/>
      <c r="BB1000" t="n">
        <v>421986</v>
      </c>
      <c r="BC1000" t="n">
        <v>13.389879</v>
      </c>
      <c r="BD1000" t="n">
        <v>52.526524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92</v>
      </c>
    </row>
    <row r="1001" spans="1:70">
      <c r="A1001" t="s">
        <v>70</v>
      </c>
      <c r="B1001" t="s">
        <v>71</v>
      </c>
      <c r="C1001" t="s">
        <v>72</v>
      </c>
      <c r="D1001" t="n">
        <v>1</v>
      </c>
      <c r="E1001" t="s">
        <v>1599</v>
      </c>
      <c r="F1001" t="n">
        <v>-1</v>
      </c>
      <c r="G1001" t="s">
        <v>74</v>
      </c>
      <c r="H1001" t="s">
        <v>75</v>
      </c>
      <c r="I1001" t="s"/>
      <c r="J1001" t="s">
        <v>74</v>
      </c>
      <c r="K1001" t="n">
        <v>207.26</v>
      </c>
      <c r="L1001" t="s">
        <v>76</v>
      </c>
      <c r="M1001" t="s"/>
      <c r="N1001" t="s">
        <v>1602</v>
      </c>
      <c r="O1001" t="s">
        <v>78</v>
      </c>
      <c r="P1001" t="s">
        <v>1599</v>
      </c>
      <c r="Q1001" t="s"/>
      <c r="R1001" t="s">
        <v>80</v>
      </c>
      <c r="S1001" t="s">
        <v>1604</v>
      </c>
      <c r="T1001" t="s">
        <v>82</v>
      </c>
      <c r="U1001" t="s"/>
      <c r="V1001" t="s">
        <v>83</v>
      </c>
      <c r="W1001" t="s">
        <v>99</v>
      </c>
      <c r="X1001" t="s"/>
      <c r="Y1001" t="s">
        <v>85</v>
      </c>
      <c r="Z1001">
        <f>HYPERLINK("https://hotelmonitor-cachepage.eclerx.com/savepage/tk_1543584830877188_sr_2117.html","info")</f>
        <v/>
      </c>
      <c r="AA1001" t="n">
        <v>-2071467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/>
      <c r="AM1001" t="s"/>
      <c r="AN1001" t="s">
        <v>88</v>
      </c>
      <c r="AO1001" t="s"/>
      <c r="AP1001" t="n">
        <v>156</v>
      </c>
      <c r="AQ1001" t="s">
        <v>89</v>
      </c>
      <c r="AR1001" t="s"/>
      <c r="AS1001" t="s"/>
      <c r="AT1001" t="s">
        <v>90</v>
      </c>
      <c r="AU1001" t="s"/>
      <c r="AV1001" t="s"/>
      <c r="AW1001" t="s"/>
      <c r="AX1001" t="s"/>
      <c r="AY1001" t="n">
        <v>2071467</v>
      </c>
      <c r="AZ1001" t="s">
        <v>1601</v>
      </c>
      <c r="BA1001" t="s"/>
      <c r="BB1001" t="n">
        <v>421986</v>
      </c>
      <c r="BC1001" t="n">
        <v>13.389879</v>
      </c>
      <c r="BD1001" t="n">
        <v>52.526524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92</v>
      </c>
    </row>
    <row r="1002" spans="1:70">
      <c r="A1002" t="s">
        <v>70</v>
      </c>
      <c r="B1002" t="s">
        <v>71</v>
      </c>
      <c r="C1002" t="s">
        <v>72</v>
      </c>
      <c r="D1002" t="n">
        <v>1</v>
      </c>
      <c r="E1002" t="s">
        <v>1605</v>
      </c>
      <c r="F1002" t="n">
        <v>1001308</v>
      </c>
      <c r="G1002" t="s">
        <v>74</v>
      </c>
      <c r="H1002" t="s">
        <v>75</v>
      </c>
      <c r="I1002" t="s"/>
      <c r="J1002" t="s">
        <v>74</v>
      </c>
      <c r="K1002" t="n">
        <v>124.95</v>
      </c>
      <c r="L1002" t="s">
        <v>76</v>
      </c>
      <c r="M1002" t="s"/>
      <c r="N1002" t="s">
        <v>125</v>
      </c>
      <c r="O1002" t="s">
        <v>78</v>
      </c>
      <c r="P1002" t="s">
        <v>1606</v>
      </c>
      <c r="Q1002" t="s"/>
      <c r="R1002" t="s">
        <v>118</v>
      </c>
      <c r="S1002" t="s">
        <v>387</v>
      </c>
      <c r="T1002" t="s">
        <v>82</v>
      </c>
      <c r="U1002" t="s"/>
      <c r="V1002" t="s">
        <v>83</v>
      </c>
      <c r="W1002" t="s">
        <v>84</v>
      </c>
      <c r="X1002" t="s"/>
      <c r="Y1002" t="s">
        <v>85</v>
      </c>
      <c r="Z1002">
        <f>HYPERLINK("https://hotelmonitor-cachepage.eclerx.com/savepage/tk_15435846025761619_sr_2117.html","info")</f>
        <v/>
      </c>
      <c r="AA1002" t="n">
        <v>144096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>
        <v>88</v>
      </c>
      <c r="AO1002" t="s"/>
      <c r="AP1002" t="n">
        <v>30</v>
      </c>
      <c r="AQ1002" t="s">
        <v>89</v>
      </c>
      <c r="AR1002" t="s"/>
      <c r="AS1002" t="s"/>
      <c r="AT1002" t="s">
        <v>90</v>
      </c>
      <c r="AU1002" t="s"/>
      <c r="AV1002" t="s"/>
      <c r="AW1002" t="s"/>
      <c r="AX1002" t="s"/>
      <c r="AY1002" t="n">
        <v>163023</v>
      </c>
      <c r="AZ1002" t="s">
        <v>1607</v>
      </c>
      <c r="BA1002" t="s"/>
      <c r="BB1002" t="n">
        <v>169866</v>
      </c>
      <c r="BC1002" t="n">
        <v>13.363933</v>
      </c>
      <c r="BD1002" t="n">
        <v>52.50738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92</v>
      </c>
    </row>
    <row r="1003" spans="1:70">
      <c r="A1003" t="s">
        <v>70</v>
      </c>
      <c r="B1003" t="s">
        <v>71</v>
      </c>
      <c r="C1003" t="s">
        <v>72</v>
      </c>
      <c r="D1003" t="n">
        <v>1</v>
      </c>
      <c r="E1003" t="s">
        <v>1605</v>
      </c>
      <c r="F1003" t="n">
        <v>1001308</v>
      </c>
      <c r="G1003" t="s">
        <v>74</v>
      </c>
      <c r="H1003" t="s">
        <v>75</v>
      </c>
      <c r="I1003" t="s"/>
      <c r="J1003" t="s">
        <v>74</v>
      </c>
      <c r="K1003" t="n">
        <v>166.95</v>
      </c>
      <c r="L1003" t="s">
        <v>76</v>
      </c>
      <c r="M1003" t="s"/>
      <c r="N1003" t="s">
        <v>144</v>
      </c>
      <c r="O1003" t="s">
        <v>78</v>
      </c>
      <c r="P1003" t="s">
        <v>1606</v>
      </c>
      <c r="Q1003" t="s"/>
      <c r="R1003" t="s">
        <v>118</v>
      </c>
      <c r="S1003" t="s">
        <v>285</v>
      </c>
      <c r="T1003" t="s">
        <v>82</v>
      </c>
      <c r="U1003" t="s"/>
      <c r="V1003" t="s">
        <v>83</v>
      </c>
      <c r="W1003" t="s">
        <v>84</v>
      </c>
      <c r="X1003" t="s"/>
      <c r="Y1003" t="s">
        <v>85</v>
      </c>
      <c r="Z1003">
        <f>HYPERLINK("https://hotelmonitor-cachepage.eclerx.com/savepage/tk_15435846025761619_sr_2117.html","info")</f>
        <v/>
      </c>
      <c r="AA1003" t="n">
        <v>144096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>
        <v>88</v>
      </c>
      <c r="AO1003" t="s"/>
      <c r="AP1003" t="n">
        <v>30</v>
      </c>
      <c r="AQ1003" t="s">
        <v>89</v>
      </c>
      <c r="AR1003" t="s"/>
      <c r="AS1003" t="s"/>
      <c r="AT1003" t="s">
        <v>90</v>
      </c>
      <c r="AU1003" t="s"/>
      <c r="AV1003" t="s"/>
      <c r="AW1003" t="s"/>
      <c r="AX1003" t="s"/>
      <c r="AY1003" t="n">
        <v>163023</v>
      </c>
      <c r="AZ1003" t="s">
        <v>1607</v>
      </c>
      <c r="BA1003" t="s"/>
      <c r="BB1003" t="n">
        <v>169866</v>
      </c>
      <c r="BC1003" t="n">
        <v>13.363933</v>
      </c>
      <c r="BD1003" t="n">
        <v>52.50738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92</v>
      </c>
    </row>
    <row r="1004" spans="1:70">
      <c r="A1004" t="s">
        <v>70</v>
      </c>
      <c r="B1004" t="s">
        <v>71</v>
      </c>
      <c r="C1004" t="s">
        <v>72</v>
      </c>
      <c r="D1004" t="n">
        <v>1</v>
      </c>
      <c r="E1004" t="s">
        <v>1605</v>
      </c>
      <c r="F1004" t="n">
        <v>1001308</v>
      </c>
      <c r="G1004" t="s">
        <v>74</v>
      </c>
      <c r="H1004" t="s">
        <v>75</v>
      </c>
      <c r="I1004" t="s"/>
      <c r="J1004" t="s">
        <v>74</v>
      </c>
      <c r="K1004" t="n">
        <v>219.45</v>
      </c>
      <c r="L1004" t="s">
        <v>76</v>
      </c>
      <c r="M1004" t="s"/>
      <c r="N1004" t="s">
        <v>562</v>
      </c>
      <c r="O1004" t="s">
        <v>78</v>
      </c>
      <c r="P1004" t="s">
        <v>1606</v>
      </c>
      <c r="Q1004" t="s"/>
      <c r="R1004" t="s">
        <v>118</v>
      </c>
      <c r="S1004" t="s">
        <v>316</v>
      </c>
      <c r="T1004" t="s">
        <v>82</v>
      </c>
      <c r="U1004" t="s"/>
      <c r="V1004" t="s">
        <v>83</v>
      </c>
      <c r="W1004" t="s">
        <v>84</v>
      </c>
      <c r="X1004" t="s"/>
      <c r="Y1004" t="s">
        <v>85</v>
      </c>
      <c r="Z1004">
        <f>HYPERLINK("https://hotelmonitor-cachepage.eclerx.com/savepage/tk_15435846025761619_sr_2117.html","info")</f>
        <v/>
      </c>
      <c r="AA1004" t="n">
        <v>144096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>
        <v>88</v>
      </c>
      <c r="AO1004" t="s"/>
      <c r="AP1004" t="n">
        <v>30</v>
      </c>
      <c r="AQ1004" t="s">
        <v>89</v>
      </c>
      <c r="AR1004" t="s"/>
      <c r="AS1004" t="s"/>
      <c r="AT1004" t="s">
        <v>90</v>
      </c>
      <c r="AU1004" t="s"/>
      <c r="AV1004" t="s"/>
      <c r="AW1004" t="s"/>
      <c r="AX1004" t="s"/>
      <c r="AY1004" t="n">
        <v>163023</v>
      </c>
      <c r="AZ1004" t="s">
        <v>1607</v>
      </c>
      <c r="BA1004" t="s"/>
      <c r="BB1004" t="n">
        <v>169866</v>
      </c>
      <c r="BC1004" t="n">
        <v>13.363933</v>
      </c>
      <c r="BD1004" t="n">
        <v>52.50738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92</v>
      </c>
    </row>
    <row r="1005" spans="1:70">
      <c r="A1005" t="s">
        <v>70</v>
      </c>
      <c r="B1005" t="s">
        <v>71</v>
      </c>
      <c r="C1005" t="s">
        <v>72</v>
      </c>
      <c r="D1005" t="n">
        <v>1</v>
      </c>
      <c r="E1005" t="s">
        <v>1608</v>
      </c>
      <c r="F1005" t="n">
        <v>-1</v>
      </c>
      <c r="G1005" t="s">
        <v>74</v>
      </c>
      <c r="H1005" t="s">
        <v>75</v>
      </c>
      <c r="I1005" t="s"/>
      <c r="J1005" t="s">
        <v>74</v>
      </c>
      <c r="K1005" t="n">
        <v>68</v>
      </c>
      <c r="L1005" t="s">
        <v>76</v>
      </c>
      <c r="M1005" t="s"/>
      <c r="N1005" t="s">
        <v>113</v>
      </c>
      <c r="O1005" t="s">
        <v>78</v>
      </c>
      <c r="P1005" t="s">
        <v>1608</v>
      </c>
      <c r="Q1005" t="s"/>
      <c r="R1005" t="s">
        <v>80</v>
      </c>
      <c r="S1005" t="s">
        <v>1609</v>
      </c>
      <c r="T1005" t="s">
        <v>82</v>
      </c>
      <c r="U1005" t="s"/>
      <c r="V1005" t="s">
        <v>83</v>
      </c>
      <c r="W1005" t="s">
        <v>84</v>
      </c>
      <c r="X1005" t="s"/>
      <c r="Y1005" t="s">
        <v>85</v>
      </c>
      <c r="Z1005">
        <f>HYPERLINK("https://hotelmonitor-cachepage.eclerx.com/savepage/tk_1543584709272077_sr_2117.html","info")</f>
        <v/>
      </c>
      <c r="AA1005" t="n">
        <v>-2902865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>
        <v>88</v>
      </c>
      <c r="AO1005" t="s"/>
      <c r="AP1005" t="n">
        <v>88</v>
      </c>
      <c r="AQ1005" t="s">
        <v>89</v>
      </c>
      <c r="AR1005" t="s"/>
      <c r="AS1005" t="s"/>
      <c r="AT1005" t="s">
        <v>90</v>
      </c>
      <c r="AU1005" t="s"/>
      <c r="AV1005" t="s"/>
      <c r="AW1005" t="s"/>
      <c r="AX1005" t="s"/>
      <c r="AY1005" t="n">
        <v>2902865</v>
      </c>
      <c r="AZ1005" t="s">
        <v>1610</v>
      </c>
      <c r="BA1005" t="s"/>
      <c r="BB1005" t="n">
        <v>544883</v>
      </c>
      <c r="BC1005" t="n">
        <v>13.540555</v>
      </c>
      <c r="BD1005" t="n">
        <v>52.396687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92</v>
      </c>
    </row>
    <row r="1006" spans="1:70">
      <c r="A1006" t="s">
        <v>70</v>
      </c>
      <c r="B1006" t="s">
        <v>71</v>
      </c>
      <c r="C1006" t="s">
        <v>72</v>
      </c>
      <c r="D1006" t="n">
        <v>1</v>
      </c>
      <c r="E1006" t="s">
        <v>1611</v>
      </c>
      <c r="F1006" t="n">
        <v>3554772</v>
      </c>
      <c r="G1006" t="s">
        <v>74</v>
      </c>
      <c r="H1006" t="s">
        <v>75</v>
      </c>
      <c r="I1006" t="s"/>
      <c r="J1006" t="s">
        <v>74</v>
      </c>
      <c r="K1006" t="n">
        <v>301.46</v>
      </c>
      <c r="L1006" t="s">
        <v>76</v>
      </c>
      <c r="M1006" t="s"/>
      <c r="N1006" t="s">
        <v>1612</v>
      </c>
      <c r="O1006" t="s">
        <v>78</v>
      </c>
      <c r="P1006" t="s">
        <v>1613</v>
      </c>
      <c r="Q1006" t="s"/>
      <c r="R1006" t="s">
        <v>153</v>
      </c>
      <c r="S1006" t="s">
        <v>1614</v>
      </c>
      <c r="T1006" t="s">
        <v>82</v>
      </c>
      <c r="U1006" t="s"/>
      <c r="V1006" t="s">
        <v>83</v>
      </c>
      <c r="W1006" t="s">
        <v>84</v>
      </c>
      <c r="X1006" t="s"/>
      <c r="Y1006" t="s">
        <v>85</v>
      </c>
      <c r="Z1006">
        <f>HYPERLINK("https://hotelmonitor-cachepage.eclerx.com/savepage/tk_15435849257984056_sr_2117.html","info")</f>
        <v/>
      </c>
      <c r="AA1006" t="n">
        <v>9274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>
        <v>88</v>
      </c>
      <c r="AO1006" t="s"/>
      <c r="AP1006" t="n">
        <v>210</v>
      </c>
      <c r="AQ1006" t="s">
        <v>89</v>
      </c>
      <c r="AR1006" t="s"/>
      <c r="AS1006" t="s"/>
      <c r="AT1006" t="s">
        <v>90</v>
      </c>
      <c r="AU1006" t="s"/>
      <c r="AV1006" t="s"/>
      <c r="AW1006" t="s"/>
      <c r="AX1006" t="s"/>
      <c r="AY1006" t="n">
        <v>1704877</v>
      </c>
      <c r="AZ1006" t="s">
        <v>1615</v>
      </c>
      <c r="BA1006" t="s"/>
      <c r="BB1006" t="n">
        <v>10517</v>
      </c>
      <c r="BC1006" t="n">
        <v>13.402762</v>
      </c>
      <c r="BD1006" t="n">
        <v>52.51955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92</v>
      </c>
    </row>
    <row r="1007" spans="1:70">
      <c r="A1007" t="s">
        <v>70</v>
      </c>
      <c r="B1007" t="s">
        <v>71</v>
      </c>
      <c r="C1007" t="s">
        <v>72</v>
      </c>
      <c r="D1007" t="n">
        <v>1</v>
      </c>
      <c r="E1007" t="s">
        <v>1611</v>
      </c>
      <c r="F1007" t="n">
        <v>3554772</v>
      </c>
      <c r="G1007" t="s">
        <v>74</v>
      </c>
      <c r="H1007" t="s">
        <v>75</v>
      </c>
      <c r="I1007" t="s"/>
      <c r="J1007" t="s">
        <v>74</v>
      </c>
      <c r="K1007" t="n">
        <v>357</v>
      </c>
      <c r="L1007" t="s">
        <v>76</v>
      </c>
      <c r="M1007" t="s"/>
      <c r="N1007" t="s">
        <v>1616</v>
      </c>
      <c r="O1007" t="s">
        <v>78</v>
      </c>
      <c r="P1007" t="s">
        <v>1613</v>
      </c>
      <c r="Q1007" t="s"/>
      <c r="R1007" t="s">
        <v>153</v>
      </c>
      <c r="S1007" t="s">
        <v>1617</v>
      </c>
      <c r="T1007" t="s">
        <v>82</v>
      </c>
      <c r="U1007" t="s"/>
      <c r="V1007" t="s">
        <v>83</v>
      </c>
      <c r="W1007" t="s">
        <v>84</v>
      </c>
      <c r="X1007" t="s"/>
      <c r="Y1007" t="s">
        <v>85</v>
      </c>
      <c r="Z1007">
        <f>HYPERLINK("https://hotelmonitor-cachepage.eclerx.com/savepage/tk_15435849257984056_sr_2117.html","info")</f>
        <v/>
      </c>
      <c r="AA1007" t="n">
        <v>9274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>
        <v>88</v>
      </c>
      <c r="AO1007" t="s"/>
      <c r="AP1007" t="n">
        <v>210</v>
      </c>
      <c r="AQ1007" t="s">
        <v>89</v>
      </c>
      <c r="AR1007" t="s"/>
      <c r="AS1007" t="s"/>
      <c r="AT1007" t="s">
        <v>90</v>
      </c>
      <c r="AU1007" t="s"/>
      <c r="AV1007" t="s"/>
      <c r="AW1007" t="s"/>
      <c r="AX1007" t="s"/>
      <c r="AY1007" t="n">
        <v>1704877</v>
      </c>
      <c r="AZ1007" t="s">
        <v>1615</v>
      </c>
      <c r="BA1007" t="s"/>
      <c r="BB1007" t="n">
        <v>10517</v>
      </c>
      <c r="BC1007" t="n">
        <v>13.402762</v>
      </c>
      <c r="BD1007" t="n">
        <v>52.51955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92</v>
      </c>
    </row>
    <row r="1008" spans="1:70">
      <c r="A1008" t="s">
        <v>70</v>
      </c>
      <c r="B1008" t="s">
        <v>71</v>
      </c>
      <c r="C1008" t="s">
        <v>72</v>
      </c>
      <c r="D1008" t="n">
        <v>1</v>
      </c>
      <c r="E1008" t="s">
        <v>1611</v>
      </c>
      <c r="F1008" t="n">
        <v>3554772</v>
      </c>
      <c r="G1008" t="s">
        <v>74</v>
      </c>
      <c r="H1008" t="s">
        <v>75</v>
      </c>
      <c r="I1008" t="s"/>
      <c r="J1008" t="s">
        <v>74</v>
      </c>
      <c r="K1008" t="n">
        <v>301.46</v>
      </c>
      <c r="L1008" t="s">
        <v>76</v>
      </c>
      <c r="M1008" t="s"/>
      <c r="N1008" t="s">
        <v>1618</v>
      </c>
      <c r="O1008" t="s">
        <v>78</v>
      </c>
      <c r="P1008" t="s">
        <v>1613</v>
      </c>
      <c r="Q1008" t="s"/>
      <c r="R1008" t="s">
        <v>153</v>
      </c>
      <c r="S1008" t="s">
        <v>1614</v>
      </c>
      <c r="T1008" t="s">
        <v>82</v>
      </c>
      <c r="U1008" t="s"/>
      <c r="V1008" t="s">
        <v>83</v>
      </c>
      <c r="W1008" t="s">
        <v>84</v>
      </c>
      <c r="X1008" t="s"/>
      <c r="Y1008" t="s">
        <v>85</v>
      </c>
      <c r="Z1008">
        <f>HYPERLINK("https://hotelmonitor-cachepage.eclerx.com/savepage/tk_15435849257984056_sr_2117.html","info")</f>
        <v/>
      </c>
      <c r="AA1008" t="n">
        <v>9274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>
        <v>88</v>
      </c>
      <c r="AO1008" t="s"/>
      <c r="AP1008" t="n">
        <v>210</v>
      </c>
      <c r="AQ1008" t="s">
        <v>89</v>
      </c>
      <c r="AR1008" t="s"/>
      <c r="AS1008" t="s"/>
      <c r="AT1008" t="s">
        <v>90</v>
      </c>
      <c r="AU1008" t="s"/>
      <c r="AV1008" t="s"/>
      <c r="AW1008" t="s"/>
      <c r="AX1008" t="s"/>
      <c r="AY1008" t="n">
        <v>1704877</v>
      </c>
      <c r="AZ1008" t="s">
        <v>1615</v>
      </c>
      <c r="BA1008" t="s"/>
      <c r="BB1008" t="n">
        <v>10517</v>
      </c>
      <c r="BC1008" t="n">
        <v>13.402762</v>
      </c>
      <c r="BD1008" t="n">
        <v>52.51955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92</v>
      </c>
    </row>
    <row r="1009" spans="1:70">
      <c r="A1009" t="s">
        <v>70</v>
      </c>
      <c r="B1009" t="s">
        <v>71</v>
      </c>
      <c r="C1009" t="s">
        <v>72</v>
      </c>
      <c r="D1009" t="n">
        <v>1</v>
      </c>
      <c r="E1009" t="s">
        <v>1611</v>
      </c>
      <c r="F1009" t="n">
        <v>3554772</v>
      </c>
      <c r="G1009" t="s">
        <v>74</v>
      </c>
      <c r="H1009" t="s">
        <v>75</v>
      </c>
      <c r="I1009" t="s"/>
      <c r="J1009" t="s">
        <v>74</v>
      </c>
      <c r="K1009" t="n">
        <v>329.29</v>
      </c>
      <c r="L1009" t="s">
        <v>76</v>
      </c>
      <c r="M1009" t="s"/>
      <c r="N1009" t="s">
        <v>1619</v>
      </c>
      <c r="O1009" t="s">
        <v>78</v>
      </c>
      <c r="P1009" t="s">
        <v>1613</v>
      </c>
      <c r="Q1009" t="s"/>
      <c r="R1009" t="s">
        <v>153</v>
      </c>
      <c r="S1009" t="s">
        <v>1620</v>
      </c>
      <c r="T1009" t="s">
        <v>82</v>
      </c>
      <c r="U1009" t="s"/>
      <c r="V1009" t="s">
        <v>83</v>
      </c>
      <c r="W1009" t="s">
        <v>99</v>
      </c>
      <c r="X1009" t="s"/>
      <c r="Y1009" t="s">
        <v>85</v>
      </c>
      <c r="Z1009">
        <f>HYPERLINK("https://hotelmonitor-cachepage.eclerx.com/savepage/tk_15435849257984056_sr_2117.html","info")</f>
        <v/>
      </c>
      <c r="AA1009" t="n">
        <v>9274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>
        <v>88</v>
      </c>
      <c r="AO1009" t="s"/>
      <c r="AP1009" t="n">
        <v>210</v>
      </c>
      <c r="AQ1009" t="s">
        <v>89</v>
      </c>
      <c r="AR1009" t="s"/>
      <c r="AS1009" t="s"/>
      <c r="AT1009" t="s">
        <v>90</v>
      </c>
      <c r="AU1009" t="s"/>
      <c r="AV1009" t="s"/>
      <c r="AW1009" t="s"/>
      <c r="AX1009" t="s"/>
      <c r="AY1009" t="n">
        <v>1704877</v>
      </c>
      <c r="AZ1009" t="s">
        <v>1615</v>
      </c>
      <c r="BA1009" t="s"/>
      <c r="BB1009" t="n">
        <v>10517</v>
      </c>
      <c r="BC1009" t="n">
        <v>13.402762</v>
      </c>
      <c r="BD1009" t="n">
        <v>52.51955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92</v>
      </c>
    </row>
    <row r="1010" spans="1:70">
      <c r="A1010" t="s">
        <v>70</v>
      </c>
      <c r="B1010" t="s">
        <v>71</v>
      </c>
      <c r="C1010" t="s">
        <v>72</v>
      </c>
      <c r="D1010" t="n">
        <v>1</v>
      </c>
      <c r="E1010" t="s">
        <v>1611</v>
      </c>
      <c r="F1010" t="n">
        <v>3554772</v>
      </c>
      <c r="G1010" t="s">
        <v>74</v>
      </c>
      <c r="H1010" t="s">
        <v>75</v>
      </c>
      <c r="I1010" t="s"/>
      <c r="J1010" t="s">
        <v>74</v>
      </c>
      <c r="K1010" t="n">
        <v>329.29</v>
      </c>
      <c r="L1010" t="s">
        <v>76</v>
      </c>
      <c r="M1010" t="s"/>
      <c r="N1010" t="s">
        <v>1618</v>
      </c>
      <c r="O1010" t="s">
        <v>78</v>
      </c>
      <c r="P1010" t="s">
        <v>1613</v>
      </c>
      <c r="Q1010" t="s"/>
      <c r="R1010" t="s">
        <v>153</v>
      </c>
      <c r="S1010" t="s">
        <v>1620</v>
      </c>
      <c r="T1010" t="s">
        <v>82</v>
      </c>
      <c r="U1010" t="s"/>
      <c r="V1010" t="s">
        <v>83</v>
      </c>
      <c r="W1010" t="s">
        <v>99</v>
      </c>
      <c r="X1010" t="s"/>
      <c r="Y1010" t="s">
        <v>85</v>
      </c>
      <c r="Z1010">
        <f>HYPERLINK("https://hotelmonitor-cachepage.eclerx.com/savepage/tk_15435849257984056_sr_2117.html","info")</f>
        <v/>
      </c>
      <c r="AA1010" t="n">
        <v>9274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>
        <v>88</v>
      </c>
      <c r="AO1010" t="s"/>
      <c r="AP1010" t="n">
        <v>210</v>
      </c>
      <c r="AQ1010" t="s">
        <v>89</v>
      </c>
      <c r="AR1010" t="s"/>
      <c r="AS1010" t="s"/>
      <c r="AT1010" t="s">
        <v>90</v>
      </c>
      <c r="AU1010" t="s"/>
      <c r="AV1010" t="s"/>
      <c r="AW1010" t="s"/>
      <c r="AX1010" t="s"/>
      <c r="AY1010" t="n">
        <v>1704877</v>
      </c>
      <c r="AZ1010" t="s">
        <v>1615</v>
      </c>
      <c r="BA1010" t="s"/>
      <c r="BB1010" t="n">
        <v>10517</v>
      </c>
      <c r="BC1010" t="n">
        <v>13.402762</v>
      </c>
      <c r="BD1010" t="n">
        <v>52.51955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92</v>
      </c>
    </row>
    <row r="1011" spans="1:70">
      <c r="A1011" t="s">
        <v>70</v>
      </c>
      <c r="B1011" t="s">
        <v>71</v>
      </c>
      <c r="C1011" t="s">
        <v>72</v>
      </c>
      <c r="D1011" t="n">
        <v>1</v>
      </c>
      <c r="E1011" t="s">
        <v>1611</v>
      </c>
      <c r="F1011" t="n">
        <v>3554772</v>
      </c>
      <c r="G1011" t="s">
        <v>74</v>
      </c>
      <c r="H1011" t="s">
        <v>75</v>
      </c>
      <c r="I1011" t="s"/>
      <c r="J1011" t="s">
        <v>74</v>
      </c>
      <c r="K1011" t="n">
        <v>349.14</v>
      </c>
      <c r="L1011" t="s">
        <v>76</v>
      </c>
      <c r="M1011" t="s"/>
      <c r="N1011" t="s">
        <v>1621</v>
      </c>
      <c r="O1011" t="s">
        <v>78</v>
      </c>
      <c r="P1011" t="s">
        <v>1613</v>
      </c>
      <c r="Q1011" t="s"/>
      <c r="R1011" t="s">
        <v>153</v>
      </c>
      <c r="S1011" t="s">
        <v>1622</v>
      </c>
      <c r="T1011" t="s">
        <v>82</v>
      </c>
      <c r="U1011" t="s"/>
      <c r="V1011" t="s">
        <v>83</v>
      </c>
      <c r="W1011" t="s">
        <v>99</v>
      </c>
      <c r="X1011" t="s"/>
      <c r="Y1011" t="s">
        <v>85</v>
      </c>
      <c r="Z1011">
        <f>HYPERLINK("https://hotelmonitor-cachepage.eclerx.com/savepage/tk_15435849257984056_sr_2117.html","info")</f>
        <v/>
      </c>
      <c r="AA1011" t="n">
        <v>9274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>
        <v>88</v>
      </c>
      <c r="AO1011" t="s"/>
      <c r="AP1011" t="n">
        <v>210</v>
      </c>
      <c r="AQ1011" t="s">
        <v>89</v>
      </c>
      <c r="AR1011" t="s"/>
      <c r="AS1011" t="s"/>
      <c r="AT1011" t="s">
        <v>90</v>
      </c>
      <c r="AU1011" t="s"/>
      <c r="AV1011" t="s"/>
      <c r="AW1011" t="s"/>
      <c r="AX1011" t="s"/>
      <c r="AY1011" t="n">
        <v>1704877</v>
      </c>
      <c r="AZ1011" t="s">
        <v>1615</v>
      </c>
      <c r="BA1011" t="s"/>
      <c r="BB1011" t="n">
        <v>10517</v>
      </c>
      <c r="BC1011" t="n">
        <v>13.402762</v>
      </c>
      <c r="BD1011" t="n">
        <v>52.51955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92</v>
      </c>
    </row>
    <row r="1012" spans="1:70">
      <c r="A1012" t="s">
        <v>70</v>
      </c>
      <c r="B1012" t="s">
        <v>71</v>
      </c>
      <c r="C1012" t="s">
        <v>72</v>
      </c>
      <c r="D1012" t="n">
        <v>1</v>
      </c>
      <c r="E1012" t="s">
        <v>1611</v>
      </c>
      <c r="F1012" t="n">
        <v>3554772</v>
      </c>
      <c r="G1012" t="s">
        <v>74</v>
      </c>
      <c r="H1012" t="s">
        <v>75</v>
      </c>
      <c r="I1012" t="s"/>
      <c r="J1012" t="s">
        <v>74</v>
      </c>
      <c r="K1012" t="n">
        <v>349.14</v>
      </c>
      <c r="L1012" t="s">
        <v>76</v>
      </c>
      <c r="M1012" t="s"/>
      <c r="N1012" t="s">
        <v>1623</v>
      </c>
      <c r="O1012" t="s">
        <v>78</v>
      </c>
      <c r="P1012" t="s">
        <v>1613</v>
      </c>
      <c r="Q1012" t="s"/>
      <c r="R1012" t="s">
        <v>153</v>
      </c>
      <c r="S1012" t="s">
        <v>1622</v>
      </c>
      <c r="T1012" t="s">
        <v>82</v>
      </c>
      <c r="U1012" t="s"/>
      <c r="V1012" t="s">
        <v>83</v>
      </c>
      <c r="W1012" t="s">
        <v>99</v>
      </c>
      <c r="X1012" t="s"/>
      <c r="Y1012" t="s">
        <v>85</v>
      </c>
      <c r="Z1012">
        <f>HYPERLINK("https://hotelmonitor-cachepage.eclerx.com/savepage/tk_15435849257984056_sr_2117.html","info")</f>
        <v/>
      </c>
      <c r="AA1012" t="n">
        <v>9274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/>
      <c r="AM1012" t="s"/>
      <c r="AN1012" t="s">
        <v>88</v>
      </c>
      <c r="AO1012" t="s"/>
      <c r="AP1012" t="n">
        <v>210</v>
      </c>
      <c r="AQ1012" t="s">
        <v>89</v>
      </c>
      <c r="AR1012" t="s"/>
      <c r="AS1012" t="s"/>
      <c r="AT1012" t="s">
        <v>90</v>
      </c>
      <c r="AU1012" t="s"/>
      <c r="AV1012" t="s"/>
      <c r="AW1012" t="s"/>
      <c r="AX1012" t="s"/>
      <c r="AY1012" t="n">
        <v>1704877</v>
      </c>
      <c r="AZ1012" t="s">
        <v>1615</v>
      </c>
      <c r="BA1012" t="s"/>
      <c r="BB1012" t="n">
        <v>10517</v>
      </c>
      <c r="BC1012" t="n">
        <v>13.402762</v>
      </c>
      <c r="BD1012" t="n">
        <v>52.51955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92</v>
      </c>
    </row>
    <row r="1013" spans="1:70">
      <c r="A1013" t="s">
        <v>70</v>
      </c>
      <c r="B1013" t="s">
        <v>71</v>
      </c>
      <c r="C1013" t="s">
        <v>72</v>
      </c>
      <c r="D1013" t="n">
        <v>1</v>
      </c>
      <c r="E1013" t="s">
        <v>1611</v>
      </c>
      <c r="F1013" t="n">
        <v>3554772</v>
      </c>
      <c r="G1013" t="s">
        <v>74</v>
      </c>
      <c r="H1013" t="s">
        <v>75</v>
      </c>
      <c r="I1013" t="s"/>
      <c r="J1013" t="s">
        <v>74</v>
      </c>
      <c r="K1013" t="n">
        <v>357</v>
      </c>
      <c r="L1013" t="s">
        <v>76</v>
      </c>
      <c r="M1013" t="s"/>
      <c r="N1013" t="s">
        <v>1624</v>
      </c>
      <c r="O1013" t="s">
        <v>78</v>
      </c>
      <c r="P1013" t="s">
        <v>1613</v>
      </c>
      <c r="Q1013" t="s"/>
      <c r="R1013" t="s">
        <v>153</v>
      </c>
      <c r="S1013" t="s">
        <v>1617</v>
      </c>
      <c r="T1013" t="s">
        <v>82</v>
      </c>
      <c r="U1013" t="s"/>
      <c r="V1013" t="s">
        <v>83</v>
      </c>
      <c r="W1013" t="s">
        <v>84</v>
      </c>
      <c r="X1013" t="s"/>
      <c r="Y1013" t="s">
        <v>85</v>
      </c>
      <c r="Z1013">
        <f>HYPERLINK("https://hotelmonitor-cachepage.eclerx.com/savepage/tk_15435849257984056_sr_2117.html","info")</f>
        <v/>
      </c>
      <c r="AA1013" t="n">
        <v>9274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/>
      <c r="AM1013" t="s"/>
      <c r="AN1013" t="s">
        <v>88</v>
      </c>
      <c r="AO1013" t="s"/>
      <c r="AP1013" t="n">
        <v>210</v>
      </c>
      <c r="AQ1013" t="s">
        <v>89</v>
      </c>
      <c r="AR1013" t="s"/>
      <c r="AS1013" t="s"/>
      <c r="AT1013" t="s">
        <v>90</v>
      </c>
      <c r="AU1013" t="s"/>
      <c r="AV1013" t="s"/>
      <c r="AW1013" t="s"/>
      <c r="AX1013" t="s"/>
      <c r="AY1013" t="n">
        <v>1704877</v>
      </c>
      <c r="AZ1013" t="s">
        <v>1615</v>
      </c>
      <c r="BA1013" t="s"/>
      <c r="BB1013" t="n">
        <v>10517</v>
      </c>
      <c r="BC1013" t="n">
        <v>13.402762</v>
      </c>
      <c r="BD1013" t="n">
        <v>52.51955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92</v>
      </c>
    </row>
    <row r="1014" spans="1:70">
      <c r="A1014" t="s">
        <v>70</v>
      </c>
      <c r="B1014" t="s">
        <v>71</v>
      </c>
      <c r="C1014" t="s">
        <v>72</v>
      </c>
      <c r="D1014" t="n">
        <v>1</v>
      </c>
      <c r="E1014" t="s">
        <v>1611</v>
      </c>
      <c r="F1014" t="n">
        <v>3554772</v>
      </c>
      <c r="G1014" t="s">
        <v>74</v>
      </c>
      <c r="H1014" t="s">
        <v>75</v>
      </c>
      <c r="I1014" t="s"/>
      <c r="J1014" t="s">
        <v>74</v>
      </c>
      <c r="K1014" t="n">
        <v>372.33</v>
      </c>
      <c r="L1014" t="s">
        <v>76</v>
      </c>
      <c r="M1014" t="s"/>
      <c r="N1014" t="s">
        <v>1625</v>
      </c>
      <c r="O1014" t="s">
        <v>78</v>
      </c>
      <c r="P1014" t="s">
        <v>1613</v>
      </c>
      <c r="Q1014" t="s"/>
      <c r="R1014" t="s">
        <v>153</v>
      </c>
      <c r="S1014" t="s">
        <v>1626</v>
      </c>
      <c r="T1014" t="s">
        <v>82</v>
      </c>
      <c r="U1014" t="s"/>
      <c r="V1014" t="s">
        <v>83</v>
      </c>
      <c r="W1014" t="s">
        <v>84</v>
      </c>
      <c r="X1014" t="s"/>
      <c r="Y1014" t="s">
        <v>85</v>
      </c>
      <c r="Z1014">
        <f>HYPERLINK("https://hotelmonitor-cachepage.eclerx.com/savepage/tk_15435849257984056_sr_2117.html","info")</f>
        <v/>
      </c>
      <c r="AA1014" t="n">
        <v>9274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/>
      <c r="AM1014" t="s"/>
      <c r="AN1014" t="s">
        <v>88</v>
      </c>
      <c r="AO1014" t="s"/>
      <c r="AP1014" t="n">
        <v>210</v>
      </c>
      <c r="AQ1014" t="s">
        <v>89</v>
      </c>
      <c r="AR1014" t="s"/>
      <c r="AS1014" t="s"/>
      <c r="AT1014" t="s">
        <v>90</v>
      </c>
      <c r="AU1014" t="s"/>
      <c r="AV1014" t="s"/>
      <c r="AW1014" t="s"/>
      <c r="AX1014" t="s"/>
      <c r="AY1014" t="n">
        <v>1704877</v>
      </c>
      <c r="AZ1014" t="s">
        <v>1615</v>
      </c>
      <c r="BA1014" t="s"/>
      <c r="BB1014" t="n">
        <v>10517</v>
      </c>
      <c r="BC1014" t="n">
        <v>13.402762</v>
      </c>
      <c r="BD1014" t="n">
        <v>52.51955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92</v>
      </c>
    </row>
    <row r="1015" spans="1:70">
      <c r="A1015" t="s">
        <v>70</v>
      </c>
      <c r="B1015" t="s">
        <v>71</v>
      </c>
      <c r="C1015" t="s">
        <v>72</v>
      </c>
      <c r="D1015" t="n">
        <v>1</v>
      </c>
      <c r="E1015" t="s">
        <v>1611</v>
      </c>
      <c r="F1015" t="n">
        <v>3554772</v>
      </c>
      <c r="G1015" t="s">
        <v>74</v>
      </c>
      <c r="H1015" t="s">
        <v>75</v>
      </c>
      <c r="I1015" t="s"/>
      <c r="J1015" t="s">
        <v>74</v>
      </c>
      <c r="K1015" t="n">
        <v>372.33</v>
      </c>
      <c r="L1015" t="s">
        <v>76</v>
      </c>
      <c r="M1015" t="s"/>
      <c r="N1015" t="s">
        <v>1627</v>
      </c>
      <c r="O1015" t="s">
        <v>78</v>
      </c>
      <c r="P1015" t="s">
        <v>1613</v>
      </c>
      <c r="Q1015" t="s"/>
      <c r="R1015" t="s">
        <v>153</v>
      </c>
      <c r="S1015" t="s">
        <v>1626</v>
      </c>
      <c r="T1015" t="s">
        <v>82</v>
      </c>
      <c r="U1015" t="s"/>
      <c r="V1015" t="s">
        <v>83</v>
      </c>
      <c r="W1015" t="s">
        <v>84</v>
      </c>
      <c r="X1015" t="s"/>
      <c r="Y1015" t="s">
        <v>85</v>
      </c>
      <c r="Z1015">
        <f>HYPERLINK("https://hotelmonitor-cachepage.eclerx.com/savepage/tk_15435849257984056_sr_2117.html","info")</f>
        <v/>
      </c>
      <c r="AA1015" t="n">
        <v>9274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/>
      <c r="AM1015" t="s"/>
      <c r="AN1015" t="s">
        <v>88</v>
      </c>
      <c r="AO1015" t="s"/>
      <c r="AP1015" t="n">
        <v>210</v>
      </c>
      <c r="AQ1015" t="s">
        <v>89</v>
      </c>
      <c r="AR1015" t="s"/>
      <c r="AS1015" t="s"/>
      <c r="AT1015" t="s">
        <v>90</v>
      </c>
      <c r="AU1015" t="s"/>
      <c r="AV1015" t="s"/>
      <c r="AW1015" t="s"/>
      <c r="AX1015" t="s"/>
      <c r="AY1015" t="n">
        <v>1704877</v>
      </c>
      <c r="AZ1015" t="s">
        <v>1615</v>
      </c>
      <c r="BA1015" t="s"/>
      <c r="BB1015" t="n">
        <v>10517</v>
      </c>
      <c r="BC1015" t="n">
        <v>13.402762</v>
      </c>
      <c r="BD1015" t="n">
        <v>52.51955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92</v>
      </c>
    </row>
    <row r="1016" spans="1:70">
      <c r="A1016" t="s">
        <v>70</v>
      </c>
      <c r="B1016" t="s">
        <v>71</v>
      </c>
      <c r="C1016" t="s">
        <v>72</v>
      </c>
      <c r="D1016" t="n">
        <v>1</v>
      </c>
      <c r="E1016" t="s">
        <v>1611</v>
      </c>
      <c r="F1016" t="n">
        <v>3554772</v>
      </c>
      <c r="G1016" t="s">
        <v>74</v>
      </c>
      <c r="H1016" t="s">
        <v>75</v>
      </c>
      <c r="I1016" t="s"/>
      <c r="J1016" t="s">
        <v>74</v>
      </c>
      <c r="K1016" t="n">
        <v>372.33</v>
      </c>
      <c r="L1016" t="s">
        <v>76</v>
      </c>
      <c r="M1016" t="s"/>
      <c r="N1016" t="s">
        <v>1628</v>
      </c>
      <c r="O1016" t="s">
        <v>78</v>
      </c>
      <c r="P1016" t="s">
        <v>1613</v>
      </c>
      <c r="Q1016" t="s"/>
      <c r="R1016" t="s">
        <v>153</v>
      </c>
      <c r="S1016" t="s">
        <v>1626</v>
      </c>
      <c r="T1016" t="s">
        <v>82</v>
      </c>
      <c r="U1016" t="s"/>
      <c r="V1016" t="s">
        <v>83</v>
      </c>
      <c r="W1016" t="s">
        <v>84</v>
      </c>
      <c r="X1016" t="s"/>
      <c r="Y1016" t="s">
        <v>85</v>
      </c>
      <c r="Z1016">
        <f>HYPERLINK("https://hotelmonitor-cachepage.eclerx.com/savepage/tk_15435849257984056_sr_2117.html","info")</f>
        <v/>
      </c>
      <c r="AA1016" t="n">
        <v>9274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/>
      <c r="AM1016" t="s"/>
      <c r="AN1016" t="s">
        <v>88</v>
      </c>
      <c r="AO1016" t="s"/>
      <c r="AP1016" t="n">
        <v>210</v>
      </c>
      <c r="AQ1016" t="s">
        <v>89</v>
      </c>
      <c r="AR1016" t="s"/>
      <c r="AS1016" t="s"/>
      <c r="AT1016" t="s">
        <v>90</v>
      </c>
      <c r="AU1016" t="s"/>
      <c r="AV1016" t="s"/>
      <c r="AW1016" t="s"/>
      <c r="AX1016" t="s"/>
      <c r="AY1016" t="n">
        <v>1704877</v>
      </c>
      <c r="AZ1016" t="s">
        <v>1615</v>
      </c>
      <c r="BA1016" t="s"/>
      <c r="BB1016" t="n">
        <v>10517</v>
      </c>
      <c r="BC1016" t="n">
        <v>13.402762</v>
      </c>
      <c r="BD1016" t="n">
        <v>52.51955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92</v>
      </c>
    </row>
    <row r="1017" spans="1:70">
      <c r="A1017" t="s">
        <v>70</v>
      </c>
      <c r="B1017" t="s">
        <v>71</v>
      </c>
      <c r="C1017" t="s">
        <v>72</v>
      </c>
      <c r="D1017" t="n">
        <v>1</v>
      </c>
      <c r="E1017" t="s">
        <v>1611</v>
      </c>
      <c r="F1017" t="n">
        <v>3554772</v>
      </c>
      <c r="G1017" t="s">
        <v>74</v>
      </c>
      <c r="H1017" t="s">
        <v>75</v>
      </c>
      <c r="I1017" t="s"/>
      <c r="J1017" t="s">
        <v>74</v>
      </c>
      <c r="K1017" t="n">
        <v>372.33</v>
      </c>
      <c r="L1017" t="s">
        <v>76</v>
      </c>
      <c r="M1017" t="s"/>
      <c r="N1017" t="s">
        <v>1629</v>
      </c>
      <c r="O1017" t="s">
        <v>78</v>
      </c>
      <c r="P1017" t="s">
        <v>1613</v>
      </c>
      <c r="Q1017" t="s"/>
      <c r="R1017" t="s">
        <v>153</v>
      </c>
      <c r="S1017" t="s">
        <v>1626</v>
      </c>
      <c r="T1017" t="s">
        <v>82</v>
      </c>
      <c r="U1017" t="s"/>
      <c r="V1017" t="s">
        <v>83</v>
      </c>
      <c r="W1017" t="s">
        <v>84</v>
      </c>
      <c r="X1017" t="s"/>
      <c r="Y1017" t="s">
        <v>85</v>
      </c>
      <c r="Z1017">
        <f>HYPERLINK("https://hotelmonitor-cachepage.eclerx.com/savepage/tk_15435849257984056_sr_2117.html","info")</f>
        <v/>
      </c>
      <c r="AA1017" t="n">
        <v>9274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/>
      <c r="AM1017" t="s"/>
      <c r="AN1017" t="s">
        <v>88</v>
      </c>
      <c r="AO1017" t="s"/>
      <c r="AP1017" t="n">
        <v>210</v>
      </c>
      <c r="AQ1017" t="s">
        <v>89</v>
      </c>
      <c r="AR1017" t="s"/>
      <c r="AS1017" t="s"/>
      <c r="AT1017" t="s">
        <v>90</v>
      </c>
      <c r="AU1017" t="s"/>
      <c r="AV1017" t="s"/>
      <c r="AW1017" t="s"/>
      <c r="AX1017" t="s"/>
      <c r="AY1017" t="n">
        <v>1704877</v>
      </c>
      <c r="AZ1017" t="s">
        <v>1615</v>
      </c>
      <c r="BA1017" t="s"/>
      <c r="BB1017" t="n">
        <v>10517</v>
      </c>
      <c r="BC1017" t="n">
        <v>13.402762</v>
      </c>
      <c r="BD1017" t="n">
        <v>52.51955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92</v>
      </c>
    </row>
    <row r="1018" spans="1:70">
      <c r="A1018" t="s">
        <v>70</v>
      </c>
      <c r="B1018" t="s">
        <v>71</v>
      </c>
      <c r="C1018" t="s">
        <v>72</v>
      </c>
      <c r="D1018" t="n">
        <v>1</v>
      </c>
      <c r="E1018" t="s">
        <v>1611</v>
      </c>
      <c r="F1018" t="n">
        <v>3554772</v>
      </c>
      <c r="G1018" t="s">
        <v>74</v>
      </c>
      <c r="H1018" t="s">
        <v>75</v>
      </c>
      <c r="I1018" t="s"/>
      <c r="J1018" t="s">
        <v>74</v>
      </c>
      <c r="K1018" t="n">
        <v>400.17</v>
      </c>
      <c r="L1018" t="s">
        <v>76</v>
      </c>
      <c r="M1018" t="s"/>
      <c r="N1018" t="s">
        <v>1625</v>
      </c>
      <c r="O1018" t="s">
        <v>78</v>
      </c>
      <c r="P1018" t="s">
        <v>1613</v>
      </c>
      <c r="Q1018" t="s"/>
      <c r="R1018" t="s">
        <v>153</v>
      </c>
      <c r="S1018" t="s">
        <v>1630</v>
      </c>
      <c r="T1018" t="s">
        <v>82</v>
      </c>
      <c r="U1018" t="s"/>
      <c r="V1018" t="s">
        <v>83</v>
      </c>
      <c r="W1018" t="s">
        <v>99</v>
      </c>
      <c r="X1018" t="s"/>
      <c r="Y1018" t="s">
        <v>85</v>
      </c>
      <c r="Z1018">
        <f>HYPERLINK("https://hotelmonitor-cachepage.eclerx.com/savepage/tk_15435849257984056_sr_2117.html","info")</f>
        <v/>
      </c>
      <c r="AA1018" t="n">
        <v>9274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/>
      <c r="AM1018" t="s"/>
      <c r="AN1018" t="s">
        <v>88</v>
      </c>
      <c r="AO1018" t="s"/>
      <c r="AP1018" t="n">
        <v>210</v>
      </c>
      <c r="AQ1018" t="s">
        <v>89</v>
      </c>
      <c r="AR1018" t="s"/>
      <c r="AS1018" t="s"/>
      <c r="AT1018" t="s">
        <v>90</v>
      </c>
      <c r="AU1018" t="s"/>
      <c r="AV1018" t="s"/>
      <c r="AW1018" t="s"/>
      <c r="AX1018" t="s"/>
      <c r="AY1018" t="n">
        <v>1704877</v>
      </c>
      <c r="AZ1018" t="s">
        <v>1615</v>
      </c>
      <c r="BA1018" t="s"/>
      <c r="BB1018" t="n">
        <v>10517</v>
      </c>
      <c r="BC1018" t="n">
        <v>13.402762</v>
      </c>
      <c r="BD1018" t="n">
        <v>52.51955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92</v>
      </c>
    </row>
    <row r="1019" spans="1:70">
      <c r="A1019" t="s">
        <v>70</v>
      </c>
      <c r="B1019" t="s">
        <v>71</v>
      </c>
      <c r="C1019" t="s">
        <v>72</v>
      </c>
      <c r="D1019" t="n">
        <v>1</v>
      </c>
      <c r="E1019" t="s">
        <v>1611</v>
      </c>
      <c r="F1019" t="n">
        <v>3554772</v>
      </c>
      <c r="G1019" t="s">
        <v>74</v>
      </c>
      <c r="H1019" t="s">
        <v>75</v>
      </c>
      <c r="I1019" t="s"/>
      <c r="J1019" t="s">
        <v>74</v>
      </c>
      <c r="K1019" t="n">
        <v>400.17</v>
      </c>
      <c r="L1019" t="s">
        <v>76</v>
      </c>
      <c r="M1019" t="s"/>
      <c r="N1019" t="s">
        <v>1629</v>
      </c>
      <c r="O1019" t="s">
        <v>78</v>
      </c>
      <c r="P1019" t="s">
        <v>1613</v>
      </c>
      <c r="Q1019" t="s"/>
      <c r="R1019" t="s">
        <v>153</v>
      </c>
      <c r="S1019" t="s">
        <v>1630</v>
      </c>
      <c r="T1019" t="s">
        <v>82</v>
      </c>
      <c r="U1019" t="s"/>
      <c r="V1019" t="s">
        <v>83</v>
      </c>
      <c r="W1019" t="s">
        <v>99</v>
      </c>
      <c r="X1019" t="s"/>
      <c r="Y1019" t="s">
        <v>85</v>
      </c>
      <c r="Z1019">
        <f>HYPERLINK("https://hotelmonitor-cachepage.eclerx.com/savepage/tk_15435849257984056_sr_2117.html","info")</f>
        <v/>
      </c>
      <c r="AA1019" t="n">
        <v>9274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/>
      <c r="AM1019" t="s"/>
      <c r="AN1019" t="s">
        <v>88</v>
      </c>
      <c r="AO1019" t="s"/>
      <c r="AP1019" t="n">
        <v>210</v>
      </c>
      <c r="AQ1019" t="s">
        <v>89</v>
      </c>
      <c r="AR1019" t="s"/>
      <c r="AS1019" t="s"/>
      <c r="AT1019" t="s">
        <v>90</v>
      </c>
      <c r="AU1019" t="s"/>
      <c r="AV1019" t="s"/>
      <c r="AW1019" t="s"/>
      <c r="AX1019" t="s"/>
      <c r="AY1019" t="n">
        <v>1704877</v>
      </c>
      <c r="AZ1019" t="s">
        <v>1615</v>
      </c>
      <c r="BA1019" t="s"/>
      <c r="BB1019" t="n">
        <v>10517</v>
      </c>
      <c r="BC1019" t="n">
        <v>13.402762</v>
      </c>
      <c r="BD1019" t="n">
        <v>52.51955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92</v>
      </c>
    </row>
    <row r="1020" spans="1:70">
      <c r="A1020" t="s">
        <v>70</v>
      </c>
      <c r="B1020" t="s">
        <v>71</v>
      </c>
      <c r="C1020" t="s">
        <v>72</v>
      </c>
      <c r="D1020" t="n">
        <v>1</v>
      </c>
      <c r="E1020" t="s">
        <v>1611</v>
      </c>
      <c r="F1020" t="n">
        <v>3554772</v>
      </c>
      <c r="G1020" t="s">
        <v>74</v>
      </c>
      <c r="H1020" t="s">
        <v>75</v>
      </c>
      <c r="I1020" t="s"/>
      <c r="J1020" t="s">
        <v>74</v>
      </c>
      <c r="K1020" t="n">
        <v>400.17</v>
      </c>
      <c r="L1020" t="s">
        <v>76</v>
      </c>
      <c r="M1020" t="s"/>
      <c r="N1020" t="s">
        <v>1628</v>
      </c>
      <c r="O1020" t="s">
        <v>78</v>
      </c>
      <c r="P1020" t="s">
        <v>1613</v>
      </c>
      <c r="Q1020" t="s"/>
      <c r="R1020" t="s">
        <v>153</v>
      </c>
      <c r="S1020" t="s">
        <v>1630</v>
      </c>
      <c r="T1020" t="s">
        <v>82</v>
      </c>
      <c r="U1020" t="s"/>
      <c r="V1020" t="s">
        <v>83</v>
      </c>
      <c r="W1020" t="s">
        <v>99</v>
      </c>
      <c r="X1020" t="s"/>
      <c r="Y1020" t="s">
        <v>85</v>
      </c>
      <c r="Z1020">
        <f>HYPERLINK("https://hotelmonitor-cachepage.eclerx.com/savepage/tk_15435849257984056_sr_2117.html","info")</f>
        <v/>
      </c>
      <c r="AA1020" t="n">
        <v>9274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/>
      <c r="AM1020" t="s"/>
      <c r="AN1020" t="s">
        <v>88</v>
      </c>
      <c r="AO1020" t="s"/>
      <c r="AP1020" t="n">
        <v>210</v>
      </c>
      <c r="AQ1020" t="s">
        <v>89</v>
      </c>
      <c r="AR1020" t="s"/>
      <c r="AS1020" t="s"/>
      <c r="AT1020" t="s">
        <v>90</v>
      </c>
      <c r="AU1020" t="s"/>
      <c r="AV1020" t="s"/>
      <c r="AW1020" t="s"/>
      <c r="AX1020" t="s"/>
      <c r="AY1020" t="n">
        <v>1704877</v>
      </c>
      <c r="AZ1020" t="s">
        <v>1615</v>
      </c>
      <c r="BA1020" t="s"/>
      <c r="BB1020" t="n">
        <v>10517</v>
      </c>
      <c r="BC1020" t="n">
        <v>13.402762</v>
      </c>
      <c r="BD1020" t="n">
        <v>52.51955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92</v>
      </c>
    </row>
    <row r="1021" spans="1:70">
      <c r="A1021" t="s">
        <v>70</v>
      </c>
      <c r="B1021" t="s">
        <v>71</v>
      </c>
      <c r="C1021" t="s">
        <v>72</v>
      </c>
      <c r="D1021" t="n">
        <v>1</v>
      </c>
      <c r="E1021" t="s">
        <v>1611</v>
      </c>
      <c r="F1021" t="n">
        <v>3554772</v>
      </c>
      <c r="G1021" t="s">
        <v>74</v>
      </c>
      <c r="H1021" t="s">
        <v>75</v>
      </c>
      <c r="I1021" t="s"/>
      <c r="J1021" t="s">
        <v>74</v>
      </c>
      <c r="K1021" t="n">
        <v>400.17</v>
      </c>
      <c r="L1021" t="s">
        <v>76</v>
      </c>
      <c r="M1021" t="s"/>
      <c r="N1021" t="s">
        <v>1627</v>
      </c>
      <c r="O1021" t="s">
        <v>78</v>
      </c>
      <c r="P1021" t="s">
        <v>1613</v>
      </c>
      <c r="Q1021" t="s"/>
      <c r="R1021" t="s">
        <v>153</v>
      </c>
      <c r="S1021" t="s">
        <v>1630</v>
      </c>
      <c r="T1021" t="s">
        <v>82</v>
      </c>
      <c r="U1021" t="s"/>
      <c r="V1021" t="s">
        <v>83</v>
      </c>
      <c r="W1021" t="s">
        <v>99</v>
      </c>
      <c r="X1021" t="s"/>
      <c r="Y1021" t="s">
        <v>85</v>
      </c>
      <c r="Z1021">
        <f>HYPERLINK("https://hotelmonitor-cachepage.eclerx.com/savepage/tk_15435849257984056_sr_2117.html","info")</f>
        <v/>
      </c>
      <c r="AA1021" t="n">
        <v>9274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>
        <v>88</v>
      </c>
      <c r="AO1021" t="s"/>
      <c r="AP1021" t="n">
        <v>210</v>
      </c>
      <c r="AQ1021" t="s">
        <v>89</v>
      </c>
      <c r="AR1021" t="s"/>
      <c r="AS1021" t="s"/>
      <c r="AT1021" t="s">
        <v>90</v>
      </c>
      <c r="AU1021" t="s"/>
      <c r="AV1021" t="s"/>
      <c r="AW1021" t="s"/>
      <c r="AX1021" t="s"/>
      <c r="AY1021" t="n">
        <v>1704877</v>
      </c>
      <c r="AZ1021" t="s">
        <v>1615</v>
      </c>
      <c r="BA1021" t="s"/>
      <c r="BB1021" t="n">
        <v>10517</v>
      </c>
      <c r="BC1021" t="n">
        <v>13.402762</v>
      </c>
      <c r="BD1021" t="n">
        <v>52.51955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92</v>
      </c>
    </row>
    <row r="1022" spans="1:70">
      <c r="A1022" t="s">
        <v>70</v>
      </c>
      <c r="B1022" t="s">
        <v>71</v>
      </c>
      <c r="C1022" t="s">
        <v>72</v>
      </c>
      <c r="D1022" t="n">
        <v>1</v>
      </c>
      <c r="E1022" t="s">
        <v>1611</v>
      </c>
      <c r="F1022" t="n">
        <v>3554772</v>
      </c>
      <c r="G1022" t="s">
        <v>74</v>
      </c>
      <c r="H1022" t="s">
        <v>75</v>
      </c>
      <c r="I1022" t="s"/>
      <c r="J1022" t="s">
        <v>74</v>
      </c>
      <c r="K1022" t="n">
        <v>402.57</v>
      </c>
      <c r="L1022" t="s">
        <v>76</v>
      </c>
      <c r="M1022" t="s"/>
      <c r="N1022" t="s">
        <v>1631</v>
      </c>
      <c r="O1022" t="s">
        <v>78</v>
      </c>
      <c r="P1022" t="s">
        <v>1613</v>
      </c>
      <c r="Q1022" t="s"/>
      <c r="R1022" t="s">
        <v>153</v>
      </c>
      <c r="S1022" t="s">
        <v>1632</v>
      </c>
      <c r="T1022" t="s">
        <v>82</v>
      </c>
      <c r="U1022" t="s"/>
      <c r="V1022" t="s">
        <v>83</v>
      </c>
      <c r="W1022" t="s">
        <v>84</v>
      </c>
      <c r="X1022" t="s"/>
      <c r="Y1022" t="s">
        <v>85</v>
      </c>
      <c r="Z1022">
        <f>HYPERLINK("https://hotelmonitor-cachepage.eclerx.com/savepage/tk_15435849257984056_sr_2117.html","info")</f>
        <v/>
      </c>
      <c r="AA1022" t="n">
        <v>9274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>
        <v>88</v>
      </c>
      <c r="AO1022" t="s"/>
      <c r="AP1022" t="n">
        <v>210</v>
      </c>
      <c r="AQ1022" t="s">
        <v>89</v>
      </c>
      <c r="AR1022" t="s"/>
      <c r="AS1022" t="s"/>
      <c r="AT1022" t="s">
        <v>90</v>
      </c>
      <c r="AU1022" t="s"/>
      <c r="AV1022" t="s"/>
      <c r="AW1022" t="s"/>
      <c r="AX1022" t="s"/>
      <c r="AY1022" t="n">
        <v>1704877</v>
      </c>
      <c r="AZ1022" t="s">
        <v>1615</v>
      </c>
      <c r="BA1022" t="s"/>
      <c r="BB1022" t="n">
        <v>10517</v>
      </c>
      <c r="BC1022" t="n">
        <v>13.402762</v>
      </c>
      <c r="BD1022" t="n">
        <v>52.51955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92</v>
      </c>
    </row>
    <row r="1023" spans="1:70">
      <c r="A1023" t="s">
        <v>70</v>
      </c>
      <c r="B1023" t="s">
        <v>71</v>
      </c>
      <c r="C1023" t="s">
        <v>72</v>
      </c>
      <c r="D1023" t="n">
        <v>1</v>
      </c>
      <c r="E1023" t="s">
        <v>1611</v>
      </c>
      <c r="F1023" t="n">
        <v>3554772</v>
      </c>
      <c r="G1023" t="s">
        <v>74</v>
      </c>
      <c r="H1023" t="s">
        <v>75</v>
      </c>
      <c r="I1023" t="s"/>
      <c r="J1023" t="s">
        <v>74</v>
      </c>
      <c r="K1023" t="n">
        <v>402.57</v>
      </c>
      <c r="L1023" t="s">
        <v>76</v>
      </c>
      <c r="M1023" t="s"/>
      <c r="N1023" t="s">
        <v>1633</v>
      </c>
      <c r="O1023" t="s">
        <v>78</v>
      </c>
      <c r="P1023" t="s">
        <v>1613</v>
      </c>
      <c r="Q1023" t="s"/>
      <c r="R1023" t="s">
        <v>153</v>
      </c>
      <c r="S1023" t="s">
        <v>1632</v>
      </c>
      <c r="T1023" t="s">
        <v>82</v>
      </c>
      <c r="U1023" t="s"/>
      <c r="V1023" t="s">
        <v>83</v>
      </c>
      <c r="W1023" t="s">
        <v>84</v>
      </c>
      <c r="X1023" t="s"/>
      <c r="Y1023" t="s">
        <v>85</v>
      </c>
      <c r="Z1023">
        <f>HYPERLINK("https://hotelmonitor-cachepage.eclerx.com/savepage/tk_15435849257984056_sr_2117.html","info")</f>
        <v/>
      </c>
      <c r="AA1023" t="n">
        <v>9274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>
        <v>88</v>
      </c>
      <c r="AO1023" t="s"/>
      <c r="AP1023" t="n">
        <v>210</v>
      </c>
      <c r="AQ1023" t="s">
        <v>89</v>
      </c>
      <c r="AR1023" t="s"/>
      <c r="AS1023" t="s"/>
      <c r="AT1023" t="s">
        <v>90</v>
      </c>
      <c r="AU1023" t="s"/>
      <c r="AV1023" t="s"/>
      <c r="AW1023" t="s"/>
      <c r="AX1023" t="s"/>
      <c r="AY1023" t="n">
        <v>1704877</v>
      </c>
      <c r="AZ1023" t="s">
        <v>1615</v>
      </c>
      <c r="BA1023" t="s"/>
      <c r="BB1023" t="n">
        <v>10517</v>
      </c>
      <c r="BC1023" t="n">
        <v>13.402762</v>
      </c>
      <c r="BD1023" t="n">
        <v>52.51955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92</v>
      </c>
    </row>
    <row r="1024" spans="1:70">
      <c r="A1024" t="s">
        <v>70</v>
      </c>
      <c r="B1024" t="s">
        <v>71</v>
      </c>
      <c r="C1024" t="s">
        <v>72</v>
      </c>
      <c r="D1024" t="n">
        <v>1</v>
      </c>
      <c r="E1024" t="s">
        <v>1611</v>
      </c>
      <c r="F1024" t="n">
        <v>3554772</v>
      </c>
      <c r="G1024" t="s">
        <v>74</v>
      </c>
      <c r="H1024" t="s">
        <v>75</v>
      </c>
      <c r="I1024" t="s"/>
      <c r="J1024" t="s">
        <v>74</v>
      </c>
      <c r="K1024" t="n">
        <v>413.7</v>
      </c>
      <c r="L1024" t="s">
        <v>76</v>
      </c>
      <c r="M1024" t="s"/>
      <c r="N1024" t="s">
        <v>1634</v>
      </c>
      <c r="O1024" t="s">
        <v>78</v>
      </c>
      <c r="P1024" t="s">
        <v>1613</v>
      </c>
      <c r="Q1024" t="s"/>
      <c r="R1024" t="s">
        <v>153</v>
      </c>
      <c r="S1024" t="s">
        <v>1635</v>
      </c>
      <c r="T1024" t="s">
        <v>82</v>
      </c>
      <c r="U1024" t="s"/>
      <c r="V1024" t="s">
        <v>83</v>
      </c>
      <c r="W1024" t="s">
        <v>84</v>
      </c>
      <c r="X1024" t="s"/>
      <c r="Y1024" t="s">
        <v>85</v>
      </c>
      <c r="Z1024">
        <f>HYPERLINK("https://hotelmonitor-cachepage.eclerx.com/savepage/tk_15435849257984056_sr_2117.html","info")</f>
        <v/>
      </c>
      <c r="AA1024" t="n">
        <v>9274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>
        <v>88</v>
      </c>
      <c r="AO1024" t="s"/>
      <c r="AP1024" t="n">
        <v>210</v>
      </c>
      <c r="AQ1024" t="s">
        <v>89</v>
      </c>
      <c r="AR1024" t="s"/>
      <c r="AS1024" t="s"/>
      <c r="AT1024" t="s">
        <v>90</v>
      </c>
      <c r="AU1024" t="s"/>
      <c r="AV1024" t="s"/>
      <c r="AW1024" t="s"/>
      <c r="AX1024" t="s"/>
      <c r="AY1024" t="n">
        <v>1704877</v>
      </c>
      <c r="AZ1024" t="s">
        <v>1615</v>
      </c>
      <c r="BA1024" t="s"/>
      <c r="BB1024" t="n">
        <v>10517</v>
      </c>
      <c r="BC1024" t="n">
        <v>13.402762</v>
      </c>
      <c r="BD1024" t="n">
        <v>52.51955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92</v>
      </c>
    </row>
    <row r="1025" spans="1:70">
      <c r="A1025" t="s">
        <v>70</v>
      </c>
      <c r="B1025" t="s">
        <v>71</v>
      </c>
      <c r="C1025" t="s">
        <v>72</v>
      </c>
      <c r="D1025" t="n">
        <v>1</v>
      </c>
      <c r="E1025" t="s">
        <v>1611</v>
      </c>
      <c r="F1025" t="n">
        <v>3554772</v>
      </c>
      <c r="G1025" t="s">
        <v>74</v>
      </c>
      <c r="H1025" t="s">
        <v>75</v>
      </c>
      <c r="I1025" t="s"/>
      <c r="J1025" t="s">
        <v>74</v>
      </c>
      <c r="K1025" t="n">
        <v>413.7</v>
      </c>
      <c r="L1025" t="s">
        <v>76</v>
      </c>
      <c r="M1025" t="s"/>
      <c r="N1025" t="s">
        <v>1636</v>
      </c>
      <c r="O1025" t="s">
        <v>78</v>
      </c>
      <c r="P1025" t="s">
        <v>1613</v>
      </c>
      <c r="Q1025" t="s"/>
      <c r="R1025" t="s">
        <v>153</v>
      </c>
      <c r="S1025" t="s">
        <v>1635</v>
      </c>
      <c r="T1025" t="s">
        <v>82</v>
      </c>
      <c r="U1025" t="s"/>
      <c r="V1025" t="s">
        <v>83</v>
      </c>
      <c r="W1025" t="s">
        <v>84</v>
      </c>
      <c r="X1025" t="s"/>
      <c r="Y1025" t="s">
        <v>85</v>
      </c>
      <c r="Z1025">
        <f>HYPERLINK("https://hotelmonitor-cachepage.eclerx.com/savepage/tk_15435849257984056_sr_2117.html","info")</f>
        <v/>
      </c>
      <c r="AA1025" t="n">
        <v>9274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>
        <v>88</v>
      </c>
      <c r="AO1025" t="s"/>
      <c r="AP1025" t="n">
        <v>210</v>
      </c>
      <c r="AQ1025" t="s">
        <v>89</v>
      </c>
      <c r="AR1025" t="s"/>
      <c r="AS1025" t="s"/>
      <c r="AT1025" t="s">
        <v>90</v>
      </c>
      <c r="AU1025" t="s"/>
      <c r="AV1025" t="s"/>
      <c r="AW1025" t="s"/>
      <c r="AX1025" t="s"/>
      <c r="AY1025" t="n">
        <v>1704877</v>
      </c>
      <c r="AZ1025" t="s">
        <v>1615</v>
      </c>
      <c r="BA1025" t="s"/>
      <c r="BB1025" t="n">
        <v>10517</v>
      </c>
      <c r="BC1025" t="n">
        <v>13.402762</v>
      </c>
      <c r="BD1025" t="n">
        <v>52.51955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92</v>
      </c>
    </row>
    <row r="1026" spans="1:70">
      <c r="A1026" t="s">
        <v>70</v>
      </c>
      <c r="B1026" t="s">
        <v>71</v>
      </c>
      <c r="C1026" t="s">
        <v>72</v>
      </c>
      <c r="D1026" t="n">
        <v>1</v>
      </c>
      <c r="E1026" t="s">
        <v>1637</v>
      </c>
      <c r="F1026" t="n">
        <v>76884</v>
      </c>
      <c r="G1026" t="s">
        <v>74</v>
      </c>
      <c r="H1026" t="s">
        <v>75</v>
      </c>
      <c r="I1026" t="s"/>
      <c r="J1026" t="s">
        <v>74</v>
      </c>
      <c r="K1026" t="n">
        <v>81</v>
      </c>
      <c r="L1026" t="s">
        <v>76</v>
      </c>
      <c r="M1026" t="s"/>
      <c r="N1026" t="s">
        <v>113</v>
      </c>
      <c r="O1026" t="s">
        <v>78</v>
      </c>
      <c r="P1026" t="s">
        <v>1638</v>
      </c>
      <c r="Q1026" t="s"/>
      <c r="R1026" t="s">
        <v>118</v>
      </c>
      <c r="S1026" t="s">
        <v>1639</v>
      </c>
      <c r="T1026" t="s">
        <v>82</v>
      </c>
      <c r="U1026" t="s"/>
      <c r="V1026" t="s">
        <v>83</v>
      </c>
      <c r="W1026" t="s">
        <v>84</v>
      </c>
      <c r="X1026" t="s"/>
      <c r="Y1026" t="s">
        <v>85</v>
      </c>
      <c r="Z1026">
        <f>HYPERLINK("https://hotelmonitor-cachepage.eclerx.com/savepage/tk_1543584818629155_sr_2117.html","info")</f>
        <v/>
      </c>
      <c r="AA1026" t="n">
        <v>19575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>
        <v>88</v>
      </c>
      <c r="AO1026" t="s"/>
      <c r="AP1026" t="n">
        <v>149</v>
      </c>
      <c r="AQ1026" t="s">
        <v>89</v>
      </c>
      <c r="AR1026" t="s"/>
      <c r="AS1026" t="s"/>
      <c r="AT1026" t="s">
        <v>90</v>
      </c>
      <c r="AU1026" t="s"/>
      <c r="AV1026" t="s"/>
      <c r="AW1026" t="s"/>
      <c r="AX1026" t="s"/>
      <c r="AY1026" t="n">
        <v>3654347</v>
      </c>
      <c r="AZ1026" t="s">
        <v>1640</v>
      </c>
      <c r="BA1026" t="s"/>
      <c r="BB1026" t="n">
        <v>67520</v>
      </c>
      <c r="BC1026" t="n">
        <v>13.305938</v>
      </c>
      <c r="BD1026" t="n">
        <v>52.50658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92</v>
      </c>
    </row>
    <row r="1027" spans="1:70">
      <c r="A1027" t="s">
        <v>70</v>
      </c>
      <c r="B1027" t="s">
        <v>71</v>
      </c>
      <c r="C1027" t="s">
        <v>72</v>
      </c>
      <c r="D1027" t="n">
        <v>1</v>
      </c>
      <c r="E1027" t="s">
        <v>1641</v>
      </c>
      <c r="F1027" t="n">
        <v>6617862</v>
      </c>
      <c r="G1027" t="s">
        <v>74</v>
      </c>
      <c r="H1027" t="s">
        <v>75</v>
      </c>
      <c r="I1027" t="s"/>
      <c r="J1027" t="s">
        <v>74</v>
      </c>
      <c r="K1027" t="n">
        <v>119</v>
      </c>
      <c r="L1027" t="s">
        <v>76</v>
      </c>
      <c r="M1027" t="s"/>
      <c r="N1027" t="s">
        <v>1642</v>
      </c>
      <c r="O1027" t="s">
        <v>78</v>
      </c>
      <c r="P1027" t="s">
        <v>1643</v>
      </c>
      <c r="Q1027" t="s"/>
      <c r="R1027" t="s">
        <v>118</v>
      </c>
      <c r="S1027" t="s">
        <v>126</v>
      </c>
      <c r="T1027" t="s">
        <v>82</v>
      </c>
      <c r="U1027" t="s"/>
      <c r="V1027" t="s">
        <v>83</v>
      </c>
      <c r="W1027" t="s">
        <v>84</v>
      </c>
      <c r="X1027" t="s"/>
      <c r="Y1027" t="s">
        <v>85</v>
      </c>
      <c r="Z1027">
        <f>HYPERLINK("https://hotelmonitor-cachepage.eclerx.com/savepage/tk_15435846465165017_sr_2117.html","info")</f>
        <v/>
      </c>
      <c r="AA1027" t="n">
        <v>627875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>
        <v>88</v>
      </c>
      <c r="AO1027" t="s"/>
      <c r="AP1027" t="n">
        <v>53</v>
      </c>
      <c r="AQ1027" t="s">
        <v>89</v>
      </c>
      <c r="AR1027" t="s"/>
      <c r="AS1027" t="s"/>
      <c r="AT1027" t="s">
        <v>90</v>
      </c>
      <c r="AU1027" t="s"/>
      <c r="AV1027" t="s"/>
      <c r="AW1027" t="s"/>
      <c r="AX1027" t="s"/>
      <c r="AY1027" t="n">
        <v>3037645</v>
      </c>
      <c r="AZ1027" t="s">
        <v>1644</v>
      </c>
      <c r="BA1027" t="s"/>
      <c r="BB1027" t="n">
        <v>579428</v>
      </c>
      <c r="BC1027" t="n">
        <v>13.395338</v>
      </c>
      <c r="BD1027" t="n">
        <v>52.506453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92</v>
      </c>
    </row>
    <row r="1028" spans="1:70">
      <c r="A1028" t="s">
        <v>70</v>
      </c>
      <c r="B1028" t="s">
        <v>71</v>
      </c>
      <c r="C1028" t="s">
        <v>72</v>
      </c>
      <c r="D1028" t="n">
        <v>1</v>
      </c>
      <c r="E1028" t="s">
        <v>1641</v>
      </c>
      <c r="F1028" t="n">
        <v>6617862</v>
      </c>
      <c r="G1028" t="s">
        <v>74</v>
      </c>
      <c r="H1028" t="s">
        <v>75</v>
      </c>
      <c r="I1028" t="s"/>
      <c r="J1028" t="s">
        <v>74</v>
      </c>
      <c r="K1028" t="n">
        <v>129</v>
      </c>
      <c r="L1028" t="s">
        <v>76</v>
      </c>
      <c r="M1028" t="s"/>
      <c r="N1028" t="s">
        <v>125</v>
      </c>
      <c r="O1028" t="s">
        <v>78</v>
      </c>
      <c r="P1028" t="s">
        <v>1643</v>
      </c>
      <c r="Q1028" t="s"/>
      <c r="R1028" t="s">
        <v>118</v>
      </c>
      <c r="S1028" t="s">
        <v>212</v>
      </c>
      <c r="T1028" t="s">
        <v>82</v>
      </c>
      <c r="U1028" t="s"/>
      <c r="V1028" t="s">
        <v>83</v>
      </c>
      <c r="W1028" t="s">
        <v>84</v>
      </c>
      <c r="X1028" t="s"/>
      <c r="Y1028" t="s">
        <v>85</v>
      </c>
      <c r="Z1028">
        <f>HYPERLINK("https://hotelmonitor-cachepage.eclerx.com/savepage/tk_15435846465165017_sr_2117.html","info")</f>
        <v/>
      </c>
      <c r="AA1028" t="n">
        <v>627875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>
        <v>88</v>
      </c>
      <c r="AO1028" t="s"/>
      <c r="AP1028" t="n">
        <v>53</v>
      </c>
      <c r="AQ1028" t="s">
        <v>89</v>
      </c>
      <c r="AR1028" t="s"/>
      <c r="AS1028" t="s"/>
      <c r="AT1028" t="s">
        <v>90</v>
      </c>
      <c r="AU1028" t="s"/>
      <c r="AV1028" t="s"/>
      <c r="AW1028" t="s"/>
      <c r="AX1028" t="s"/>
      <c r="AY1028" t="n">
        <v>3037645</v>
      </c>
      <c r="AZ1028" t="s">
        <v>1644</v>
      </c>
      <c r="BA1028" t="s"/>
      <c r="BB1028" t="n">
        <v>579428</v>
      </c>
      <c r="BC1028" t="n">
        <v>13.395338</v>
      </c>
      <c r="BD1028" t="n">
        <v>52.506453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92</v>
      </c>
    </row>
    <row r="1029" spans="1:70">
      <c r="A1029" t="s">
        <v>70</v>
      </c>
      <c r="B1029" t="s">
        <v>71</v>
      </c>
      <c r="C1029" t="s">
        <v>72</v>
      </c>
      <c r="D1029" t="n">
        <v>1</v>
      </c>
      <c r="E1029" t="s">
        <v>1641</v>
      </c>
      <c r="F1029" t="n">
        <v>6617862</v>
      </c>
      <c r="G1029" t="s">
        <v>74</v>
      </c>
      <c r="H1029" t="s">
        <v>75</v>
      </c>
      <c r="I1029" t="s"/>
      <c r="J1029" t="s">
        <v>74</v>
      </c>
      <c r="K1029" t="n">
        <v>189</v>
      </c>
      <c r="L1029" t="s">
        <v>76</v>
      </c>
      <c r="M1029" t="s"/>
      <c r="N1029" t="s">
        <v>165</v>
      </c>
      <c r="O1029" t="s">
        <v>78</v>
      </c>
      <c r="P1029" t="s">
        <v>1643</v>
      </c>
      <c r="Q1029" t="s"/>
      <c r="R1029" t="s">
        <v>118</v>
      </c>
      <c r="S1029" t="s">
        <v>701</v>
      </c>
      <c r="T1029" t="s">
        <v>82</v>
      </c>
      <c r="U1029" t="s"/>
      <c r="V1029" t="s">
        <v>83</v>
      </c>
      <c r="W1029" t="s">
        <v>84</v>
      </c>
      <c r="X1029" t="s"/>
      <c r="Y1029" t="s">
        <v>85</v>
      </c>
      <c r="Z1029">
        <f>HYPERLINK("https://hotelmonitor-cachepage.eclerx.com/savepage/tk_15435846465165017_sr_2117.html","info")</f>
        <v/>
      </c>
      <c r="AA1029" t="n">
        <v>627875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>
        <v>88</v>
      </c>
      <c r="AO1029" t="s"/>
      <c r="AP1029" t="n">
        <v>53</v>
      </c>
      <c r="AQ1029" t="s">
        <v>89</v>
      </c>
      <c r="AR1029" t="s"/>
      <c r="AS1029" t="s"/>
      <c r="AT1029" t="s">
        <v>90</v>
      </c>
      <c r="AU1029" t="s"/>
      <c r="AV1029" t="s"/>
      <c r="AW1029" t="s"/>
      <c r="AX1029" t="s"/>
      <c r="AY1029" t="n">
        <v>3037645</v>
      </c>
      <c r="AZ1029" t="s">
        <v>1644</v>
      </c>
      <c r="BA1029" t="s"/>
      <c r="BB1029" t="n">
        <v>579428</v>
      </c>
      <c r="BC1029" t="n">
        <v>13.395338</v>
      </c>
      <c r="BD1029" t="n">
        <v>52.506453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92</v>
      </c>
    </row>
    <row r="1030" spans="1:70">
      <c r="A1030" t="s">
        <v>70</v>
      </c>
      <c r="B1030" t="s">
        <v>71</v>
      </c>
      <c r="C1030" t="s">
        <v>72</v>
      </c>
      <c r="D1030" t="n">
        <v>1</v>
      </c>
      <c r="E1030" t="s">
        <v>1645</v>
      </c>
      <c r="F1030" t="n">
        <v>5305509</v>
      </c>
      <c r="G1030" t="s">
        <v>74</v>
      </c>
      <c r="H1030" t="s">
        <v>75</v>
      </c>
      <c r="I1030" t="s"/>
      <c r="J1030" t="s">
        <v>74</v>
      </c>
      <c r="K1030" t="n">
        <v>145.8</v>
      </c>
      <c r="L1030" t="s">
        <v>76</v>
      </c>
      <c r="M1030" t="s"/>
      <c r="N1030" t="s">
        <v>1646</v>
      </c>
      <c r="O1030" t="s">
        <v>78</v>
      </c>
      <c r="P1030" t="s">
        <v>1647</v>
      </c>
      <c r="Q1030" t="s"/>
      <c r="R1030" t="s">
        <v>118</v>
      </c>
      <c r="S1030" t="s">
        <v>1257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HYPERLINK("https://hotelmonitor-cachepage.eclerx.com/savepage/tk_15435848004054646_sr_2117.html","info")</f>
        <v/>
      </c>
      <c r="AA1030" t="n">
        <v>52316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>
        <v>88</v>
      </c>
      <c r="AO1030" t="s"/>
      <c r="AP1030" t="n">
        <v>139</v>
      </c>
      <c r="AQ1030" t="s">
        <v>89</v>
      </c>
      <c r="AR1030" t="s"/>
      <c r="AS1030" t="s"/>
      <c r="AT1030" t="s">
        <v>90</v>
      </c>
      <c r="AU1030" t="s"/>
      <c r="AV1030" t="s"/>
      <c r="AW1030" t="s"/>
      <c r="AX1030" t="s"/>
      <c r="AY1030" t="n">
        <v>2071543</v>
      </c>
      <c r="AZ1030" t="s"/>
      <c r="BA1030" t="s"/>
      <c r="BB1030" t="n">
        <v>26668</v>
      </c>
      <c r="BC1030" t="n">
        <v>13.408504</v>
      </c>
      <c r="BD1030" t="n">
        <v>52.512184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92</v>
      </c>
    </row>
    <row r="1031" spans="1:70">
      <c r="A1031" t="s">
        <v>70</v>
      </c>
      <c r="B1031" t="s">
        <v>71</v>
      </c>
      <c r="C1031" t="s">
        <v>72</v>
      </c>
      <c r="D1031" t="n">
        <v>1</v>
      </c>
      <c r="E1031" t="s">
        <v>1645</v>
      </c>
      <c r="F1031" t="n">
        <v>5305509</v>
      </c>
      <c r="G1031" t="s">
        <v>74</v>
      </c>
      <c r="H1031" t="s">
        <v>75</v>
      </c>
      <c r="I1031" t="s"/>
      <c r="J1031" t="s">
        <v>74</v>
      </c>
      <c r="K1031" t="n">
        <v>162</v>
      </c>
      <c r="L1031" t="s">
        <v>76</v>
      </c>
      <c r="M1031" t="s"/>
      <c r="N1031" t="s">
        <v>1648</v>
      </c>
      <c r="O1031" t="s">
        <v>78</v>
      </c>
      <c r="P1031" t="s">
        <v>1647</v>
      </c>
      <c r="Q1031" t="s"/>
      <c r="R1031" t="s">
        <v>118</v>
      </c>
      <c r="S1031" t="s">
        <v>338</v>
      </c>
      <c r="T1031" t="s">
        <v>82</v>
      </c>
      <c r="U1031" t="s"/>
      <c r="V1031" t="s">
        <v>83</v>
      </c>
      <c r="W1031" t="s">
        <v>84</v>
      </c>
      <c r="X1031" t="s"/>
      <c r="Y1031" t="s">
        <v>85</v>
      </c>
      <c r="Z1031">
        <f>HYPERLINK("https://hotelmonitor-cachepage.eclerx.com/savepage/tk_15435848004054646_sr_2117.html","info")</f>
        <v/>
      </c>
      <c r="AA1031" t="n">
        <v>52316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/>
      <c r="AM1031" t="s"/>
      <c r="AN1031" t="s">
        <v>88</v>
      </c>
      <c r="AO1031" t="s"/>
      <c r="AP1031" t="n">
        <v>139</v>
      </c>
      <c r="AQ1031" t="s">
        <v>89</v>
      </c>
      <c r="AR1031" t="s"/>
      <c r="AS1031" t="s"/>
      <c r="AT1031" t="s">
        <v>90</v>
      </c>
      <c r="AU1031" t="s"/>
      <c r="AV1031" t="s"/>
      <c r="AW1031" t="s"/>
      <c r="AX1031" t="s"/>
      <c r="AY1031" t="n">
        <v>2071543</v>
      </c>
      <c r="AZ1031" t="s"/>
      <c r="BA1031" t="s"/>
      <c r="BB1031" t="n">
        <v>26668</v>
      </c>
      <c r="BC1031" t="n">
        <v>13.408504</v>
      </c>
      <c r="BD1031" t="n">
        <v>52.512184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92</v>
      </c>
    </row>
    <row r="1032" spans="1:70">
      <c r="A1032" t="s">
        <v>70</v>
      </c>
      <c r="B1032" t="s">
        <v>71</v>
      </c>
      <c r="C1032" t="s">
        <v>72</v>
      </c>
      <c r="D1032" t="n">
        <v>1</v>
      </c>
      <c r="E1032" t="s">
        <v>1645</v>
      </c>
      <c r="F1032" t="n">
        <v>5305509</v>
      </c>
      <c r="G1032" t="s">
        <v>74</v>
      </c>
      <c r="H1032" t="s">
        <v>75</v>
      </c>
      <c r="I1032" t="s"/>
      <c r="J1032" t="s">
        <v>74</v>
      </c>
      <c r="K1032" t="n">
        <v>162</v>
      </c>
      <c r="L1032" t="s">
        <v>76</v>
      </c>
      <c r="M1032" t="s"/>
      <c r="N1032" t="s">
        <v>1649</v>
      </c>
      <c r="O1032" t="s">
        <v>78</v>
      </c>
      <c r="P1032" t="s">
        <v>1647</v>
      </c>
      <c r="Q1032" t="s"/>
      <c r="R1032" t="s">
        <v>118</v>
      </c>
      <c r="S1032" t="s">
        <v>338</v>
      </c>
      <c r="T1032" t="s">
        <v>82</v>
      </c>
      <c r="U1032" t="s"/>
      <c r="V1032" t="s">
        <v>83</v>
      </c>
      <c r="W1032" t="s">
        <v>84</v>
      </c>
      <c r="X1032" t="s"/>
      <c r="Y1032" t="s">
        <v>85</v>
      </c>
      <c r="Z1032">
        <f>HYPERLINK("https://hotelmonitor-cachepage.eclerx.com/savepage/tk_15435848004054646_sr_2117.html","info")</f>
        <v/>
      </c>
      <c r="AA1032" t="n">
        <v>52316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/>
      <c r="AM1032" t="s"/>
      <c r="AN1032" t="s">
        <v>88</v>
      </c>
      <c r="AO1032" t="s"/>
      <c r="AP1032" t="n">
        <v>139</v>
      </c>
      <c r="AQ1032" t="s">
        <v>89</v>
      </c>
      <c r="AR1032" t="s"/>
      <c r="AS1032" t="s"/>
      <c r="AT1032" t="s">
        <v>90</v>
      </c>
      <c r="AU1032" t="s"/>
      <c r="AV1032" t="s"/>
      <c r="AW1032" t="s"/>
      <c r="AX1032" t="s"/>
      <c r="AY1032" t="n">
        <v>2071543</v>
      </c>
      <c r="AZ1032" t="s"/>
      <c r="BA1032" t="s"/>
      <c r="BB1032" t="n">
        <v>26668</v>
      </c>
      <c r="BC1032" t="n">
        <v>13.408504</v>
      </c>
      <c r="BD1032" t="n">
        <v>52.512184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2018-11-30T11:58:35Z</dcterms:created>
  <dcterms:modified xmlns:dcterms="http://purl.org/dc/terms/" xmlns:xsi="http://www.w3.org/2001/XMLSchema-instance" xsi:type="dcterms:W3CDTF">2018-11-30T11:58:35Z</dcterms:modified>
</cp:coreProperties>
</file>