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<sst xmlns="http://schemas.openxmlformats.org/spreadsheetml/2006/main" uniqueCount="1650">
  <si>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</si>
  <si>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</si>
  <si>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</si>
  <si>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</si>
  <si>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</si>
  <si>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</si>
  <si>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</si>
  <si>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</si>
  <si>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</si>
  <si>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</si>
  <si>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</si>
  <si>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</si>
  <si>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</si>
  <si>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</si>
  <si>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</si>
  <si>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</si>
  <si>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</si>
  <si>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</si>
  <si>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</si>
  <si>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</si>
  <si>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</si>
  <si>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</si>
  <si>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</si>
  <si>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</si>
  <si>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</si>
  <si>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</si>
  <si>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</si>
  <si>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</si>
  <si>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</si>
  <si>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</si>
  <si>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</si>
  <si>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</si>
  <si>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</si>
  <si>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</si>
  <si>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</si>
  <si>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</si>
  <si>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</si>
  <si>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</si>
  <si>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</si>
  <si>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</si>
  <si>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</si>
  <si>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</si>
  <si>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</si>
  <si>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</si>
  <si>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</si>
  <si>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</si>
  <si>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</si>
  <si>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</si>
  <si>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</si>
  <si>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</si>
  <si>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</si>
  <si>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</si>
  <si>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</si>
  <si>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</si>
  <si>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</si>
  <si>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</si>
  <si>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</si>
  <si>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</si>
  <si>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</si>
  <si>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</si>
  <si>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</si>
  <si>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</si>
  <si>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</si>
  <si>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</si>
  <si>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</si>
  <si>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</si>
  <si>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</si>
  <si>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</si>
  <si>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</si>
  <si>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</si>
  <si>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30/11/2018 18:59</t>
  </si>
  <si>
    <t>HRS</t>
  </si>
  <si>
    <t>01/12/2018</t>
  </si>
  <si>
    <t>Ibis Styles Berlin City Ost</t>
  </si>
  <si>
    <t>DE</t>
  </si>
  <si>
    <t>BER</t>
  </si>
  <si>
    <t>0</t>
  </si>
  <si>
    <t>Superior room: Flex tariff All Comfort Twin Rooms include twin beds</t>
  </si>
  <si>
    <t>X09</t>
  </si>
  <si>
    <t xml:space="preserve">ibis Styles Berlin City Ost </t>
  </si>
  <si>
    <t>3EST</t>
  </si>
  <si>
    <t>109.00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</si>
  <si>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</si>
  <si>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</si>
  <si>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</si>
  <si>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</si>
  <si>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</si>
  <si>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</si>
  <si>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</si>
  <si>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</si>
  <si>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</si>
  <si>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Scharnweberstrasse 21-22, Berlin - Friedrichshain, 10247, Germany</t>
  </si>
  <si>
    <t>BERLIN</t>
  </si>
  <si>
    <t>Superior room: Flex tariff All Comfort Triple - Triple Comfort Room: 2 single beds and 1 extra bed</t>
  </si>
  <si>
    <t>124.00</t>
  </si>
  <si>
    <t>Come Inn Berlin Kurfurstendamm Opera</t>
  </si>
  <si>
    <t>Standard room: Hot tariff Consists of a room with shower/toilet or bathtub/toilet.</t>
  </si>
  <si>
    <t>Come Inn Berlin KurfÃ¼rstendamm</t>
  </si>
  <si>
    <t>77.62</t>
  </si>
  <si>
    <t>BB</t>
  </si>
  <si>
    <t>KurfÃ¼rstendamm 180, 10707, Berlin - Wilmersdorf</t>
  </si>
  <si>
    <t>Standard room: Basic tariff Standard Double Room</t>
  </si>
  <si>
    <t>89.63</t>
  </si>
  <si>
    <t>96.25</t>
  </si>
  <si>
    <t>Superior room: Basic tariff Superior Double Room</t>
  </si>
  <si>
    <t>98.33</t>
  </si>
  <si>
    <t>109.25</t>
  </si>
  <si>
    <t>110.33</t>
  </si>
  <si>
    <t>119.25</t>
  </si>
  <si>
    <t>Family room: Basic tariff Family Room</t>
  </si>
  <si>
    <t>139.73</t>
  </si>
  <si>
    <t>151.73</t>
  </si>
  <si>
    <t>Hotel Nest Berlin</t>
  </si>
  <si>
    <t>Standard room: Basic tariff Consists of a room with shower/toilet or bathtub/toilet.</t>
  </si>
  <si>
    <t>2EST</t>
  </si>
  <si>
    <t>69.00</t>
  </si>
  <si>
    <t>Neuköllner Str. 201-203, Berlin - Berlin-Rudow, 12357, Germany</t>
  </si>
  <si>
    <t xml:space="preserve">Rheinsberg am See </t>
  </si>
  <si>
    <t>4EST</t>
  </si>
  <si>
    <t>100.80</t>
  </si>
  <si>
    <t>Finsterwalder Str. 64, Berlin - Reinickendorf, 13435, Germany</t>
  </si>
  <si>
    <t xml:space="preserve">Dorint </t>
  </si>
  <si>
    <t>Standard room: Flex tariff Standard Double Room</t>
  </si>
  <si>
    <t>99.00</t>
  </si>
  <si>
    <t>Rudower Chausee 15, Berlin - Adlershof, 12489, Germany</t>
  </si>
  <si>
    <t>Superior room: Flex tariff Larger and more comfortable than a standard room. Containing shower/toilet or bathtub/toilet.</t>
  </si>
  <si>
    <t>119.00</t>
  </si>
  <si>
    <t>Superior room: Flex tariff Comfort Double Room</t>
  </si>
  <si>
    <t>155.00</t>
  </si>
  <si>
    <t>ibis Berlin Messe</t>
  </si>
  <si>
    <t>Standard room: Flex tariff Standard Room with one double bed</t>
  </si>
  <si>
    <t xml:space="preserve">ibis Berlin Messe </t>
  </si>
  <si>
    <t>92.00</t>
  </si>
  <si>
    <t>Messedamm 10, Berlin - Charlottenburg, 14057, Germany</t>
  </si>
  <si>
    <t>Standard room: Flex tariff Standard Room with 3 single beds</t>
  </si>
  <si>
    <t>Standard room: Flex tariff Standard Room with Twin Beds</t>
  </si>
  <si>
    <t>114.00</t>
  </si>
  <si>
    <t>Family room: Flex tariff Family Room with 63"x79" (160x200 cm) double bed and sofa bed, new sleep-easy concept</t>
  </si>
  <si>
    <t>122.00</t>
  </si>
  <si>
    <t>144.00</t>
  </si>
  <si>
    <t xml:space="preserve">Angleterre </t>
  </si>
  <si>
    <t>Standard room: Flex tariff Consists of a room with shower/toilet or bathtub/toilet.</t>
  </si>
  <si>
    <t>125.00</t>
  </si>
  <si>
    <t>Friedrichstr. 31, Berlin - Mitte, 10969, Germany</t>
  </si>
  <si>
    <t>Business room: Flex tariff Also with writing desk, sitting area, and Internet connection. Containing shower/toilet or bathtub/toilet.</t>
  </si>
  <si>
    <t>160.00</t>
  </si>
  <si>
    <t>Concorde Hotel am Studio</t>
  </si>
  <si>
    <t>95.00</t>
  </si>
  <si>
    <t>Kaiserdamm 80/81, Berlin - Charlottenburg, 14057, Germany</t>
  </si>
  <si>
    <t xml:space="preserve">Queens Garden </t>
  </si>
  <si>
    <t>70.00</t>
  </si>
  <si>
    <t>Koenigin-Elisabeth-Straße 47a, Berlin - Charlottenburg, 14059, Germany</t>
  </si>
  <si>
    <t>Eurostars Berlin</t>
  </si>
  <si>
    <t>5EST</t>
  </si>
  <si>
    <t>Friedrichstr. 99, Berlin - Mitte, 10117, Germany</t>
  </si>
  <si>
    <t xml:space="preserve">Leonardo Royal </t>
  </si>
  <si>
    <t>149.00</t>
  </si>
  <si>
    <t>Otto-Braun-Str. 90, Berlin - Friedrichshain, 10249, Germany</t>
  </si>
  <si>
    <t>159.00</t>
  </si>
  <si>
    <t>Superior room: Flex tariff Superior room</t>
  </si>
  <si>
    <t>185.00</t>
  </si>
  <si>
    <t>Abion Villa Suites</t>
  </si>
  <si>
    <t xml:space="preserve">Abion Villa Suites </t>
  </si>
  <si>
    <t>158.00</t>
  </si>
  <si>
    <t>Alt Moabit 99, Berlin - Tiergarten, 10559, Germany</t>
  </si>
  <si>
    <t>Suite: Flex tariff At least two rooms (bedroom and living room or working area) and bathroom with shower/toilet or bathtub/toilet.</t>
  </si>
  <si>
    <t>208.00</t>
  </si>
  <si>
    <t>Kubrat an der Spree</t>
  </si>
  <si>
    <t>Kubrat An der Spree</t>
  </si>
  <si>
    <t>85.00</t>
  </si>
  <si>
    <t>Freiheit 10/11, Berlin - Köpenick, 12555, Germany</t>
  </si>
  <si>
    <t>Residenz Am Deutschen Theater</t>
  </si>
  <si>
    <t>ApartHotel Residenz Am Deutschen Theater</t>
  </si>
  <si>
    <t>186.50</t>
  </si>
  <si>
    <t>Reinhardtstr. 27a-31, Berlin - Mitte, 10117, Germany</t>
  </si>
  <si>
    <t xml:space="preserve">Hotel Orania.Berlin </t>
  </si>
  <si>
    <t>296.09</t>
  </si>
  <si>
    <t>Oranienplatz 17, Berlin - Berlin, 10999, Germany</t>
  </si>
  <si>
    <t>Air in Berlin Hotel</t>
  </si>
  <si>
    <t>Standard room: Basic tariff Standard Double Room, 1 Double Bed</t>
  </si>
  <si>
    <t xml:space="preserve">Air in Berlin </t>
  </si>
  <si>
    <t>97.00</t>
  </si>
  <si>
    <t>Ansbacher Str. 6, Berlin - Schöneberg, 10787, Germany</t>
  </si>
  <si>
    <t>Superior room: Basic tariff Superior Double or Twin Room</t>
  </si>
  <si>
    <t>113.00</t>
  </si>
  <si>
    <t>Aletto Kudamm</t>
  </si>
  <si>
    <t xml:space="preserve">aletto Hotel Kudamm </t>
  </si>
  <si>
    <t>115.50</t>
  </si>
  <si>
    <t>Hardenbergstr. 21, Berlin - Charlottenburg, 10623, Germany</t>
  </si>
  <si>
    <t>135.50</t>
  </si>
  <si>
    <t xml:space="preserve">Amadeus Central </t>
  </si>
  <si>
    <t>Budget room: Hot tariff Comfort Double Room, Shared Bathroom</t>
  </si>
  <si>
    <t>PENDI</t>
  </si>
  <si>
    <t>62.00</t>
  </si>
  <si>
    <t>Hohenzollerndamm 57-58, Berlin - Charlottenburg Wilmersdorf, 14199, Germany</t>
  </si>
  <si>
    <t>Holiday Inn Berlin City West</t>
  </si>
  <si>
    <t>Standard room: Basic tariff 1 DBL BED NONSMOKE; STANDARD ROOM WITH 25 SQM FULLY EQUIPPED WITH AIR CONDITION INDIVIDUALLY ADJUSTABLE SOUND PROOF...</t>
  </si>
  <si>
    <t xml:space="preserve">Holiday Inn BERLIN - CITY WEST </t>
  </si>
  <si>
    <t>71.40</t>
  </si>
  <si>
    <t>Rohrdamm 80, 13629, Berlin - Spandau</t>
  </si>
  <si>
    <t>109.40</t>
  </si>
  <si>
    <t>Suite: Basic tariff 1 DOUBLE BED SUITE ROOM COUCH NONSMOKING; SPACIOUS 50 SQ MTR WITH SEPARATE LIVING AND SLEEPING AREA AC WIFI CORDLESS...</t>
  </si>
  <si>
    <t>134.40</t>
  </si>
  <si>
    <t>172.40</t>
  </si>
  <si>
    <t>194.40</t>
  </si>
  <si>
    <t>257.40</t>
  </si>
  <si>
    <t xml:space="preserve">Hotel am Borsigturm </t>
  </si>
  <si>
    <t>79.00</t>
  </si>
  <si>
    <t>Am Borsigturm 1, Berlin - Tegel, 13507, Germany</t>
  </si>
  <si>
    <t>Quentin Design Berlin Hotel</t>
  </si>
  <si>
    <t>Budget room: Hot tariff Economy Double Room, 1 Queen Bed</t>
  </si>
  <si>
    <t xml:space="preserve">Quentin Design </t>
  </si>
  <si>
    <t>129.00</t>
  </si>
  <si>
    <t>Kalckreuthstr. 12, Berlin - Schöneberg, 10777, Germany</t>
  </si>
  <si>
    <t>Budget room: Basic tariff Economy Double Room, 1 Queen Bed</t>
  </si>
  <si>
    <t>153.00</t>
  </si>
  <si>
    <t>139.00</t>
  </si>
  <si>
    <t>Superior room: Basic tariff Luxury Double Room</t>
  </si>
  <si>
    <t>163.00</t>
  </si>
  <si>
    <t>183.00</t>
  </si>
  <si>
    <t>Sofitel Berlin Kurfurstendamm</t>
  </si>
  <si>
    <t>Superior room: Hot tariff SUPERIOR ROOM - 1 king size bed</t>
  </si>
  <si>
    <t xml:space="preserve">Sofitel Berlin Kurfurstendamm </t>
  </si>
  <si>
    <t>460.00</t>
  </si>
  <si>
    <t>Augsburger Strasse 41, Berlin - Charlottenburg, 10789, Germany</t>
  </si>
  <si>
    <t>Superior room: Flex tariff SUPERIOR ROOM - 1 king size bed</t>
  </si>
  <si>
    <t>510.00</t>
  </si>
  <si>
    <t>Superior room: Basic tariff SUPERIOR ROOM - 1 king size bed</t>
  </si>
  <si>
    <t>Standard room: Basic tariff LUXURY ROOM -1 king size bed</t>
  </si>
  <si>
    <t>470.00</t>
  </si>
  <si>
    <t>Standard room: Basic tariff LUXURY PREMIUM - 1 king size bed, city view</t>
  </si>
  <si>
    <t>490.00</t>
  </si>
  <si>
    <t>500.00</t>
  </si>
  <si>
    <t>Standard room: Flex tariff LUXURY ROOM -1 king size bed</t>
  </si>
  <si>
    <t>520.00</t>
  </si>
  <si>
    <t>530.00</t>
  </si>
  <si>
    <t>Standard room: Flex tariff LUXURY PREMIUM - 1 king size bed, city view</t>
  </si>
  <si>
    <t>540.00</t>
  </si>
  <si>
    <t>560.00</t>
  </si>
  <si>
    <t>570.00</t>
  </si>
  <si>
    <t>Business room: Basic tariff LUXURY ROOM - Executive Lounge access-1 king size bed, city view</t>
  </si>
  <si>
    <t>Business room: Basic tariff JUNIOR SUITE-Executive Lounge access, 1 king size bed</t>
  </si>
  <si>
    <t>580.00</t>
  </si>
  <si>
    <t>Ringhotel Seehof am Lietzensee</t>
  </si>
  <si>
    <t>153.30</t>
  </si>
  <si>
    <t>Lietzenseeufer 11, Berlin - Charlottenburg, 14057, Germany</t>
  </si>
  <si>
    <t>Room with lake view: Flex tariff This room offers a lake view and contains a shower/toilet or bathtub/toilet.</t>
  </si>
  <si>
    <t>158.30</t>
  </si>
  <si>
    <t xml:space="preserve">Novum Style Aldea </t>
  </si>
  <si>
    <t>119.42</t>
  </si>
  <si>
    <t>Bülowstr. 19, Berlin - Schöneberg, 10783, Germany</t>
  </si>
  <si>
    <t>140.50</t>
  </si>
  <si>
    <t>Superior room: Basic tariff Larger and more comfortable than a standard room. Containing shower/toilet or bathtub/toilet.</t>
  </si>
  <si>
    <t>150.50</t>
  </si>
  <si>
    <t xml:space="preserve">The Ritz-Carlton Berlin </t>
  </si>
  <si>
    <t>Standard room: Basic tariff Deluxe Room Twin, 2 Twin/Single Bed(s), 40sqm/430sqft, Living/sitting area, Wireless internet, complimentary, Wired...</t>
  </si>
  <si>
    <t>309.75</t>
  </si>
  <si>
    <t>Potsdamer Platz 3, 10785, Berlin - Berlin</t>
  </si>
  <si>
    <t>Superior room: Basic tariff Deluxe Room, 1 King, 40sqm/430sqft, Living/sitting area, Wireless internet, complimentary, Wired internet...</t>
  </si>
  <si>
    <t>351.75</t>
  </si>
  <si>
    <t>Standard room: Basic tariff Deluxe View Room, 1 King, 40sqm/430sqft, Living/sitting area, Wireless internet, complimentary, Wired internet...</t>
  </si>
  <si>
    <t>Standard room: Basic tariff Corner Deluxe Room, 1 King, 42sqm/452sqft, Living/sitting area, Wireless internet, complimentary, Wired internet...</t>
  </si>
  <si>
    <t>372.75</t>
  </si>
  <si>
    <t>393.75</t>
  </si>
  <si>
    <t>Junior suite: Basic tariff Junior Suite, 1 King, 50sqm/538sqft, Living/sitting area, Wireless internet, complimentary, Wired internet...</t>
  </si>
  <si>
    <t>414.75</t>
  </si>
  <si>
    <t>Suite: Basic tariff Corner Deluxe Suite, 1 King, 57sqm/613sqft, Living/sitting area, Wireless internet, complimentary, Wired internet...</t>
  </si>
  <si>
    <t>435.75</t>
  </si>
  <si>
    <t>Business room: Basic tariff Ritz-Carlton Club Room, 1 King, 40sqm/430sqft, Living/sitting area, Wireless internet, complimentary, Wired...</t>
  </si>
  <si>
    <t>498.75</t>
  </si>
  <si>
    <t>Suite: Basic tariff Deluxe Suite, 1 King, Bathrooms: 1.5, 65sqm/699sqft, Living/sitting area, Separate living room, Wireless internet...</t>
  </si>
  <si>
    <t>677.25</t>
  </si>
  <si>
    <t>698.25</t>
  </si>
  <si>
    <t>Suite: Basic tariff Carlton Club Suite, 1 King, Bathrooms: 1.5, Kitchenette, Microwave, 105sqm/1130sqft, Living/sitting area, Dining...</t>
  </si>
  <si>
    <t>1464.75</t>
  </si>
  <si>
    <t>Suite: Basic tariff The Ritz-Carlton Suite, Bedroom 1: 1 King, Bedroom 2: 1 King, Bathrooms: 2.5, Whirlpool fits 2, Kitchenette...</t>
  </si>
  <si>
    <t>1</t>
  </si>
  <si>
    <t>12600.00</t>
  </si>
  <si>
    <t>Sheraton Berlin Grand Hotel Esplanade</t>
  </si>
  <si>
    <t>Standard room: Basic tariff Classic Room Double, 1 King, Mini fridge, 29sqm/312sqft, Wireless internet, complimentary, Wired internet...</t>
  </si>
  <si>
    <t xml:space="preserve">Sheraton Berlin Grand Hotel Esplanade </t>
  </si>
  <si>
    <t>145.95</t>
  </si>
  <si>
    <t>LUETZOWUFER 15, Berlin - Tiergarten, 10785, Germany</t>
  </si>
  <si>
    <t>Standard room: Basic tariff Classic Room Twin, 2 Twin/Single Bed(s), Mini fridge, 29sqm/312sqft, Wireless internet, complimentary, Wired...</t>
  </si>
  <si>
    <t>Standard room: Basic tariff Deluxe Room Double High Floor, 1 King, Mini fridge, 29sqm/312sqft, Wireless internet, complimentary, Wired internet...</t>
  </si>
  <si>
    <t>166.95</t>
  </si>
  <si>
    <t>Standard room: Basic tariff Deluxe Room Twin High Floor, 2 Twin/Single Bed(s), Mini fridge, 29sqm/312sqft, Wireless internet, complimentary...</t>
  </si>
  <si>
    <t>187.95</t>
  </si>
  <si>
    <t>Standard room: Basic tariff Club Room Twin, 2 Twin/Single Bed(s), Mini fridge, 29sqm/312sqft, Wireless internet, complimentary, Wired internet...</t>
  </si>
  <si>
    <t>Standard room: Basic tariff Club Room Double, 1 King, Mini fridge, 29sqm/312sqft, Wireless internet, complimentary, Wired internet...</t>
  </si>
  <si>
    <t>208.95</t>
  </si>
  <si>
    <t>229.95</t>
  </si>
  <si>
    <t>Standard room: Basic tariff Executive Suite, 1 King, Mini fridge, 56sqm/603sqft, Living/sitting area, Wireless internet, complimentary, Wired...</t>
  </si>
  <si>
    <t>Standard room: Basic tariff Panorama Suite, 1 King, Mini fridge, 56sqm/603sqft, Living/sitting area, Wireless internet, complimentary, Wired...</t>
  </si>
  <si>
    <t>250.95</t>
  </si>
  <si>
    <t>271.95</t>
  </si>
  <si>
    <t>Standard room: Basic tariff Sauna Suite, 1 King, Tub with spray jets, Mini fridge, 65sqm/699sqft, Living/sitting area, Wireless internet...</t>
  </si>
  <si>
    <t>292.95</t>
  </si>
  <si>
    <t>313.95</t>
  </si>
  <si>
    <t xml:space="preserve">Albrechtshof </t>
  </si>
  <si>
    <t>169.40</t>
  </si>
  <si>
    <t>Albrechtstr. 8, Berlin - Mitte, 10117, Germany</t>
  </si>
  <si>
    <t>NH Berlin City West</t>
  </si>
  <si>
    <t xml:space="preserve">NH Berlin City West </t>
  </si>
  <si>
    <t>141.00</t>
  </si>
  <si>
    <t>Bundesallee 36-37, Berlin - Wilmersdorf, 10717, Germany</t>
  </si>
  <si>
    <t xml:space="preserve">Select Hotel Berlin Checkpoint Charlie </t>
  </si>
  <si>
    <t>Standard room: Hot tariff Double Room (Queensize)</t>
  </si>
  <si>
    <t>125.58</t>
  </si>
  <si>
    <t>Hedemannstr. 11/12, Berlin - Mitte, 10969, Germany</t>
  </si>
  <si>
    <t>The Westin Grand Berlin</t>
  </si>
  <si>
    <t>Standard room: Basic tariff Deluxe Room, 2 Twin/Single Bed(s), 24sqm/258sqft-27sqm/291sqft, Wireless internet, for a fee, Wired internet, for a...</t>
  </si>
  <si>
    <t xml:space="preserve">Berlin The Westin Grand </t>
  </si>
  <si>
    <t>198.45</t>
  </si>
  <si>
    <t>FRIEDRICHSTRASSE 158 164, Berlin - Mitte, 10117, Germany</t>
  </si>
  <si>
    <t>Standard room: Basic tariff Garden Deluxe Room, 2 Twin/Single Bed(s), 24sqm/258sqft-27sqm/291sqft, Wireless internet, for a fee, Wired internet...</t>
  </si>
  <si>
    <t>219.45</t>
  </si>
  <si>
    <t>Standard room: Basic tariff Garden Deluxe Room, 1 King or 1 Queen, 24sqm/258sqft-27sqm/291sqft, Wireless internet, for a fee, Wired internet...</t>
  </si>
  <si>
    <t>240.45</t>
  </si>
  <si>
    <t>Standard room: Basic tariff Linden Superior Room, 2 Twin/Single Bed(s), 31sqm/334sqft, Wireless internet, for a fee, Wired internet, for a fee...</t>
  </si>
  <si>
    <t>261.45</t>
  </si>
  <si>
    <t>Standard room: Basic tariff Junior Suite, 1 King or 2 Twin/Single Bed(s), 55sqm/592sqft, Separate living room, Wireless internet, complimentary...</t>
  </si>
  <si>
    <t>324.45</t>
  </si>
  <si>
    <t>366.45</t>
  </si>
  <si>
    <t>Standard room: Basic tariff SPA Suite, 1 King, Bathrooms: 1.5, Tub with spray jets, 65sqm/699sqft, Separate living room, Wireless internet...</t>
  </si>
  <si>
    <t>513.45</t>
  </si>
  <si>
    <t>Standard room: Basic tariff Themed Suite, 1 King, Bathrooms: 1.5, 70sqm/753sqft, Living/sitting area, Separate living room, Wireless internet...</t>
  </si>
  <si>
    <t>555.45</t>
  </si>
  <si>
    <t>586.95</t>
  </si>
  <si>
    <t>Standard room: Basic tariff Grand SPA Suite, 1 King, Bathrooms: 1.5, Tub with spray jets, 90sqm/968sqft, Living/sitting area, Dining area...</t>
  </si>
  <si>
    <t>2100.00</t>
  </si>
  <si>
    <t>2142.00</t>
  </si>
  <si>
    <t>Standard room: Basic tariff Presidential Suite, 1 King, Bathrooms: 1.5, Tub with spray jets, 170sqm/1829sqft, Living/sitting area, Dining area...</t>
  </si>
  <si>
    <t>2625.00</t>
  </si>
  <si>
    <t>2667.00</t>
  </si>
  <si>
    <t>The Mandala Suites</t>
  </si>
  <si>
    <t>Suite: Hot tariff Suite (Management)</t>
  </si>
  <si>
    <t xml:space="preserve">The Mandala Suites </t>
  </si>
  <si>
    <t>162.00</t>
  </si>
  <si>
    <t>Friedrichstr. 185-190, Berlin - Mitte, 10117, Germany</t>
  </si>
  <si>
    <t>Apartment: Basic tariff An apartment consists of a bedroom with kitchenette or small, separate kitchen, as well as a bathroom with...</t>
  </si>
  <si>
    <t>180.00</t>
  </si>
  <si>
    <t>Suite: Basic tariff Suite (Management)</t>
  </si>
  <si>
    <t>210.00</t>
  </si>
  <si>
    <t>Gat Point Charlie</t>
  </si>
  <si>
    <t xml:space="preserve">Gat Point Charlie </t>
  </si>
  <si>
    <t>94.00</t>
  </si>
  <si>
    <t>Mauerstr. 81-82, Berlin - Mitte, 10117, Germany</t>
  </si>
  <si>
    <t>118.00</t>
  </si>
  <si>
    <t>Days Inn Berlin West</t>
  </si>
  <si>
    <t xml:space="preserve">Days Inn West </t>
  </si>
  <si>
    <t>78.75</t>
  </si>
  <si>
    <t>Kögelstr. 12 - 13, Berlin - Reinickendorf, 13403, Germany</t>
  </si>
  <si>
    <t>94.75</t>
  </si>
  <si>
    <t>Leonardo Hotel Berlin</t>
  </si>
  <si>
    <t xml:space="preserve">Leonardo </t>
  </si>
  <si>
    <t>Wilmersdorfer Str. 32, Berlin - Charlottenburg, 10585, Germany</t>
  </si>
  <si>
    <t>Superior room: Flex tariff Comfort Room</t>
  </si>
  <si>
    <t xml:space="preserve">Hotel Indigo BERLIN - EAST SIDE GALLERY </t>
  </si>
  <si>
    <t>Standard room: Basic tariff STANDARD ROOM; "OUR CONTEMPORARY STYLED RMS PROVIDE SPACE TO WORK AND STAY CONNECTED ON FREE HI SPEED WIFI OR WHY...</t>
  </si>
  <si>
    <t>137.00</t>
  </si>
  <si>
    <t>Muehlenstrasse 13-19, 10243, Berlin</t>
  </si>
  <si>
    <t>Standard room: Basic tariff ONE QUEEN BED NONSMOKE; "OUR WELL DESIGNED ROOMS ARE EQUIPED WITH COZY BOX SPRING BED SPACE TO WORK HIGH SPEED WIFI...</t>
  </si>
  <si>
    <t>Superior room: Basic tariff 1 BD SUPERIOR 2 PERS NONSMOKE; OUR HIGH FLOORED SUPERIOR RMS WITH GREAT VIEW OVER THE SPREE ARE EQUIPPED WITH A COZY...</t>
  </si>
  <si>
    <t>147.00</t>
  </si>
  <si>
    <t>167.00</t>
  </si>
  <si>
    <t>177.00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</si>
  <si>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</si>
  <si>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</si>
  <si>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</si>
  <si>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128.00</t>
  </si>
  <si>
    <t>Anhalter Strasse 2, Berlin - Mitte, 10963, Germany</t>
  </si>
  <si>
    <t>Superior room: Flex tariff Superior Suite with 2 single beds</t>
  </si>
  <si>
    <t>Zarenhof Friedrichshain</t>
  </si>
  <si>
    <t>106.10</t>
  </si>
  <si>
    <t>Boxhagener Str. 17, Berlin - Friedrichshain, 10245, Germany</t>
  </si>
  <si>
    <t xml:space="preserve">Capri by Fraser Berlin </t>
  </si>
  <si>
    <t>108.00</t>
  </si>
  <si>
    <t>Scharrenstraße 22, Berlin - Berlin, 10178, Germany</t>
  </si>
  <si>
    <t xml:space="preserve">ABC-Pension </t>
  </si>
  <si>
    <t>90.00</t>
  </si>
  <si>
    <t>KurfÃ¼rstenstr. 20, 10785, Berlin - Tiergarten</t>
  </si>
  <si>
    <t xml:space="preserve">Villa Konstanz </t>
  </si>
  <si>
    <t>Konstanzer Str. 30, Berlin - Wilmersdorf, 10709, Germany</t>
  </si>
  <si>
    <t>Moxy Berlin Ostbahnhof</t>
  </si>
  <si>
    <t>Standard room: Basic tariff 2 Twin/Single Bed(s), 17sqm/183sqft, Wireless internet, complimentary, 42in/107cm flatscreen TV</t>
  </si>
  <si>
    <t xml:space="preserve">MOXY Berlin Ostbahnhof </t>
  </si>
  <si>
    <t>124.95</t>
  </si>
  <si>
    <t>Andreasstrasse 76-78, Berlin - Berlin, 10243, Germany</t>
  </si>
  <si>
    <t>Standard room: Basic tariff 1 Queen, 17sqm/183sqft, Wireless internet, complimentary, 42in/107cm flatscreen TV</t>
  </si>
  <si>
    <t>Standard room: Basic tariff Queen, 17sqm/183sqft, Wireless internet, complimentary, Coffee/tea maker, flatscreen TV</t>
  </si>
  <si>
    <t>140.70</t>
  </si>
  <si>
    <t>150.15</t>
  </si>
  <si>
    <t>165.90</t>
  </si>
  <si>
    <t>Park Plaza Wallstreet Berlin Mitte</t>
  </si>
  <si>
    <t xml:space="preserve">Park Plaza Wallstreet Berlin Mitte </t>
  </si>
  <si>
    <t>Wallstr. 23-24, Berlin - Mitte, 10179, Germany</t>
  </si>
  <si>
    <t>Leonardo Hotel Berlin City SÃ¼d</t>
  </si>
  <si>
    <t>Leonardo Boutique Hotel Berlin City South</t>
  </si>
  <si>
    <t>89.00</t>
  </si>
  <si>
    <t>Rudower Str. 80-82, 12351, Berlin - NeukÃ¶lln</t>
  </si>
  <si>
    <t>Superior room: Flex tariff Comfort Triple Room</t>
  </si>
  <si>
    <t>ibis Berlin Ostbahnhof</t>
  </si>
  <si>
    <t>Standard room: Flex tariff Standard Room with 1 double bed</t>
  </si>
  <si>
    <t xml:space="preserve">ibis Berlin Ostbahnhof </t>
  </si>
  <si>
    <t>An der Schillingbrucke 2, Berlin - Friedrichshain, 10243, Germany</t>
  </si>
  <si>
    <t>Standard room: Flex tariff Standard Room with 2 single beds</t>
  </si>
  <si>
    <t>Superior room: Flex tariff Superior Room with a double bed (63 in x 79 in) and view of the River Spree.</t>
  </si>
  <si>
    <t>131.00</t>
  </si>
  <si>
    <t xml:space="preserve">Patrick Hellmann Schlosshotel </t>
  </si>
  <si>
    <t>239.00</t>
  </si>
  <si>
    <t>Brahmsstr. 10, Berlin - Grunewald, 14193, Germany</t>
  </si>
  <si>
    <t>Superior room: Basic tariff Deluxe Room</t>
  </si>
  <si>
    <t>297.00</t>
  </si>
  <si>
    <t>Suite: Basic tariff Premium Suite (designed by PATRICK HELLMANN)</t>
  </si>
  <si>
    <t>630.00</t>
  </si>
  <si>
    <t>Suite: Basic tariff Executive Suite</t>
  </si>
  <si>
    <t>688.00</t>
  </si>
  <si>
    <t>NH Collection Berlin Mitte am Checkpoint Charlie</t>
  </si>
  <si>
    <t xml:space="preserve">NH Collection Berlin Mitte Checkpoint Charlie </t>
  </si>
  <si>
    <t>179.00</t>
  </si>
  <si>
    <t>Leipziger Str. 106-111, Berlin - Mitte, 10117, Germany</t>
  </si>
  <si>
    <t xml:space="preserve">Landmark Eco Hotel </t>
  </si>
  <si>
    <t>Standard room: Hot tariff Economy Double or Twin Room</t>
  </si>
  <si>
    <t>Gervinusstr. 24, Berlin - Charlottenburg, 10629, Germany</t>
  </si>
  <si>
    <t>Novotel Berlin Mitte</t>
  </si>
  <si>
    <t>Superior room: Flex tariff Superior Room with double bed</t>
  </si>
  <si>
    <t xml:space="preserve">Novotel Berlin Mitte </t>
  </si>
  <si>
    <t>132.00</t>
  </si>
  <si>
    <t>Fischerinsel 12, Berlin - Mitte, 10179, Germany</t>
  </si>
  <si>
    <t>Superior room: Flex tariff Privilege Room with double bed</t>
  </si>
  <si>
    <t>152.00</t>
  </si>
  <si>
    <t>168.00</t>
  </si>
  <si>
    <t>188.00</t>
  </si>
  <si>
    <t>MEININGER Hauptbahnhof</t>
  </si>
  <si>
    <t>110.00</t>
  </si>
  <si>
    <t>Ella-Trebe-Straße 9, Berlin - Tiergarten, 10557, Germany</t>
  </si>
  <si>
    <t>Generator Berlin Prenzlauer Berg</t>
  </si>
  <si>
    <t xml:space="preserve">Generator Hostel Berlin Prenzlauer Berg </t>
  </si>
  <si>
    <t>1EST</t>
  </si>
  <si>
    <t>106.00</t>
  </si>
  <si>
    <t>Storkower Str. 160, Berlin - Prenzlauer Berg, 10407, Germany</t>
  </si>
  <si>
    <t>The Weinmeister -Adults only-</t>
  </si>
  <si>
    <t>135.10</t>
  </si>
  <si>
    <t>Weinmeisterstr. 2, 10178, Berlin - Mitte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</si>
  <si>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</si>
  <si>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</si>
  <si>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</si>
  <si>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</si>
  <si>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</si>
  <si>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203.70</t>
  </si>
  <si>
    <t>Superior room: Basic tariff KING DELUXE; LOOK FORWARD TO A RELAXING STAY IN OUR ELEGANTLY APPOINTED AND COMFORTABLE 42SQM LARGE DELUXE ROOMS...</t>
  </si>
  <si>
    <t>235.20</t>
  </si>
  <si>
    <t>Suite: Basic tariff JUNIOR SUITE; THIS STE OFFERS CONVENIENCE ON 48 SQM W SEPARATED RMS FOR LIVING AND SLEEPING HAVE EVERY COMFORT OF...</t>
  </si>
  <si>
    <t>287.70</t>
  </si>
  <si>
    <t>Business room: Basic tariff KING BED CLUB INTERCONTINENTAL; SPACIOUS AND COMFORTABLE ROOM 30 SQUARE METRE ON THE HIGHER FLOORS W EXCLUSIVE...</t>
  </si>
  <si>
    <t>DXB</t>
  </si>
  <si>
    <t>298.20</t>
  </si>
  <si>
    <t>NH Berlin Alexanderplatz</t>
  </si>
  <si>
    <t xml:space="preserve">NH Berlin Alexanderplatz </t>
  </si>
  <si>
    <t>Landsberger Allee 26, Berlin - Berlin, 10249, Germany</t>
  </si>
  <si>
    <t>134.00</t>
  </si>
  <si>
    <t>Mercure Airport Berlin Tegel</t>
  </si>
  <si>
    <t>Standard room: Flex tariff Standard Room with double bed</t>
  </si>
  <si>
    <t xml:space="preserve">Mercure Airport Hotel Berlin Tegel </t>
  </si>
  <si>
    <t>172.00</t>
  </si>
  <si>
    <t>Kurt Schumacher Damm 202, Berlin - Reinickendorf, 13405, Germany</t>
  </si>
  <si>
    <t>Standard room: Flex tariff Standard Room with double bed and pull-out bed</t>
  </si>
  <si>
    <t>Superior room: Flex tariff Privilege Room with 1 double bed</t>
  </si>
  <si>
    <t>197.00</t>
  </si>
  <si>
    <t>220.00</t>
  </si>
  <si>
    <t>245.00</t>
  </si>
  <si>
    <t xml:space="preserve">MEININGER Hotel Berlin Tiergarten </t>
  </si>
  <si>
    <t>Turmstraße 25-26, Berlin - Berlin, 10559, Germany</t>
  </si>
  <si>
    <t>Hotel Amano</t>
  </si>
  <si>
    <t xml:space="preserve">Amano </t>
  </si>
  <si>
    <t>Auguststraße 43/Ecke Rosenthalerstr, Berlin - Mitte, 10119, Germany</t>
  </si>
  <si>
    <t xml:space="preserve">Forsthaus </t>
  </si>
  <si>
    <t>103.95</t>
  </si>
  <si>
    <t>Stölpchenweg  45, Berlin - Wannsee, 14109, Germany</t>
  </si>
  <si>
    <t xml:space="preserve">KuÂ´ Damm 101 </t>
  </si>
  <si>
    <t>133.00</t>
  </si>
  <si>
    <t>KurfÃ¼rstendamm 101, 10711, Berlin - Charlottenburg</t>
  </si>
  <si>
    <t>165.00</t>
  </si>
  <si>
    <t>Novum Gates Charlottenburg</t>
  </si>
  <si>
    <t>94.77</t>
  </si>
  <si>
    <t>Knesebeckstr. 8-9, Berlin - Charlottenburg, 10623, Germany</t>
  </si>
  <si>
    <t>121.50</t>
  </si>
  <si>
    <t>Grand Hostel Berlin Urban</t>
  </si>
  <si>
    <t>Standard room: Hot tariff Standard Double Room</t>
  </si>
  <si>
    <t>Grand Hostel Berlin urban</t>
  </si>
  <si>
    <t>98.16</t>
  </si>
  <si>
    <t>Sonnenallee 6, Berlin - Neukölln, 12047, Germany</t>
  </si>
  <si>
    <t>75.90</t>
  </si>
  <si>
    <t xml:space="preserve">Villa Kastania </t>
  </si>
  <si>
    <t>Superior room: Hot tariff Deluxe Room, 1 Double or 2 Twin Beds</t>
  </si>
  <si>
    <t>146.01</t>
  </si>
  <si>
    <t>Kastanienallee 20, Berlin - Charlottenburg, 14052, Germany</t>
  </si>
  <si>
    <t>Superior room: Basic tariff Deluxe Room, 1 Double or 2 Twin Beds</t>
  </si>
  <si>
    <t>Suite: Basic tariff Suite</t>
  </si>
  <si>
    <t>155.43</t>
  </si>
  <si>
    <t>173.02</t>
  </si>
  <si>
    <t>182.04</t>
  </si>
  <si>
    <t>194.00</t>
  </si>
  <si>
    <t>211.00</t>
  </si>
  <si>
    <t>222.00</t>
  </si>
  <si>
    <t>NH Berlin City Ost</t>
  </si>
  <si>
    <t xml:space="preserve">NH Berlin City Ost </t>
  </si>
  <si>
    <t>Rathausstr. 2-3, Berlin - Lichtenberg, 10367, Germany</t>
  </si>
  <si>
    <t>102.00</t>
  </si>
  <si>
    <t xml:space="preserve">Select Hotel Berlin The Wall </t>
  </si>
  <si>
    <t>Superior room: Hot tariff Superior Double Room</t>
  </si>
  <si>
    <t>151.75</t>
  </si>
  <si>
    <t>Zimmerstr. 88, Berlin - Mitte, 10117, Germany</t>
  </si>
  <si>
    <t>Standard room: Basic tariff Exclusive Double Room</t>
  </si>
  <si>
    <t>177.90</t>
  </si>
  <si>
    <t>Aquino Hotel &amp; Tagungszentrum</t>
  </si>
  <si>
    <t>Hannoversche Straße 5b, Berlin - Mitte, 10115, Germany</t>
  </si>
  <si>
    <t xml:space="preserve">Mercure Hotel Berlin City West </t>
  </si>
  <si>
    <t>Standard room: Flex tariff Standard room with 1 queen-size bed and sofa</t>
  </si>
  <si>
    <t>Ohmstrasse  4-6, Berlin - Charlottenburg, 13629, Germany</t>
  </si>
  <si>
    <t>Superior room: Flex tariff Superior Room with 1 queen-size bed</t>
  </si>
  <si>
    <t>104.00</t>
  </si>
  <si>
    <t>Suite: Flex tariff Junior Suite with 1 queen-size bed</t>
  </si>
  <si>
    <t>126.00</t>
  </si>
  <si>
    <t>136.00</t>
  </si>
  <si>
    <t>151.00</t>
  </si>
  <si>
    <t xml:space="preserve">ALBERGO City Hotel Berlin </t>
  </si>
  <si>
    <t>87.00</t>
  </si>
  <si>
    <t>Hohenzollerndamm 33, Berlin - Wilmersdorf, 10713, Germany</t>
  </si>
  <si>
    <t xml:space="preserve">Businesshotel </t>
  </si>
  <si>
    <t>74.00</t>
  </si>
  <si>
    <t>Pasewalker Str. 97, Berlin - Pankow, 13127, Germany</t>
  </si>
  <si>
    <t>Adagio Berlin Kurfurstendamm</t>
  </si>
  <si>
    <t>Apartment: Flex tariff Studio for 2 people</t>
  </si>
  <si>
    <t xml:space="preserve">Aparthotel Adagio Berlin KurfÃ¼rstendamm </t>
  </si>
  <si>
    <t>Lietzenburger Strasse 89 A, 10719, Berlin - Wilmersdorf</t>
  </si>
  <si>
    <t>Apartment: Flex tariff Apartment with 1 bedroom for 4 people</t>
  </si>
  <si>
    <t>228.00</t>
  </si>
  <si>
    <t>Best Western Plus Amedia Berlin Kurfuerstendamm</t>
  </si>
  <si>
    <t>Best Western Plus Amedia Berlin KurfÃ¼rstendamm</t>
  </si>
  <si>
    <t>100.00</t>
  </si>
  <si>
    <t>KurfÃ¼rstendamm 203, 10719, Berlin - Wilmersdorf</t>
  </si>
  <si>
    <t>Junior suite: Basic tariff Junior Suite, 1 Double Bed</t>
  </si>
  <si>
    <t>120.00</t>
  </si>
  <si>
    <t xml:space="preserve">Eckstein </t>
  </si>
  <si>
    <t>Schildhornstr. 72, Berlin - Steglitz, 12163,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</si>
  <si>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</si>
  <si>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</si>
  <si>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</si>
  <si>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</si>
  <si>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</si>
  <si>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 xml:space="preserve">LindemannÂ´s </t>
  </si>
  <si>
    <t>Room with terrace: Basic tariff This room has a terrace and contains a shower/toilet or bathtub/toilet.</t>
  </si>
  <si>
    <t>139.76</t>
  </si>
  <si>
    <t>Potsdamer Str. 171-173, 10783, Berlin - SchÃ¶neberg</t>
  </si>
  <si>
    <t>Standard room: Basic tariff Urban Roof Top</t>
  </si>
  <si>
    <t>167.56</t>
  </si>
  <si>
    <t>Family room: Basic tariff Family &amp; Friends</t>
  </si>
  <si>
    <t>174.41</t>
  </si>
  <si>
    <t>230.01</t>
  </si>
  <si>
    <t xml:space="preserve">Victors Residenz - Hotel </t>
  </si>
  <si>
    <t>Junior suite: Flex tariff Contains additional space with sitting area and shower/toilet or bathtub/toilet.</t>
  </si>
  <si>
    <t>174.00</t>
  </si>
  <si>
    <t>Suite: Flex tariff Suite</t>
  </si>
  <si>
    <t>184.00</t>
  </si>
  <si>
    <t xml:space="preserve">REWARI </t>
  </si>
  <si>
    <t>Stresemannstr. 36, Berlin - Kreuzberg, 10963, Germany</t>
  </si>
  <si>
    <t>142.00</t>
  </si>
  <si>
    <t>166.00</t>
  </si>
  <si>
    <t>Hampton By Hilton Berlin City West</t>
  </si>
  <si>
    <t>Standard room: Basic tariff QUEEN ACCESSIBLE ROOM...HDTV/WORK AREA...FREE WI-FI/HOT BREAKFAST INCLUDED; Non-smoking</t>
  </si>
  <si>
    <t xml:space="preserve">Hampton by Hilton Berlin City West </t>
  </si>
  <si>
    <t>114.45</t>
  </si>
  <si>
    <t>Uhlandstrasse 188-189, Berlin - Berlin, 10623, Germany</t>
  </si>
  <si>
    <t>Standard room: Basic tariff QUEEN ROOM WITH SOFA BED...HDTV/FREE WI-FI/HOT BREAKFAST INCLUDED...WORK AREA; Non-smoking</t>
  </si>
  <si>
    <t>Standard room: Basic tariff TWIN ROOM...HDTV/FREE WI-FI/HOT BREAKFAST INCLUDED...WORK AREA; Non-smoking</t>
  </si>
  <si>
    <t>Superior room: Basic tariff QUEEN ROOM WITH COURTYARD VIEW...HDTV/FREE WI-FI/HOT BREAKFAST INCLUDED...WORK AREA; Non-smoking</t>
  </si>
  <si>
    <t>Best Western City Ost</t>
  </si>
  <si>
    <t>Standard room: Basic tariff Classic Room, 2 Single Beds</t>
  </si>
  <si>
    <t>Frankfurter Allee 57 - 59, Berlin - Friedrichshain, 10247, Germany</t>
  </si>
  <si>
    <t>Standard room: Basic tariff Standard Room, 2 Twin Beds</t>
  </si>
  <si>
    <t>Family room: Basic tariff Family Room, 2 Single Beds</t>
  </si>
  <si>
    <t>ibis Berlin Mitte</t>
  </si>
  <si>
    <t>Standard room: Flex tariff Room with 1 double bed (63 x 79 in [160 x 200 cm]), new sleep-easy concept</t>
  </si>
  <si>
    <t xml:space="preserve">ibis Berlin Mitte </t>
  </si>
  <si>
    <t>Prenzlauer Allee 4, Berlin - Mitte, 10405, Germany</t>
  </si>
  <si>
    <t>Axel Hotel Berlin</t>
  </si>
  <si>
    <t xml:space="preserve">Axel Hotel Berlin </t>
  </si>
  <si>
    <t>209.00</t>
  </si>
  <si>
    <t>Lietzenburger Str. 13/15, Berlin - Schöneberg, 10789, Germany</t>
  </si>
  <si>
    <t>224.00</t>
  </si>
  <si>
    <t>Junior suite: Basic tariff Contains additional space with sitting area and shower/toilet or bathtub/toilet.</t>
  </si>
  <si>
    <t>269.00</t>
  </si>
  <si>
    <t>LebensQuelle am Checkpoint Charlie</t>
  </si>
  <si>
    <t>Standard room: Hot tariff Triple Room</t>
  </si>
  <si>
    <t>115.00</t>
  </si>
  <si>
    <t>Axel-Springer-Str. 42, Berlin - Mitte, 10969, Germany</t>
  </si>
  <si>
    <t>Standard room: Basic tariff Triple Room</t>
  </si>
  <si>
    <t>Potsdamer Inn</t>
  </si>
  <si>
    <t xml:space="preserve">Potsdamer Inn </t>
  </si>
  <si>
    <t>Potsdamer Str. 145, Berlin - Schöneberg, 10783, Germany</t>
  </si>
  <si>
    <t xml:space="preserve">ROCCO FORTE HOTEL DE ROME </t>
  </si>
  <si>
    <t>Standard room: Hot tariff Classic Room -1 King or 2 Twin Beds -Avg 37SQM 398SQF-AC -Free ;WiFi -Marble Bathroom Max Occupants 2 Adults -No...</t>
  </si>
  <si>
    <t>550.00</t>
  </si>
  <si>
    <t>BEHRENSTRASSE 37, Berlin - Berlin, 10117, Germany</t>
  </si>
  <si>
    <t>Standard room: Basic tariff Classic Room -1 King or 2 Twin Beds -Avg 37SQM 398SQF-AC -Free ;WiFi -Marble Bathroom Max Occupants 2 Adults -No...</t>
  </si>
  <si>
    <t>610.00</t>
  </si>
  <si>
    <t>Superior room: Basic tariff Superior Deluxe Room-King or 2 Twin Beds -Avg 40SQM 430SQF -AC -;Free WiFi -Marble Bathroom Max Occupants 3 Adults...</t>
  </si>
  <si>
    <t>650.00</t>
  </si>
  <si>
    <t>710.00</t>
  </si>
  <si>
    <t>Junior suite: Basic tariff Junior Suite-1 King or 2 Twin Beds -Avg 50SQM 538SQF -AC -Free ;WiFi -Spacious seating area Max 2ADT and 1 rollaway...</t>
  </si>
  <si>
    <t>750.00</t>
  </si>
  <si>
    <t>810.00</t>
  </si>
  <si>
    <t>Suite: Basic tariff Historic Suite -1 King or 2 Twin Beds -85SQM 915SQF -Opera View ;Historic Room Features Max 2ADT and 1 rollaway bed...</t>
  </si>
  <si>
    <t>6500.00</t>
  </si>
  <si>
    <t>Dormero Hotel Berlin Kudamm</t>
  </si>
  <si>
    <t xml:space="preserve">DORMERO Hotel Berlin Kuâdamm </t>
  </si>
  <si>
    <t>140.00</t>
  </si>
  <si>
    <t>Eislebener Str. 14, 10789, Berlin - Wilmersdorf</t>
  </si>
  <si>
    <t>Junior suite: Basic tariff Junior Suite</t>
  </si>
  <si>
    <t>170.00</t>
  </si>
  <si>
    <t>240.00</t>
  </si>
  <si>
    <t>Quentin Boutique Hotel</t>
  </si>
  <si>
    <t>Superior room: Hot tariff Superior Twin Room, 2 Single Beds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</si>
  <si>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</si>
  <si>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</si>
  <si>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</si>
  <si>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</si>
  <si>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</si>
  <si>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>173.00</t>
  </si>
  <si>
    <t xml:space="preserve">art`otel berlin kudamm by park plaza </t>
  </si>
  <si>
    <t>Lietzenburger Str. 85, 10719, Berlin - Charlottenburg</t>
  </si>
  <si>
    <t>Scandic Berlin Potsdamer Platz</t>
  </si>
  <si>
    <t>125.13</t>
  </si>
  <si>
    <t>Gabriele-Tergit-Promenade 19, Berlin - Mitte, 10963, Germany</t>
  </si>
  <si>
    <t>Mercure Berlin Checkpoint Char</t>
  </si>
  <si>
    <t>Standard room: Flex tariff Large Room with double bed</t>
  </si>
  <si>
    <t xml:space="preserve">Mercure Hotel &amp; Residenz Berlin Checkpoint Charlie </t>
  </si>
  <si>
    <t>Schuetzenstrasse 11, Berlin - Berlin, 10117, Germany</t>
  </si>
  <si>
    <t>Superior room: Flex tariff Privilege Room with double bed and sofa bed</t>
  </si>
  <si>
    <t>Superior room: Flex tariff Superior Apartment with double bed, sofa bed and kitchenette</t>
  </si>
  <si>
    <t>182.00</t>
  </si>
  <si>
    <t>202.00</t>
  </si>
  <si>
    <t>212.00</t>
  </si>
  <si>
    <t>Econtel Hotel Berlin Charlottenburg</t>
  </si>
  <si>
    <t>Econtel Charlottenburg</t>
  </si>
  <si>
    <t>78.40</t>
  </si>
  <si>
    <t>Soemmeringstr. 24-26, Berlin - Charlottenburg, 10589, Germany</t>
  </si>
  <si>
    <t>Mercure Berlin Tempelhof Apt</t>
  </si>
  <si>
    <t>Standard room: Flex tariff Standard Room with two single beds</t>
  </si>
  <si>
    <t xml:space="preserve">Mercure Hotel Berlin Tempelhof </t>
  </si>
  <si>
    <t>Hermannstrasse  214-216 Eingang Rollbergstrasse, Berlin - Neukölln, 12049, Germany</t>
  </si>
  <si>
    <t>Superior room: Flex tariff Superior Room with a double bed.</t>
  </si>
  <si>
    <t>191.00</t>
  </si>
  <si>
    <t>206.00</t>
  </si>
  <si>
    <t>Exe Hotel Klee Berlin Excellence Class</t>
  </si>
  <si>
    <t>Bundesallee 75, Berlin - Schöneberg, 12161, Germany</t>
  </si>
  <si>
    <t>105.00</t>
  </si>
  <si>
    <t>Waldorf Astoria Berlin</t>
  </si>
  <si>
    <t>Standard room: Basic tariff KING DELUXE ROOM...APPLE MULTI MEDIA HUB/42 SQM...BATHRM MIRROR TV/40 INCH HD SAT TV/NESPRESSO; One Bed</t>
  </si>
  <si>
    <t xml:space="preserve">Waldorf Astoria Berlin </t>
  </si>
  <si>
    <t>325.50</t>
  </si>
  <si>
    <t>Hardenbergstrasse 28, Berlin - Berlin, 10623, Germany</t>
  </si>
  <si>
    <t>Standard room: Basic tariff TWIN DELUXE ROOM...APPLE MULTI MEDIA HUB/42 SQM...BATHRM MIRROR TV/40 INCH HD SAT TV/NESPRESSO; Two Beds</t>
  </si>
  <si>
    <t>384.30</t>
  </si>
  <si>
    <t>Superior room: Basic tariff KING DELUXE ROOM WITH VIEW...APPLE MULTI MEDIA HUB/42 SQM...BATHRM MIRROR TV/40 INCH HD SAT TV/NESPRESSO; One Bed</t>
  </si>
  <si>
    <t>388.50</t>
  </si>
  <si>
    <t>Superior room: Basic tariff TWIN DELUXE ROOM WITH VIEW...APPLE MULTI MEDIA HUB/42 SQM...BATHRM MIRROR TV/40 INCH HD SAT TV/NESPRESSO; Two Beds</t>
  </si>
  <si>
    <t>447.30</t>
  </si>
  <si>
    <t>Superior room: Basic tariff KING JUNIOR SUITE...APPLE MULTI MEDIA HUB/60 SQM...BATHRM MIRROR TV/40 INCH HD TV/SITTING AREA; Suite; One Bed</t>
  </si>
  <si>
    <t>477.75</t>
  </si>
  <si>
    <t>Superior room: Basic tariff TWIN JUNIOR SUITE...APPLE MULTI MEDIA HUB/60 SQM...BATHRM MIRROR TV/40 INCH HD TV/SITTING AREA; Suite; Two Beds</t>
  </si>
  <si>
    <t>536.55</t>
  </si>
  <si>
    <t>Superior room: Basic tariff KING CORNER SUITE...APPLE MULTI MEDIA HUB/63 SQM...BATHRM MIRROR TV/40 INCH HD TV/LIVING ROOM; Suite; One Bed</t>
  </si>
  <si>
    <t>614.25</t>
  </si>
  <si>
    <t>673.05</t>
  </si>
  <si>
    <t>Suite: Basic tariff KING TOWER SUITE...APPLE MULTI MEDIA HUB/KITCHENETTE/85 SQM...LIVINGROOM WITH DINING AREA/BUTLER SERVICE; Suite; One Bed</t>
  </si>
  <si>
    <t>981.75</t>
  </si>
  <si>
    <t>Suite: Basic tariff TWIN TOWER SUITE...APPLE MULTI MEDIA HUB/KITCHENETTE/85 SQM...LIVINGROOM WITH DINING AREA/BUTLER SERVICE; Suite; Two...</t>
  </si>
  <si>
    <t>1040.55</t>
  </si>
  <si>
    <t>Superior room: Basic tariff KING GRAND TOWER SUITE...APPLE MULTI MEDIA HUB/KITCHENETTE/120 SQM...LIVINGROOM WITH DINING AREA/BUTLER SERVICE...</t>
  </si>
  <si>
    <t>2005.50</t>
  </si>
  <si>
    <t>2064.30</t>
  </si>
  <si>
    <t>Grand Hyatt Berlin</t>
  </si>
  <si>
    <t xml:space="preserve">Grand Hyatt </t>
  </si>
  <si>
    <t>218.90</t>
  </si>
  <si>
    <t>Marlene-Dietrich-Platz 2, Berlin - Tiergarten, 10785, Germany</t>
  </si>
  <si>
    <t>Standard room: Basic tariff Room, 1 King Bed</t>
  </si>
  <si>
    <t>199.00</t>
  </si>
  <si>
    <t>Standard room: Basic tariff Room, 2 Twin Beds</t>
  </si>
  <si>
    <t>249.00</t>
  </si>
  <si>
    <t>Superior room: Basic tariff Room, 1 King Bed (Club Access)</t>
  </si>
  <si>
    <t>339.00</t>
  </si>
  <si>
    <t>358.90</t>
  </si>
  <si>
    <t>Suite: Basic tariff Grand, Executive Suite</t>
  </si>
  <si>
    <t>899.00</t>
  </si>
  <si>
    <t>949.00</t>
  </si>
  <si>
    <t xml:space="preserve">The Dude Berlin-Mitte </t>
  </si>
  <si>
    <t>KÃ¶penicker Str. 92, 10179, Berlin - Mitte</t>
  </si>
  <si>
    <t>Standard room: Basic tariff Grande Double Room</t>
  </si>
  <si>
    <t>189.00</t>
  </si>
  <si>
    <t>Park Plaza Berlin Kudamm</t>
  </si>
  <si>
    <t xml:space="preserve">Park Plaza Berlin Kudamm </t>
  </si>
  <si>
    <t>Joachimstaler Str. 29, Berlin - Wilmersdorf, 10719, Germany</t>
  </si>
  <si>
    <t>Holiday Inn Express Berlin Alexanderplatz</t>
  </si>
  <si>
    <t>Standard room: Basic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</si>
  <si>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</si>
  <si>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</si>
  <si>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</si>
  <si>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</si>
  <si>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</si>
  <si>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</si>
  <si>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Golden Tulip Berlin Hotel Hamburg</t>
  </si>
  <si>
    <t>Standard room: Hot tariff Standard Room</t>
  </si>
  <si>
    <t>Golden Tulip Hotel Hamburg</t>
  </si>
  <si>
    <t>Landgrafenstr. 4, Berlin - Tiergarten, 10787, Germany</t>
  </si>
  <si>
    <t>Superior room: Basic tariff Superior Room</t>
  </si>
  <si>
    <t>Business room: Basic tariff Executive Room</t>
  </si>
  <si>
    <t>Sana Berlin Hotel</t>
  </si>
  <si>
    <t xml:space="preserve">SANA Berlin Hotel </t>
  </si>
  <si>
    <t>Nürnberger Str. 33 / 34, Berlin - Charlottenburg, 10777, Germany</t>
  </si>
  <si>
    <t>176.40</t>
  </si>
  <si>
    <t>196.00</t>
  </si>
  <si>
    <t>Suite: Basic tariff Suite Home â Two Bedroom, small sofa and kitchen 58qm</t>
  </si>
  <si>
    <t>216.00</t>
  </si>
  <si>
    <t>Family room: Basic tariff Family Room, 2 Bedrooms</t>
  </si>
  <si>
    <t>259.20</t>
  </si>
  <si>
    <t>317.52</t>
  </si>
  <si>
    <t>320.00</t>
  </si>
  <si>
    <t>392.00</t>
  </si>
  <si>
    <t>arcona living Goethe 87</t>
  </si>
  <si>
    <t>Standard room: Hot tariff Standard Double</t>
  </si>
  <si>
    <t>Goethestr. 87, Berlin - Charlottenburg, 10623, Germany</t>
  </si>
  <si>
    <t>Standard room: Basic tariff Standard Double</t>
  </si>
  <si>
    <t>Superior room: Basic tariff Comfort Double</t>
  </si>
  <si>
    <t>130.00</t>
  </si>
  <si>
    <t>Apartment: Basic tariff Apartment</t>
  </si>
  <si>
    <t>169.00</t>
  </si>
  <si>
    <t>Room with balcony: Basic tariff This room has a balcony and contains a shower/toilet or bathtub/toilet.</t>
  </si>
  <si>
    <t xml:space="preserve">fjord </t>
  </si>
  <si>
    <t>110.88</t>
  </si>
  <si>
    <t>Bissingzeile 13, Berlin - Tiergarten, 10785, Germany</t>
  </si>
  <si>
    <t>189.42</t>
  </si>
  <si>
    <t>214.95</t>
  </si>
  <si>
    <t>Motel One Bellevue</t>
  </si>
  <si>
    <t>88.20</t>
  </si>
  <si>
    <t>Paulstraße 21, Berlin - Tiergarten, 10557, Germany</t>
  </si>
  <si>
    <t>Mercure Hotel Berlin Mitte</t>
  </si>
  <si>
    <t xml:space="preserve">Mercure Hotel Berlin Mitte </t>
  </si>
  <si>
    <t>Luckenwalder Strasse 11, Berlin - Mitte, 10963, Germany</t>
  </si>
  <si>
    <t xml:space="preserve">Lulu Guldsmeden Hotel </t>
  </si>
  <si>
    <t>Budget room: Basic tariff Budget rooms differ from standard rooms in terms of location, facilities and size.</t>
  </si>
  <si>
    <t>108.90</t>
  </si>
  <si>
    <t>Potsdamer Str. 67, Berlin - Tiergarten, 10785, Germany</t>
  </si>
  <si>
    <t>119.70</t>
  </si>
  <si>
    <t>Business room: Basic tariff Also with writing desk, sitting area, and Internet connection. Containing shower/toilet or bathtub/toilet.</t>
  </si>
  <si>
    <t>152.10</t>
  </si>
  <si>
    <t>NH Berlin Treptow</t>
  </si>
  <si>
    <t xml:space="preserve">NH Berlin Treptow </t>
  </si>
  <si>
    <t>Spreestr. 14, Berlin - Treptow, 12439, Germany</t>
  </si>
  <si>
    <t>Dahlem Apartmenthotel</t>
  </si>
  <si>
    <t>Budget room without bathroom: Basic tariff Budget rooms differ from standard rooms in terms of location, facilities and size.</t>
  </si>
  <si>
    <t>Clayallee 150, Berlin - Zehlendorf, 14195, Germany</t>
  </si>
  <si>
    <t xml:space="preserve">Novum Kronprinz Berlin </t>
  </si>
  <si>
    <t>92.65</t>
  </si>
  <si>
    <t>Kronprinzendamm 1, Berlin - Wilmersdorf, 10711, Germany</t>
  </si>
  <si>
    <t>NH Collection Berlin Mitte Friedrichstrasse</t>
  </si>
  <si>
    <t xml:space="preserve">NH Collection Berlin Mitte Friedrichstrasse </t>
  </si>
  <si>
    <t>157.00</t>
  </si>
  <si>
    <t>Friedrichstr. 96, Berlin - Mitte, 10117, Germany</t>
  </si>
  <si>
    <t>Superior room: Hot tariff Superior Room</t>
  </si>
  <si>
    <t>208.80</t>
  </si>
  <si>
    <t>219.00</t>
  </si>
  <si>
    <t>Junior suite: Basic tariff Junior Suite (Extra Bed 2 adults + 1 child)</t>
  </si>
  <si>
    <t>268.80</t>
  </si>
  <si>
    <t xml:space="preserve">Motel One Tiergarten </t>
  </si>
  <si>
    <t>An der Urania 12-14, Berlin - Schöneberg, 10787, Germany</t>
  </si>
  <si>
    <t>Hotel Berlin, Berlin</t>
  </si>
  <si>
    <t xml:space="preserve">Berlin Berlin </t>
  </si>
  <si>
    <t>Lützowplatz 17, Berlin - Tiergarten, 10785, Germany</t>
  </si>
  <si>
    <t>Clipper City Home</t>
  </si>
  <si>
    <t>Clipper City Home Apartments</t>
  </si>
  <si>
    <t>Behrenstr. 47, Berlin - Mitte, 10117, Germany</t>
  </si>
  <si>
    <t>TRYP by Wyndham Berlin City East</t>
  </si>
  <si>
    <t>Good Morning + Berlin City East</t>
  </si>
  <si>
    <t>67.00</t>
  </si>
  <si>
    <t>Ruschestr. 45, 10367, Berlin - Lichtenberg</t>
  </si>
  <si>
    <t>Airporthotel Berlin Adlershof</t>
  </si>
  <si>
    <t xml:space="preserve">Airporthotel Berlin Adlershof </t>
  </si>
  <si>
    <t>104.58</t>
  </si>
  <si>
    <t>Rudower Chaussee 14, Berlin - Adlershof, 12489, Germany</t>
  </si>
  <si>
    <t>121.11</t>
  </si>
  <si>
    <t>Hecker's Hotel Kurfurstendamm</t>
  </si>
  <si>
    <t xml:space="preserve">Heckers </t>
  </si>
  <si>
    <t>107.10</t>
  </si>
  <si>
    <t>Grolmanstr. 35, Berlin - Charlottenburg, 10623, Germany</t>
  </si>
  <si>
    <t>Superior room: Basic tariff Superior Queensize Room for double use</t>
  </si>
  <si>
    <t>154.75</t>
  </si>
  <si>
    <t xml:space="preserve">AI KÃ¶nigshof </t>
  </si>
  <si>
    <t>Stuttgarter Platz 7, 10627, Berlin - Charlottenburg</t>
  </si>
  <si>
    <t>ibis Berlin City Potsdamer Platz</t>
  </si>
  <si>
    <t xml:space="preserve">ibis Berlin City Potsdamer Platz </t>
  </si>
  <si>
    <t>111.00</t>
  </si>
  <si>
    <t>Anhalter Strasse 4, Berlin - Mitte, 10963, Germany</t>
  </si>
  <si>
    <t>Hollywood Media Hotel</t>
  </si>
  <si>
    <t>139.10</t>
  </si>
  <si>
    <t>Kurfürstendamm 202, Berlin - Charlottenburg, 10719, Germany</t>
  </si>
  <si>
    <t>154.00</t>
  </si>
  <si>
    <t>164.00</t>
  </si>
  <si>
    <t>Amano Grand Central</t>
  </si>
  <si>
    <t xml:space="preserve">AMANO Grand Central </t>
  </si>
  <si>
    <t>Heidestr. 62, Berlin - Mitte, 10557, Germany</t>
  </si>
  <si>
    <t>112.00</t>
  </si>
  <si>
    <t xml:space="preserve">St.-Michaels-Heim </t>
  </si>
  <si>
    <t>Bismarckallee 23, 14193, Berlin - Grunewald</t>
  </si>
  <si>
    <t>98.00</t>
  </si>
  <si>
    <t xml:space="preserve">Amelie Messe/ICC </t>
  </si>
  <si>
    <t>84.15</t>
  </si>
  <si>
    <t>Kaiserdamm 29, 14057, Berlin - Charlottenburg</t>
  </si>
  <si>
    <t>Standard room: Basic tariff Twin Room</t>
  </si>
  <si>
    <t>Standard room: Basic tariff Standard Room</t>
  </si>
  <si>
    <t>118.15</t>
  </si>
  <si>
    <t>Moxy Berlin Humboldthain Park</t>
  </si>
  <si>
    <t>Standard room: Basic tariff 1 Queen or 1 Double, 19sqm/204sqft, Living/sitting area, Wireless internet, complimentary, 43in/109cm LED TV</t>
  </si>
  <si>
    <t xml:space="preserve">MOXY Berlin Humboldthain Park </t>
  </si>
  <si>
    <t>Hochstraße 2, Berlin - Berlin, 13357, Germany</t>
  </si>
  <si>
    <t>135.45</t>
  </si>
  <si>
    <t>Berlin Mark Hotel</t>
  </si>
  <si>
    <t xml:space="preserve">Berlin Mark Hotel </t>
  </si>
  <si>
    <t>81.48</t>
  </si>
  <si>
    <t>Meinekestr. 18-19, Berlin - Charlottenburg, 10719, Germany</t>
  </si>
  <si>
    <t>Business room: Basic tariff Business Double or Twin Room</t>
  </si>
  <si>
    <t>89.88</t>
  </si>
  <si>
    <t>98.28</t>
  </si>
  <si>
    <t>117.48</t>
  </si>
  <si>
    <t>121.85</t>
  </si>
  <si>
    <t>146.85</t>
  </si>
  <si>
    <t>151.85</t>
  </si>
  <si>
    <t>178.35</t>
  </si>
  <si>
    <t>Olivaer Apart Hotel am Kurfuerstendamm</t>
  </si>
  <si>
    <t>Olivaer Apart Hotel am KurfÃ¼rstendamm</t>
  </si>
  <si>
    <t>Konstanzer Str. 1, 10707, Berlin - Wilmersdorf</t>
  </si>
  <si>
    <t>IntercityHotel Berlin Hauptbahnhof</t>
  </si>
  <si>
    <t>IntercityHotel Hauptbahnhof</t>
  </si>
  <si>
    <t>Katharina-Paulus-Str. 5, Berlin - Mitte, 10557, Germany</t>
  </si>
  <si>
    <t>156.45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</si>
  <si>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</si>
  <si>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</si>
  <si>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</si>
  <si>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</si>
  <si>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>Mercure Hotel Chateau Berlin</t>
  </si>
  <si>
    <t xml:space="preserve">Mercure Hotel Chateau Berlin am Kurfuerstendamm </t>
  </si>
  <si>
    <t>Knesebeckstr. 38-49, Berlin - Charlottenburg, 10719, Germany</t>
  </si>
  <si>
    <t xml:space="preserve">NH Berlin KurfÃ¼rstendamm </t>
  </si>
  <si>
    <t>116.00</t>
  </si>
  <si>
    <t>Grolmanstr. 41-43, 10623, Berlin - Charlottenburg</t>
  </si>
  <si>
    <t>SORAT Hotel Ambassador Berlin</t>
  </si>
  <si>
    <t>Standard room: Flex tariff Standard Double Room, Street View</t>
  </si>
  <si>
    <t>Sorat Ambassador</t>
  </si>
  <si>
    <t>Bayreuther Str. 42 - 43, Berlin - Schöneberg, 10787, Germany</t>
  </si>
  <si>
    <t>Standard room: Flex tariff Standard Double Room, Courtyard View</t>
  </si>
  <si>
    <t>127.00</t>
  </si>
  <si>
    <t>146.00</t>
  </si>
  <si>
    <t>Ibb Blue Hotel Berlin Airport</t>
  </si>
  <si>
    <t xml:space="preserve">IBB Blue Hotel Adlershof Berlin-Airport </t>
  </si>
  <si>
    <t>GroÃ-Berliner Damm 71, 12487, Berlin - Adlershof</t>
  </si>
  <si>
    <t>93.20</t>
  </si>
  <si>
    <t xml:space="preserve">Siegfriedshof </t>
  </si>
  <si>
    <t>80.00</t>
  </si>
  <si>
    <t>Siegfriedstr.204, Berlin - Lichtenberg, 10365, Germany</t>
  </si>
  <si>
    <t>Apartment: Flex tariff An apartment consists of a bedroom with kitchenette or small, separate kitchen, as well as a bathroom with...</t>
  </si>
  <si>
    <t>Aparion Berlin Family Apartments</t>
  </si>
  <si>
    <t>Apartment: Hot tariff Business Apartment</t>
  </si>
  <si>
    <t>89.10</t>
  </si>
  <si>
    <t>Theklastrasse 20, Berlin - Steglitz, 12205, Germany</t>
  </si>
  <si>
    <t xml:space="preserve">Otto </t>
  </si>
  <si>
    <t>130.50</t>
  </si>
  <si>
    <t>Knesebeckstraße 10, Berlin - Charlottenburg, 10623, Germany</t>
  </si>
  <si>
    <t>139.50</t>
  </si>
  <si>
    <t>Family room: Basic tariff Comfort Family Room</t>
  </si>
  <si>
    <t>148.50</t>
  </si>
  <si>
    <t>Apartment: Basic tariff Studio, Kitchenette</t>
  </si>
  <si>
    <t>157.50</t>
  </si>
  <si>
    <t>171.90</t>
  </si>
  <si>
    <t>Apartment: Basic tariff Family Studio</t>
  </si>
  <si>
    <t>179.01</t>
  </si>
  <si>
    <t>180.90</t>
  </si>
  <si>
    <t xml:space="preserve">art`appart suiten </t>
  </si>
  <si>
    <t>Apartment: Hot tariff Superior Apartment</t>
  </si>
  <si>
    <t>156.75</t>
  </si>
  <si>
    <t>Goethestr. 50a, 10625, Berlin - Berlin</t>
  </si>
  <si>
    <t>Apartment: Basic tariff Superior Apartment</t>
  </si>
  <si>
    <t>Park Inn by Radisson Berlin Alexanderplatz</t>
  </si>
  <si>
    <t xml:space="preserve">Park Inn by Radisson Berlin Alexanderplatz </t>
  </si>
  <si>
    <t>Alexanderplatz 7, Berlin - Mitte, 10178, Germany</t>
  </si>
  <si>
    <t>Mercure Moa Berlin</t>
  </si>
  <si>
    <t xml:space="preserve">Mercure Hotel MOA Berlin </t>
  </si>
  <si>
    <t>Stephanstrasse 41, Berlin - Tiergarten, 10559, Germany</t>
  </si>
  <si>
    <t>117.00</t>
  </si>
  <si>
    <t>Business room: Flex tariff Executive Suites</t>
  </si>
  <si>
    <t xml:space="preserve">Artim </t>
  </si>
  <si>
    <t>Fuggerstr. 20, Berlin - Schöneberg, 10777, Germany</t>
  </si>
  <si>
    <t>Wittelsbach am KurfÃ¼rstendamm</t>
  </si>
  <si>
    <t>Wittelsbacher Str. 22, 10707, Berlin - Wilmersdorf</t>
  </si>
  <si>
    <t xml:space="preserve">Riehmers Hofgarten </t>
  </si>
  <si>
    <t>Yorckstr. 83, Berlin - Kreuzberg, 10965, Germany</t>
  </si>
  <si>
    <t>Ibis Styles Berlin Alexanderplatz</t>
  </si>
  <si>
    <t xml:space="preserve">ibis Styles Berlin Alexanderplatz </t>
  </si>
  <si>
    <t>Bernhard-Weiß-Straße 8, Berlin - Mitte, 10178, Germany</t>
  </si>
  <si>
    <t>Family room: Flex tariff Family Room with one Double and two Single beds</t>
  </si>
  <si>
    <t xml:space="preserve">AMANO Home </t>
  </si>
  <si>
    <t>Torstr. 52, Berlin - Mitte, 10119, Germany</t>
  </si>
  <si>
    <t>Honigmond</t>
  </si>
  <si>
    <t xml:space="preserve">Honigmond </t>
  </si>
  <si>
    <t>Tieckstr. 12, Berlin - Mitte, 10115, Germany</t>
  </si>
  <si>
    <t>186.00</t>
  </si>
  <si>
    <t xml:space="preserve">Hotel Alexander KurfÃ¼rstendamm </t>
  </si>
  <si>
    <t>Pariser Str. 37, 10707, Berlin - Wilmersdorf</t>
  </si>
  <si>
    <t>Superior room: Basic tariff Comfort Double Room</t>
  </si>
  <si>
    <t>H2 Hotel Berlin Alexanderplatz</t>
  </si>
  <si>
    <t>171.70</t>
  </si>
  <si>
    <t>Karl-Liebknecht-Str. 32, Berlin - Mitte, 10178, Germany</t>
  </si>
  <si>
    <t>Family room: Flex tariff Two rooms (communicating room) each sleeping two people and a shared bathroom with shower/toilet or bathtub/toilet.</t>
  </si>
  <si>
    <t>262.00</t>
  </si>
  <si>
    <t xml:space="preserve">Queens Park </t>
  </si>
  <si>
    <t>Königin-Elisabeth-Str. 47 A, Berlin - Charlottenburg, 14059, Germany</t>
  </si>
  <si>
    <t>A&amp;O Berlin Friedrichshain</t>
  </si>
  <si>
    <t xml:space="preserve">a&amp;o Berlin Friedrichshain </t>
  </si>
  <si>
    <t>103.17</t>
  </si>
  <si>
    <t>Boxhagener Str. 73, Berlin - Friedrichshain-Kreuzberg, 10245, Germany</t>
  </si>
  <si>
    <t>Two Hotel Berlin by Axel</t>
  </si>
  <si>
    <t>TWO Hotel Berlin by Axel - ADULTS ONLY</t>
  </si>
  <si>
    <t>Suite: Basic tariff At least two rooms (bedroom and living room or working area) and bathroom with shower/toilet or bathtub/toilet.</t>
  </si>
  <si>
    <t>229.00</t>
  </si>
  <si>
    <t xml:space="preserve">Anna 1908 </t>
  </si>
  <si>
    <t>Apartment: Hot tariff Apartment</t>
  </si>
  <si>
    <t>203.28</t>
  </si>
  <si>
    <t>Büsingstr. 1, Berlin - Steglitz, 12161, Germany</t>
  </si>
  <si>
    <t>258.88</t>
  </si>
  <si>
    <t xml:space="preserve">Gorki Apartments </t>
  </si>
  <si>
    <t>236.00</t>
  </si>
  <si>
    <t>Weinbergsweg 25, Berlin - Mitte, 10119, Germany</t>
  </si>
  <si>
    <t>Room with balcony: Basic tariff Kategorki 1 with balcony</t>
  </si>
  <si>
    <t>355.00</t>
  </si>
  <si>
    <t>369.00</t>
  </si>
  <si>
    <t>Hotel Zoe by Amano Group</t>
  </si>
  <si>
    <t>Hotel ZOE by AMANO Group</t>
  </si>
  <si>
    <t>Große Präsidentenstr. 6-7, Berlin - Mitte, 10178, Germany</t>
  </si>
  <si>
    <t>Haus Bismarck Garni</t>
  </si>
  <si>
    <t>Bismarckallee 3, Berlin - Wilmersdorf, 14193, Germany</t>
  </si>
  <si>
    <t>California Am Kurfuerstendamm</t>
  </si>
  <si>
    <t>California am KurfÃ¼rstendamm</t>
  </si>
  <si>
    <t>KurfÃ¼rstendamm 35, 10719, Berlin - Charlottenburg</t>
  </si>
  <si>
    <t>i31 Boutique Hotel</t>
  </si>
  <si>
    <t>Standard room: Hot tariff Pure Cozy Room (Street view)</t>
  </si>
  <si>
    <t>128.04</t>
  </si>
  <si>
    <t>Invalidenstr. 31, Berlin - Mitte, 10115, Germany</t>
  </si>
  <si>
    <t>Superior room: Basic tariff Brown Comfort Room</t>
  </si>
  <si>
    <t>157.14</t>
  </si>
  <si>
    <t>Superior room: Basic tariff White Comfort Room</t>
  </si>
  <si>
    <t>Superior room: Basic tariff Pure Comfort Room (Street view)</t>
  </si>
  <si>
    <t>NH Berlin Kreuzberg</t>
  </si>
  <si>
    <t xml:space="preserve">NH Berlin Kreuzberg </t>
  </si>
  <si>
    <t>143.50</t>
  </si>
  <si>
    <t>Heinrich Heine Platz 11, Berlin - Mitte, 10179, Germany</t>
  </si>
  <si>
    <t xml:space="preserve">Mikon Eastgate </t>
  </si>
  <si>
    <t>Hessische Str. 10, Berlin - Mitte, 10115, Germany</t>
  </si>
  <si>
    <t>Akademie SchmÃ¶ckwitz</t>
  </si>
  <si>
    <t>Wernsdorfer Str. 43, 12527, Berlin - SchmÃ¶ckwitz</t>
  </si>
  <si>
    <t>Standard room: Basic tariff Classic Double Room</t>
  </si>
  <si>
    <t>171.00</t>
  </si>
  <si>
    <t>Ibis Berlin Airport Tegel</t>
  </si>
  <si>
    <t xml:space="preserve">ibis Berlin Airport Tegel </t>
  </si>
  <si>
    <t>Alt-Reinickendorf  4-5, Berlin - Reinickendorf, 13407, Germany</t>
  </si>
  <si>
    <t>Hyperion Hotel Berlin</t>
  </si>
  <si>
    <t xml:space="preserve">Hyperion Hotel Berlin </t>
  </si>
  <si>
    <t>118.40</t>
  </si>
  <si>
    <t>Prager Platz/Prager Str. 12, Berlin - Wilmersdorf, 10779, Germany</t>
  </si>
  <si>
    <t>148.00</t>
  </si>
  <si>
    <t>Mercure Hotel Berlin Zentrum</t>
  </si>
  <si>
    <t>Standard room: Flex tariff Standard Room with double or twin beds</t>
  </si>
  <si>
    <t xml:space="preserve">Mercure Hotel Berlin Zentrum </t>
  </si>
  <si>
    <t>Fuggerstr 8, Berlin - Schöneberg, 10777, Germany</t>
  </si>
  <si>
    <t>Superior room: Flex tariff Superior Room with queen-size bed</t>
  </si>
  <si>
    <t>Superior room: Flex tariff Privilege Room with double or twin beds</t>
  </si>
  <si>
    <t>Pullman Berlin Schweizerhof</t>
  </si>
  <si>
    <t>Superior room: Flex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</si>
  <si>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</si>
  <si>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</si>
  <si>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DELUXE ROOM, 1 King Size Bed or 2 Single Size Beds, courtyard</t>
  </si>
  <si>
    <t>Superior room: Flex tariff DELUXE SUITE, 1 King Size Bed or 2 Single SizeBeds, view of park or courtyard</t>
  </si>
  <si>
    <t>359.00</t>
  </si>
  <si>
    <t>389.00</t>
  </si>
  <si>
    <t xml:space="preserve">GrÃ¼nau </t>
  </si>
  <si>
    <t>104.50</t>
  </si>
  <si>
    <t>Kablower Weg 87, 12526, Berlin - GrÃ¼nau</t>
  </si>
  <si>
    <t>113.30</t>
  </si>
  <si>
    <t>137.10</t>
  </si>
  <si>
    <t>Family room: Flex tariff Family Room</t>
  </si>
  <si>
    <t>157.34</t>
  </si>
  <si>
    <t>190.34</t>
  </si>
  <si>
    <t xml:space="preserve">Down Town Motel </t>
  </si>
  <si>
    <t>Müggelheimer Damm 273, Berlin - Köpenick, 12559, Germany</t>
  </si>
  <si>
    <t xml:space="preserve">Landhaus Alpinia </t>
  </si>
  <si>
    <t>99.50</t>
  </si>
  <si>
    <t>Säntisstr. 32 - 34, Berlin - Mariendorf, 12107, Germany</t>
  </si>
  <si>
    <t xml:space="preserve">Rossi </t>
  </si>
  <si>
    <t>118.65</t>
  </si>
  <si>
    <t>Lehrter Straße 66, Berlin - Berlin, 10557, Germany</t>
  </si>
  <si>
    <t xml:space="preserve">Garden Living </t>
  </si>
  <si>
    <t>112.32</t>
  </si>
  <si>
    <t>Invalidenstr. 101, Berlin - Mitte, 10115, Germany</t>
  </si>
  <si>
    <t>128.52</t>
  </si>
  <si>
    <t>pentahotel KÃ¶penick</t>
  </si>
  <si>
    <t>Standard room: Basic tariff penta Standard Room</t>
  </si>
  <si>
    <t>Room with river view: Flex tariff This room offers a river view and contains a shower/toilet or bathtub/toilet.</t>
  </si>
  <si>
    <t>118.70</t>
  </si>
  <si>
    <t>Am Savignyplatz Hotel-Pension</t>
  </si>
  <si>
    <t>76.00</t>
  </si>
  <si>
    <t>Kantstr. 22, 10623, Berlin - Charlottenburg</t>
  </si>
  <si>
    <t>Scandic Berlin KurfÃ¼rstendamm</t>
  </si>
  <si>
    <t xml:space="preserve">Scandic Berlin KurfÃ¼rstendamm </t>
  </si>
  <si>
    <t xml:space="preserve">Aga`s Hotel </t>
  </si>
  <si>
    <t>Standard room: Hot tariff Double Room</t>
  </si>
  <si>
    <t>91.48</t>
  </si>
  <si>
    <t>Rhinstr. 42, 12681, Berlin - Lichtenberg</t>
  </si>
  <si>
    <t>Family room: Basic tariff Family Room, 1 Bedroom</t>
  </si>
  <si>
    <t>96.10</t>
  </si>
  <si>
    <t>100.72</t>
  </si>
  <si>
    <t>109.20</t>
  </si>
  <si>
    <t>117.44</t>
  </si>
  <si>
    <t>129.54</t>
  </si>
  <si>
    <t>133.45</t>
  </si>
  <si>
    <t>147.20</t>
  </si>
  <si>
    <t>Suite: Basic tariff Family Suite, 2 Bedrooms</t>
  </si>
  <si>
    <t>149.69</t>
  </si>
  <si>
    <t>170.10</t>
  </si>
  <si>
    <t>183.13</t>
  </si>
  <si>
    <t>208.10</t>
  </si>
  <si>
    <t>Holiday Inn Berlin Centre Alexanderplatz</t>
  </si>
  <si>
    <t>Standard room: Basic tariff STANDARD ROOM; OUR MODERN NON SMOKING STANDARD ROOMS WITH KING OR TWIN BED WOODEN FLOOR LCD FLAT SCREEN TV KETTLE...</t>
  </si>
  <si>
    <t xml:space="preserve">Holiday Inn BERLIN - CENTRE ALEXANDERPLATZ </t>
  </si>
  <si>
    <t>152.25</t>
  </si>
  <si>
    <t>Theanolte-Baehnisch-Strasse 2, 10178, Berlin - Mitte</t>
  </si>
  <si>
    <t>177.45</t>
  </si>
  <si>
    <t xml:space="preserve">Hotel Indigo BERLIN - CENTRE ALEXANDERPLATZ </t>
  </si>
  <si>
    <t>Standard room: Basic tariff STANDARD ROOM; STYLISH STANDARD RM WITH MINIBAR BODY AMENITIES SAFE ELECTRIC KETTLE WITH COFFEE AND TEA FACILITIES...</t>
  </si>
  <si>
    <t>Bernhard - Weiss - Strasse 5, 10178, Berlin - Mitte</t>
  </si>
  <si>
    <t>Superior room: Basic tariff DELUXE ROOM; SPACIOUS STYLISH DELUXE RM WITH MINIBAR BODY AMENITIES SAFE ELECTRIC KETTLE WITH COFFEE AND TEA...</t>
  </si>
  <si>
    <t>161.70</t>
  </si>
  <si>
    <t>Superior room: Basic tariff 1 KING DELUXE WC ACCESSIBLE NON SMOKING; OUR WHEELCHAIR ACCESSIBLE DELUXE ROOMS HAVE A WIDER DOOR &amp; EQUIPPED WITH...</t>
  </si>
  <si>
    <t>173.25</t>
  </si>
  <si>
    <t>Business room: Basic tariff KNG EXECUTIVE ROOM NONSMOKING BALCONY; OUR EXECUTIVE ROOMS PARTIALLY WITH BALCONY AND VIEW TO THE ALEXANDERPLATZ...</t>
  </si>
  <si>
    <t>193.20</t>
  </si>
  <si>
    <t>220.50</t>
  </si>
  <si>
    <t xml:space="preserve">H4 Hotel Berlin Alexanderplatz </t>
  </si>
  <si>
    <t>133.40</t>
  </si>
  <si>
    <t>Karl-Liebknechtstraße 32, Berlin - Mitte, 10178, Germany</t>
  </si>
  <si>
    <t>227.00</t>
  </si>
  <si>
    <t>Solitaire Hotel &amp; Boardinghouse</t>
  </si>
  <si>
    <t>Budget room: Hot tariff Economy Double Room</t>
  </si>
  <si>
    <t>77.00</t>
  </si>
  <si>
    <t>Hermann-Hesse-Str. 64, Berlin - Pankow, 13156, Germany</t>
  </si>
  <si>
    <t>Superior room: Basic tariff Comfort Double or Twin Room</t>
  </si>
  <si>
    <t>Superior room: Basic tariff Comfort Triple Room</t>
  </si>
  <si>
    <t>Palace am KurfÃ¼rstendamm</t>
  </si>
  <si>
    <t>195.00</t>
  </si>
  <si>
    <t>Budapester Str. 45, 10787, Berlin - Charlottenburg</t>
  </si>
  <si>
    <t>ibis Berlin City West</t>
  </si>
  <si>
    <t xml:space="preserve">ibis Berlin City West </t>
  </si>
  <si>
    <t>96.00</t>
  </si>
  <si>
    <t>Brandenburgische Strasse 11, Berlin - Berlin, 10713, Germany</t>
  </si>
  <si>
    <t>Standard room: Flex tariff Reduced mobility rooms with 1 double bed</t>
  </si>
  <si>
    <t>Standard room: Flex tariff Room with 2 single size beds, new sleep-easy concept and 1 folding bed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</si>
  <si>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</si>
  <si>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</si>
  <si>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</si>
  <si>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</si>
  <si>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</si>
  <si>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>HSH Hotel Apartments Mitte</t>
  </si>
  <si>
    <t>Invalidenstr. 32/33, Berlin - Mitte, 10115, Germany</t>
  </si>
  <si>
    <t>225.00</t>
  </si>
  <si>
    <t xml:space="preserve">Novum Aldea Berlin Centrum </t>
  </si>
  <si>
    <t>108.80</t>
  </si>
  <si>
    <t>Bülowstr. 20-22, Berlin - Schöneberg, 10783, Germany</t>
  </si>
  <si>
    <t>138.00</t>
  </si>
  <si>
    <t>Family room: Basic tariff Family room 4 People</t>
  </si>
  <si>
    <t>170.58</t>
  </si>
  <si>
    <t>A&amp;O Berlin Mitte</t>
  </si>
  <si>
    <t xml:space="preserve">a&amp;o Berlin Mitte </t>
  </si>
  <si>
    <t>87.80</t>
  </si>
  <si>
    <t>Köpenicker Str. 127-129, Berlin - Mitte, 10179, Germany</t>
  </si>
  <si>
    <t>88.80</t>
  </si>
  <si>
    <t>Sir Savigny Berlin</t>
  </si>
  <si>
    <t xml:space="preserve">Sir Savigny </t>
  </si>
  <si>
    <t>223.00</t>
  </si>
  <si>
    <t>Kantstr. 144, Berlin - Charlottenburg, 10623, Germany</t>
  </si>
  <si>
    <t>243.00</t>
  </si>
  <si>
    <t>279.00</t>
  </si>
  <si>
    <t>303.00</t>
  </si>
  <si>
    <t xml:space="preserve">Buchholz </t>
  </si>
  <si>
    <t>Bucher Str. 17, Berlin - Pankow, 13127, Germany</t>
  </si>
  <si>
    <t>82.00</t>
  </si>
  <si>
    <t>Crowne Plaza Berlin City Centre</t>
  </si>
  <si>
    <t>Standard room: Basic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</si>
  <si>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</si>
  <si>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</si>
  <si>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Superior room: Basic tariff SUPERIOR ROOM; BED AND SMOKING PREFERENCE WILL BE ALLOCATED UPON ARRIVAL. RELAX IN OUR SUPERIOR ROOM WITH AIR CON...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</si>
  <si>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</si>
  <si>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</si>
  <si>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</si>
  <si>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244.00</t>
  </si>
  <si>
    <t>Suite: Basic tariff EXECUTIVE SUITE NONSMOKING; YOU WILL FIND THE 55 SQM MODERN DESIGN SUITE ON TOP FLOOR. THE SUITE OFFERS A WALK IN...</t>
  </si>
  <si>
    <t>Citylight</t>
  </si>
  <si>
    <t xml:space="preserve">Citylight </t>
  </si>
  <si>
    <t>Böttgerstr. 23, Berlin - Wedding - Gesundbrunnen, 13357, Germany</t>
  </si>
  <si>
    <t xml:space="preserve">Alfa </t>
  </si>
  <si>
    <t>Ufnaustr. 1, Berlin - Tiergarten, 10553, Germany</t>
  </si>
  <si>
    <t>Hotel A&amp;O Berlin Hauptbahnhof</t>
  </si>
  <si>
    <t xml:space="preserve">a&amp;o Berlin Hauptbahnhof </t>
  </si>
  <si>
    <t>94.39</t>
  </si>
  <si>
    <t>Lehrter Str. 12-15, Berlin - Tiergarten, 10557, Germany</t>
  </si>
  <si>
    <t>Holiday Inn Berlin City East Landsberger Allee</t>
  </si>
  <si>
    <t>Standard room: Basic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</si>
  <si>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</si>
  <si>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</si>
  <si>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Business room: Basic tariff BUSINESS ROOM NON SMOKING; WHEN YOU ARRIVE WE WILL DO OUR BEST TO MEET YOUR ROOM BED TYPE THESE ARE SUBJECT TO...</t>
  </si>
  <si>
    <t>103.53</t>
  </si>
  <si>
    <t>121.88</t>
  </si>
  <si>
    <t>135.53</t>
  </si>
  <si>
    <t xml:space="preserve">SchÃ¶neberg </t>
  </si>
  <si>
    <t>88.00</t>
  </si>
  <si>
    <t xml:space="preserve">Adrema </t>
  </si>
  <si>
    <t>Gotzkowskystr. 20-21, Berlin - Tiergarten, 10555, Germany</t>
  </si>
  <si>
    <t>Holiday Inn Berlin City East Side</t>
  </si>
  <si>
    <t>Standard room: Basic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</si>
  <si>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</si>
  <si>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</si>
  <si>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</si>
  <si>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</si>
  <si>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</si>
  <si>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Standard room: Basic tariff 1 BED ACCESSIBLE ROLL IN SHWR NOSMK; FEEL AT HOME IN A FRIENDLY AND QUITE ROOM,WHICH MEETS THE NEEDS FOR CHALLENGING...</t>
  </si>
  <si>
    <t xml:space="preserve">Herbst </t>
  </si>
  <si>
    <t>Moritzstr. 20, Berlin - Spandau, 13597, Germany</t>
  </si>
  <si>
    <t>Novotel Ber Tiergarten</t>
  </si>
  <si>
    <t>Standard room: Flex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</si>
  <si>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</si>
  <si>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</si>
  <si>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 size bed and sofa</t>
  </si>
  <si>
    <t>Business room: Flex tariff Executive Room with 1 double bed</t>
  </si>
  <si>
    <t>Lindner Hotel Am Ku`damm</t>
  </si>
  <si>
    <t>114.80</t>
  </si>
  <si>
    <t>KurfÃ¼rstendamm 24, 10719, Berlin - Charlottenburg</t>
  </si>
  <si>
    <t>Grenzfall</t>
  </si>
  <si>
    <t xml:space="preserve">Grenzfall </t>
  </si>
  <si>
    <t>Ackerstr. 136, Berlin - Mitte, 13355, Germany</t>
  </si>
  <si>
    <t xml:space="preserve">Abendstern </t>
  </si>
  <si>
    <t>Stuttgarter Platz 8, Berlin - Charlottenburg, 10627, Germany</t>
  </si>
  <si>
    <t>monbijou hotel</t>
  </si>
  <si>
    <t xml:space="preserve">monbijou </t>
  </si>
  <si>
    <t>198.55</t>
  </si>
  <si>
    <t>Monbijouplatz 1, Berlin - Mitte, 10178, Germany</t>
  </si>
  <si>
    <t>Adina Apartment Hotel Berlin Mitte</t>
  </si>
  <si>
    <t>137.02</t>
  </si>
  <si>
    <t>Platz vor dem Neuen Tor 6, Berlin - Mitte, 10115, Germany</t>
  </si>
  <si>
    <t>182.25</t>
  </si>
  <si>
    <t>Hotel the Yard</t>
  </si>
  <si>
    <t xml:space="preserve">Hotel the YARD </t>
  </si>
  <si>
    <t>Alexandrinenstr. 125, Berlin - Berlin, 10969, Germany</t>
  </si>
  <si>
    <t>Sedes</t>
  </si>
  <si>
    <t xml:space="preserve">Sedes </t>
  </si>
  <si>
    <t>Prenzlauer Promenade 48, Berlin - Pankow, 13089, Germany</t>
  </si>
  <si>
    <t>Holiday Inn Berlin Airport Conference Center</t>
  </si>
  <si>
    <t>Standard room: Basic tariff STANDARD ROOM; WHEN YOU ARRIVE WE WILL DO OUR BEST TO MEET YOUR PREFERENCES. THESE ARE SUBJECT TO AVAILABILITY AND...</t>
  </si>
  <si>
    <t xml:space="preserve">Holiday Inn BERLIN AIRPORT - CONF CENTRE </t>
  </si>
  <si>
    <t>75.00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</si>
  <si>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</si>
  <si>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</si>
  <si>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101.00</t>
  </si>
  <si>
    <t>Superior room: Basic tariff DELUXE ROOM; DELUXE ROOM</t>
  </si>
  <si>
    <t>Superior room: Basic tariff 1BD EXECUTIVE NONSMOKING; ENJOY MORE SPACE. THE ROOMS OFFER ENOUGH SPACE FOR UP TO 4 PEOPLE. A SEATING AREA A WORK...</t>
  </si>
  <si>
    <t>121.00</t>
  </si>
  <si>
    <t>Mondial am KurfÃ¼rstendamm</t>
  </si>
  <si>
    <t>KurfÃ¼rstendamm 47, 10707, Berlin - Charlottenburg</t>
  </si>
  <si>
    <t>Business room: Basic tariff Business Double Room</t>
  </si>
  <si>
    <t>137.30</t>
  </si>
  <si>
    <t>Regent Berlin</t>
  </si>
  <si>
    <t xml:space="preserve">Regent Berlin </t>
  </si>
  <si>
    <t>295.00</t>
  </si>
  <si>
    <t>Charlottenstr. 49, Berlin - Mitte, 10117, Germany</t>
  </si>
  <si>
    <t>337.00</t>
  </si>
  <si>
    <t>345.00</t>
  </si>
  <si>
    <t>505.00</t>
  </si>
  <si>
    <t>555.00</t>
  </si>
  <si>
    <t>The Mandala Hotel</t>
  </si>
  <si>
    <t>Suite: Hot tariff Suite (Mandala)</t>
  </si>
  <si>
    <t>440.00</t>
  </si>
  <si>
    <t>Potsdamer Str. 3, Berlin - Tiergarten, 10785, Germany</t>
  </si>
  <si>
    <t>260.00</t>
  </si>
  <si>
    <t>Suite: Basic tariff Suite (Mandala)</t>
  </si>
  <si>
    <t>480.00</t>
  </si>
  <si>
    <t>Best Western Hotel Kantstrasse Berlin</t>
  </si>
  <si>
    <t>110.25</t>
  </si>
  <si>
    <t>Kantstr. 111, Berlin - Charlottenburg, 10627, Germany</t>
  </si>
  <si>
    <t>Business room: Basic tariff Business Room, 1 Double Bed</t>
  </si>
  <si>
    <t>150.00</t>
  </si>
  <si>
    <t>Upper Room Hotel</t>
  </si>
  <si>
    <t xml:space="preserve">Upper Room 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</si>
  <si>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</si>
  <si>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</si>
  <si>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</si>
  <si>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>Art Nouveau Nichtraucherhotel</t>
  </si>
  <si>
    <t>Leibnizstr. 59, Berlin - Charlottenburg, 10629, Germany</t>
  </si>
  <si>
    <t xml:space="preserve">Hotel am Wasserturm </t>
  </si>
  <si>
    <t>Staakener StraÃe 23, 13581, Berlin - Spandau</t>
  </si>
  <si>
    <t xml:space="preserve">Select Hotel Berlin Gendarmenmarkt </t>
  </si>
  <si>
    <t>110.50</t>
  </si>
  <si>
    <t>Charlottenstraße 66, Berlin - Mitte, 10117, Germany</t>
  </si>
  <si>
    <t>Zoo Berlin</t>
  </si>
  <si>
    <t xml:space="preserve">Hotel Zoo Berlin </t>
  </si>
  <si>
    <t>Kurfürstendamm 25, Berlin - Charlottenburg, 10719, Germany</t>
  </si>
  <si>
    <t>Newberlin</t>
  </si>
  <si>
    <t xml:space="preserve">New Berlin </t>
  </si>
  <si>
    <t>Petersburger Str. 24, Berlin - Friedrichshain, 10249, Germany</t>
  </si>
  <si>
    <t>Azimut Hotel Kurfuerstendamm Berlin</t>
  </si>
  <si>
    <t xml:space="preserve">AZIMUT Hotel Kurfuerstendamm Berlin </t>
  </si>
  <si>
    <t>Kurfürstendamm 17/ Eingang Joachimsthaler Straße 39/40, Berlin - Charlottenburg, 10623, Germany</t>
  </si>
  <si>
    <t xml:space="preserve">City Apartments am Regierungsviertel </t>
  </si>
  <si>
    <t>69.50</t>
  </si>
  <si>
    <t>Mohrenstraße 68, Berlin - Mitte, 10117, Germany</t>
  </si>
  <si>
    <t>Grimm's</t>
  </si>
  <si>
    <t>Junior suite: Hot tariff Junior Suite</t>
  </si>
  <si>
    <t xml:space="preserve">GrimmÂ´s Hotel </t>
  </si>
  <si>
    <t>145.53</t>
  </si>
  <si>
    <t>Junior suite: Flex tariff Junior Suite</t>
  </si>
  <si>
    <t>183.70</t>
  </si>
  <si>
    <t>Apartment: Basic tariff Apartment, 2 Bedrooms</t>
  </si>
  <si>
    <t>226.80</t>
  </si>
  <si>
    <t>Apartment: Flex tariff Apartment, 2 Bedrooms</t>
  </si>
  <si>
    <t>252.00</t>
  </si>
  <si>
    <t>300.25</t>
  </si>
  <si>
    <t>Courtyard Berlin City Center</t>
  </si>
  <si>
    <t>Standard room: Basic tariff Deluxe Room, 1 King or 2 Twin/Single Bed(s), Mini fridge, 26sqm/280sqft, Living/sitting area, Wireless internet...</t>
  </si>
  <si>
    <t xml:space="preserve">Courtyard Berlin City Center </t>
  </si>
  <si>
    <t>Axel Springer Strasse 55, Berlin - Berlin, 10117, Germany</t>
  </si>
  <si>
    <t>Junior suite: Basic tariff Junior suite, 1 King, Sofa bed, Mini fridge, 45sqm/484sqft, Living/sitting area, Dining area, Wireless internet...</t>
  </si>
  <si>
    <t>214.20</t>
  </si>
  <si>
    <t>Suite: Basic tariff Courtyard suite, 1 King, Sofa bed, Mini fridge, 50sqm/538sqft, Living/sitting area, Dining area, Separate living...</t>
  </si>
  <si>
    <t>277.20</t>
  </si>
  <si>
    <t xml:space="preserve">enjoy hostel Berlin City West </t>
  </si>
  <si>
    <t>Budget room without bathroom: Flex tariff Budget rooms differ from standard rooms in terms of location, facilities and size.</t>
  </si>
  <si>
    <t>95.69</t>
  </si>
  <si>
    <t>Kalischer Str. 38, Berlin - Wilmersdorf, 10713, Germany</t>
  </si>
  <si>
    <t xml:space="preserve">Living Hotel Berlin Mitte </t>
  </si>
  <si>
    <t>Neue Ross Str. 13, 10179, Berlin - Mitte</t>
  </si>
  <si>
    <t>Apartment: Basic tariff Business Apartment, Kitchenette</t>
  </si>
  <si>
    <t>145.80</t>
  </si>
  <si>
    <t>Leonardo Hotel Berlin City West</t>
  </si>
  <si>
    <t>Leonardo City West</t>
  </si>
  <si>
    <t>Güntzelstr. 14, Berlin - Wilmersdorf, 10717, Germany</t>
  </si>
  <si>
    <t>123.00</t>
  </si>
  <si>
    <t>Adlon Kempinski Berlin</t>
  </si>
  <si>
    <t xml:space="preserve">Adlon Kempinski </t>
  </si>
  <si>
    <t>Unter den Linden 77, Berlin - Mitte, 10117, Germany</t>
  </si>
  <si>
    <t>940.00</t>
  </si>
  <si>
    <t>Flottwell Berlin Hotel &amp; Residenz am Park</t>
  </si>
  <si>
    <t>Flottwellstr. 18, Berlin - Tiergarten, 10785, Germany</t>
  </si>
  <si>
    <t xml:space="preserve">H`Otello K80 </t>
  </si>
  <si>
    <t>Knesebeckstr. 80-81, 10623, Berlin - Charlottenburg</t>
  </si>
  <si>
    <t>Steigenberger Hotel am Kanzleramt</t>
  </si>
  <si>
    <t>Steigenberger Am Kanzleramt</t>
  </si>
  <si>
    <t>183.75</t>
  </si>
  <si>
    <t>Ella-Trebe-Str. 5, Berlin - Mitte, 10557, Germany</t>
  </si>
  <si>
    <t>215.25</t>
  </si>
  <si>
    <t>Estrel Hotel Berlin</t>
  </si>
  <si>
    <t>Sonnenallee  225, Berlin - Neukölln, 12057, Germany</t>
  </si>
  <si>
    <t xml:space="preserve">Lux 11 </t>
  </si>
  <si>
    <t>675.70</t>
  </si>
  <si>
    <t>Rosa-Luxemburg-Str.9-13, Berlin - Mitte, 10178, Germany</t>
  </si>
  <si>
    <t>Novum City B Centrum</t>
  </si>
  <si>
    <t>82.45</t>
  </si>
  <si>
    <t>Potsdamer Str. 129, Berlin - Schöneberg, 10783, Germany</t>
  </si>
  <si>
    <t xml:space="preserve">Hotel Gendarm Nouveau </t>
  </si>
  <si>
    <t>140.80</t>
  </si>
  <si>
    <t>Charlottenstr. 61, Berlin - Mitte, 10117, Germany</t>
  </si>
  <si>
    <t>Business room: Basic tariff Business Room</t>
  </si>
  <si>
    <t>159.70</t>
  </si>
  <si>
    <t>Suite: Basic tariff Dom Suite</t>
  </si>
  <si>
    <t>254.20</t>
  </si>
  <si>
    <t>Leonardo Hotel Berlin Mitte</t>
  </si>
  <si>
    <t>Leonardo Berlin Mitte</t>
  </si>
  <si>
    <t>Bertolt-Brecht-Platz 4, Berlin - Mitte, 10117, Germany</t>
  </si>
  <si>
    <t>Hilton Berlin</t>
  </si>
  <si>
    <t>Standard room: Basic tariff KING GUEST ROOM...26SQM, STYLISH, VIEW TO STREETS OR COURTYARD...SAFE,BATHROBE,SLIPPER,IRON,FLAT TV,WLAN-FEE; One Bed</t>
  </si>
  <si>
    <t xml:space="preserve">Hilton Berlin </t>
  </si>
  <si>
    <t>Mohrenstrasse 30, Berlin - Berlin, 10117, Germany</t>
  </si>
  <si>
    <t>Standard room: Basic tariff TWIN GUEST ROOM...26SQM, STYLISH, VIEW TO STREETS OR COURTYARD...BATHROBE,SLIPPER,TEA/COFFEE TRAY,IRON,FLAT TV; Two Beds</t>
  </si>
  <si>
    <t>Superior room: Basic tariff KING EXECUTIVE ROOM WITH LOUNGE ACCESS...26SQM, STYLISH, VIEW TO STREETS OR COURTYARD...BATHROBE,SLIPPER,TEA/COFFEE...</t>
  </si>
  <si>
    <t>Superior room: Basic tariff TWIN EXECUTIVE ROOM WITH LOUNGE ACCESS...26SQM, STYLISH, VIEW TO STREET OR...</t>
  </si>
  <si>
    <t>282.45</t>
  </si>
  <si>
    <t>acama Kreuzberg Hotel+ Hostel</t>
  </si>
  <si>
    <t>Standard room: Basic tariff Double Room</t>
  </si>
  <si>
    <t>84.00</t>
  </si>
  <si>
    <t>Tempelhofer Ufer 8-9, Berlin - Mitte-Kreuzberg, 10963, Germany</t>
  </si>
  <si>
    <t>Family room: Basic tariff Family Room, Six Beds</t>
  </si>
  <si>
    <t>151.20</t>
  </si>
  <si>
    <t>Luetzow</t>
  </si>
  <si>
    <t xml:space="preserve">LÃ¼tzow </t>
  </si>
  <si>
    <t>95.33</t>
  </si>
  <si>
    <t>KeithstraÃe 38, 10787, Berlin - Tiergarten</t>
  </si>
  <si>
    <t xml:space="preserve">Akademie-Hotel </t>
  </si>
  <si>
    <t>Budget room: Flex tariff Budget rooms differ from standard rooms in terms of location, facilities and size.</t>
  </si>
  <si>
    <t>Heinrich-Mann-Str. 29, 13156, Berlin - Pankow</t>
  </si>
  <si>
    <t>Pestana Berlin Tiergarten</t>
  </si>
  <si>
    <t>Superior room: Basic tariff Deluxe Double or Twin Room</t>
  </si>
  <si>
    <t>172.20</t>
  </si>
  <si>
    <t>Stülerstr. 6, Berlin - Tiergarten, 10787, Germany</t>
  </si>
  <si>
    <t>217.56</t>
  </si>
  <si>
    <t>Business room: Basic tariff Executive Double or Twin Room</t>
  </si>
  <si>
    <t>262.50</t>
  </si>
  <si>
    <t>267.17</t>
  </si>
  <si>
    <t>312.38</t>
  </si>
  <si>
    <t>340.20</t>
  </si>
  <si>
    <t>393.96</t>
  </si>
  <si>
    <t>Europa City</t>
  </si>
  <si>
    <t xml:space="preserve">Europa City </t>
  </si>
  <si>
    <t>Konstanzer Str. 60, Berlin - Charlottenburg, 10707, Germany</t>
  </si>
  <si>
    <t>Frederics Berlin City Hackescher Markt</t>
  </si>
  <si>
    <t>Apartment: Hot tariff Executive Apartment, Non Smoking</t>
  </si>
  <si>
    <t>frederics BERLIN CITY Hackescher Markt Apartmenthaus</t>
  </si>
  <si>
    <t>178.50</t>
  </si>
  <si>
    <t>GroÃe Hamburger StraÃe 23, 10115, Berlin - Mitte</t>
  </si>
  <si>
    <t>Apartment: Basic tariff Executive Apartment, Non Smoking</t>
  </si>
  <si>
    <t xml:space="preserve">Dietrich - Bonhoeffer </t>
  </si>
  <si>
    <t>Ziegelstr. 30, 10117, Berlin - Mitte</t>
  </si>
  <si>
    <t>Azimut Hotel City South Berlin</t>
  </si>
  <si>
    <t xml:space="preserve">AZIMUT Hotel City South Berlin </t>
  </si>
  <si>
    <t>Rudower Str. 90-94, Berlin - Neukölln, 12351, Germany</t>
  </si>
  <si>
    <t>86.00</t>
  </si>
  <si>
    <t xml:space="preserve">25hours Berlin Bikini </t>
  </si>
  <si>
    <t>Standard room: Basic tariff Twin Room (Urban M-Twin Room)</t>
  </si>
  <si>
    <t>230.00</t>
  </si>
  <si>
    <t>Budapester Str. 40, Berlin - Charlottenburg, 10787, Germany</t>
  </si>
  <si>
    <t>Standard room: Basic tariff Urban M-Room</t>
  </si>
  <si>
    <t>Standard room: Basic tariff Jungle M-Room</t>
  </si>
  <si>
    <t>250.00</t>
  </si>
  <si>
    <t>264.00</t>
  </si>
  <si>
    <t>Standard room: Basic tariff Urban L-Room</t>
  </si>
  <si>
    <t>270.00</t>
  </si>
  <si>
    <t>284.00</t>
  </si>
  <si>
    <t>304.00</t>
  </si>
  <si>
    <t>Intercityhotel Berlin Brandenburg Airport</t>
  </si>
  <si>
    <t>IntercityHotel Berlin-Brandenburg Airport</t>
  </si>
  <si>
    <t>Am Seegraben 2, 12529, SchÃ¶nefeld - SchÃ¶nefeld</t>
  </si>
  <si>
    <t>Adina Checkpoint Charlie</t>
  </si>
  <si>
    <t>Adina Apartment Checkpoint Charlie</t>
  </si>
  <si>
    <t>150.26</t>
  </si>
  <si>
    <t>Krausenstr. 35-36, Berlin - Mitte, 10117, Germany</t>
  </si>
  <si>
    <t>196.95</t>
  </si>
  <si>
    <t xml:space="preserve">EuropÃ¤ische Akademie </t>
  </si>
  <si>
    <t>Bismarckallee 46/48, 14193, Berlin</t>
  </si>
  <si>
    <t>casa camper berlin</t>
  </si>
  <si>
    <t>Business room: Basic tariff Double Room, Business Lounge Access</t>
  </si>
  <si>
    <t xml:space="preserve">casa camper </t>
  </si>
  <si>
    <t>305.00</t>
  </si>
  <si>
    <t>Weinmeisterstrasse 1, Berlin - Mitte, 10178, Germany</t>
  </si>
  <si>
    <t xml:space="preserve">Ocak Apartment &amp; Hotel </t>
  </si>
  <si>
    <t>Jülicher Straße 15, Berlin - Berlin, 13357, Germany</t>
  </si>
  <si>
    <t>Novum Lichtburg am KurfÃ¼rstendamm</t>
  </si>
  <si>
    <t>77.35</t>
  </si>
  <si>
    <t>Paderborner Str. 10, 10709, Berlin - Wilmersdorf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</si>
  <si>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</si>
  <si>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</si>
  <si>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</si>
  <si>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</si>
  <si>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</si>
  <si>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</si>
  <si>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</si>
  <si>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203.00</t>
  </si>
  <si>
    <t>213.00</t>
  </si>
  <si>
    <t>215.00</t>
  </si>
  <si>
    <t>221.00</t>
  </si>
  <si>
    <t>231.00</t>
  </si>
  <si>
    <t>233.00</t>
  </si>
  <si>
    <t>251.00</t>
  </si>
  <si>
    <t>Novum Style Centrum</t>
  </si>
  <si>
    <t>80.75</t>
  </si>
  <si>
    <t>Franklinstr. 23, Berlin - Charlottenburg, 10587, Germany</t>
  </si>
  <si>
    <t>Max Brown Ku&amp;apos;damm</t>
  </si>
  <si>
    <t xml:space="preserve">Max Brown Kuâdamm </t>
  </si>
  <si>
    <t>143.00</t>
  </si>
  <si>
    <t>Uhlandstr. 49, 10719, Berlin - Wilmersdorf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</si>
  <si>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</si>
  <si>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</si>
  <si>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</si>
  <si>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Hardenbergstrasse 15, 10623, Berlin - Charlottenburg</t>
  </si>
  <si>
    <t>Standard room: Basic tariff STANDARD ROOM; WHEN YOU ARRIVE AT THE HOTEL WE WILL DO OUR BEST TO MEET YOUR ROOM BED TYPE PREFERENCE. THIS IS...</t>
  </si>
  <si>
    <t>148.05</t>
  </si>
  <si>
    <t>Superior room: Basic tariff DELUXE ROOM; WHEN YOU ARRIVE AT THE HOTEL WE WILL DO OUR BEST TO MEET YOUR ROOM BED TYPE PREFERENCE. THIS IS SUBJECT...</t>
  </si>
  <si>
    <t>169.05</t>
  </si>
  <si>
    <t xml:space="preserve">Hackescher Markt </t>
  </si>
  <si>
    <t>Große Präsidentenstr. 8, Berlin - Mitte, 10178, Germany</t>
  </si>
  <si>
    <t xml:space="preserve">Henri Hotel Berlin KurfÃ¼rstendamm </t>
  </si>
  <si>
    <t>Standard room: Hot tariff Cabinet Double Room</t>
  </si>
  <si>
    <t>Meinekestr. 9, 10719, Berlin - Charlottenburg</t>
  </si>
  <si>
    <t>135.00</t>
  </si>
  <si>
    <t>Standard room: Basic tariff Cabinet Double Room</t>
  </si>
  <si>
    <t>141.30</t>
  </si>
  <si>
    <t>145.00</t>
  </si>
  <si>
    <t>City Inn Zimmer Appartments</t>
  </si>
  <si>
    <t>Apartment: Hot tariff Standard Apartment, Kitchen</t>
  </si>
  <si>
    <t>94.05</t>
  </si>
  <si>
    <t>Hauptstrasse 113-115, 2.Etage, Berlin - Schöneberg, 10827, Germany</t>
  </si>
  <si>
    <t xml:space="preserve">Hotel Carmer16 </t>
  </si>
  <si>
    <t>Carmerstr. 16, Berlin - Charlottenburg, 10623, Germany</t>
  </si>
  <si>
    <t xml:space="preserve">City Partner Hotel am Gendarmenmarkt </t>
  </si>
  <si>
    <t>Leipziger Straße 65, Berlin - Berlin, 10117, Germany</t>
  </si>
  <si>
    <t>Savoy Hotel Berlin</t>
  </si>
  <si>
    <t xml:space="preserve">Savoy Berlin </t>
  </si>
  <si>
    <t>Fasanenstr. 9-10, Berlin - Charlottenburg, 10623, Germany</t>
  </si>
  <si>
    <t>Nu Hotel Berlin</t>
  </si>
  <si>
    <t xml:space="preserve">nu hotel </t>
  </si>
  <si>
    <t>113.85</t>
  </si>
  <si>
    <t>Gubener Str. 46, Berlin - Friedrichshain, 10243, Germany</t>
  </si>
  <si>
    <t xml:space="preserve">Novalis </t>
  </si>
  <si>
    <t>Novalisstr. 5, Berlin - Mitte, 10115, Germany</t>
  </si>
  <si>
    <t>Catalonia Berlin Mitte</t>
  </si>
  <si>
    <t xml:space="preserve">Catalonia Berlin Mitte </t>
  </si>
  <si>
    <t>Köpenicker Str. 80-82, Berlin - Mitte, 10179, Germany</t>
  </si>
  <si>
    <t>148.99</t>
  </si>
  <si>
    <t>184.52</t>
  </si>
  <si>
    <t>204.53</t>
  </si>
  <si>
    <t>Marriott Hotel Berlin</t>
  </si>
  <si>
    <t>Standard room: Basic tariff Deluxe Room, 1 King or 2 Double, 32sqm/344sqft, Living/sitting area, Wireless internet, complimentary, Wired...</t>
  </si>
  <si>
    <t xml:space="preserve">Berlin Marriott Hotel </t>
  </si>
  <si>
    <t>Inge-Beisheim-Platz 1, Berlin - Berlin, 10785, Germany</t>
  </si>
  <si>
    <t>Superior room: Basic tariff Superior Room, 1 King, 35sqm/377sqft, Living/sitting area, Wireless internet, complimentary, Wired internet...</t>
  </si>
  <si>
    <t>Business room: Basic tariff Executive Room with lounge access, 1 King or 2 Double, 32sqm/344sqft, Living/sitting area, Wireless internet...</t>
  </si>
  <si>
    <t>Suite: Basic tariff Capital Suite, 1 King, Bathrooms: 2, Whirlpool fits 1, 170sqm/1829sqft, Living/sitting area, Dining area, Separate...</t>
  </si>
  <si>
    <t>733.95</t>
  </si>
  <si>
    <t xml:space="preserve">Ludwig van Beethoven </t>
  </si>
  <si>
    <t>Hasenheide 14, Berlin - Kreuzberg, 10967, Germany</t>
  </si>
  <si>
    <t>160.01</t>
  </si>
  <si>
    <t>Quentin am KurfÃ¼rstendamm</t>
  </si>
  <si>
    <t>Superior room: Hot tariff Luxury Twin Room</t>
  </si>
  <si>
    <t>Xantener Str. 4, 10707, Berlin - Wilmersdorf</t>
  </si>
  <si>
    <t>Superior room: Basic tariff Luxury Twin Room</t>
  </si>
  <si>
    <t>Carolinenhof</t>
  </si>
  <si>
    <t xml:space="preserve">Carolinenhof </t>
  </si>
  <si>
    <t>111.70</t>
  </si>
  <si>
    <t>Landhausstrasse 10, Berlin - Wilmersdorf, 10717, Germany</t>
  </si>
  <si>
    <t>Superior room: Basic tariff Comfort Double Room, Balcony</t>
  </si>
  <si>
    <t>Hotel Victor's Residenz Hotel Berlin Tegel</t>
  </si>
  <si>
    <t>Victors Residenz Berlin Tegel</t>
  </si>
  <si>
    <t>Holländerstr 31, Berlin - Reinickendorf, 13407, Germany</t>
  </si>
  <si>
    <t>Seminaris CampusHotel Berlin</t>
  </si>
  <si>
    <t>Seminaris CampusHotel</t>
  </si>
  <si>
    <t>Takustr. 39, Berlin - Dahlem, 14195, Germany</t>
  </si>
  <si>
    <t xml:space="preserve">Arcotel Velvet </t>
  </si>
  <si>
    <t>Oranienburger Str. 52, Berlin - Mitte, 10117, Germany</t>
  </si>
  <si>
    <t>CityHotel am Kurfurstendamm</t>
  </si>
  <si>
    <t>City-Hotel am KurfÃ¼rstendamm</t>
  </si>
  <si>
    <t>82.30</t>
  </si>
  <si>
    <t>KurfÃ¼rstendamm 173-174, 10707, Berlin - Wilmersdorf</t>
  </si>
  <si>
    <t xml:space="preserve">Pension Peters - das andere Hotel </t>
  </si>
  <si>
    <t>KantstraÃe 146, 10623, Berlin - Charlottenburg</t>
  </si>
  <si>
    <t>Standard room: Hot tariff Standard Double or Twin Room (private bathroom on floor)</t>
  </si>
  <si>
    <t>83.00</t>
  </si>
  <si>
    <t xml:space="preserve">Select Hotel Berlin Spiegelturm </t>
  </si>
  <si>
    <t>122.82</t>
  </si>
  <si>
    <t>Freiheit 5, Berlin - Spandau, 13597, Germany</t>
  </si>
  <si>
    <t>144.50</t>
  </si>
  <si>
    <t xml:space="preserve">Atlas </t>
  </si>
  <si>
    <t>Bernhardstr. 9, Berlin - Wilmersdorf, 10715, Germany</t>
  </si>
  <si>
    <t>EntrÃ©eHotel Karlshorst</t>
  </si>
  <si>
    <t>Budget room: Hot tariff Economy Double or Twin Room</t>
  </si>
  <si>
    <t>53.00</t>
  </si>
  <si>
    <t>Treskowallee 89, 10318, Berlin - Lichtenberg</t>
  </si>
  <si>
    <t>54.99</t>
  </si>
  <si>
    <t>Provocateur Hotel</t>
  </si>
  <si>
    <t xml:space="preserve">Provocateur </t>
  </si>
  <si>
    <t>Brandenburgische Str. 21, Berlin - Berlin, 10707, Germany</t>
  </si>
  <si>
    <t xml:space="preserve">Metropolitan </t>
  </si>
  <si>
    <t>93.28</t>
  </si>
  <si>
    <t>Schaperstraße 36, Berlin - Charlottenburg, 10719, Germany</t>
  </si>
  <si>
    <t>Adapt Apartments Berlin Berlin-Adlershof</t>
  </si>
  <si>
    <t>Apartment: Hot tariff Junior Apartment, 1 Bedroom, Accessible, Park View</t>
  </si>
  <si>
    <t>Apartment: Flex tariff Junior Apartment, 1 Bedroom, Accessible, Park View</t>
  </si>
  <si>
    <t xml:space="preserve">Parkhotel Marzahn </t>
  </si>
  <si>
    <t>85.41</t>
  </si>
  <si>
    <t>Blumberger Damm 156 (Navi: Blumberger Damm 158), Berlin - Marzahn, 12685, Germany</t>
  </si>
  <si>
    <t>Nhow Berlin</t>
  </si>
  <si>
    <t xml:space="preserve">nhow Berlin </t>
  </si>
  <si>
    <t>Stralauer Allee 3, Berlin - Berlin, 10245, Germany</t>
  </si>
  <si>
    <t>178.80</t>
  </si>
  <si>
    <t>Junior suite: Basic tariff Junior Suite, River View</t>
  </si>
  <si>
    <t>228.80</t>
  </si>
  <si>
    <t>Hotel Bristol Berlin</t>
  </si>
  <si>
    <t xml:space="preserve">Hotel Bristol Berlin </t>
  </si>
  <si>
    <t>Kurfürstendamm  27, Berlin - Charlottenburg, 10719, Germany</t>
  </si>
  <si>
    <t>Aparion Berlin Apartments</t>
  </si>
  <si>
    <t>Theklastraße 20, Berlin - Berlin, 12205, Germany</t>
  </si>
  <si>
    <t>Hotel am Steinplatz, Autograph Collection</t>
  </si>
  <si>
    <t>Standard room: Basic tariff Deluxe Room, 1 King or 2 Twin/Single Bed(s), 22sqm/237sqft-30sqm/323sqft, Wireless internet, complimentary, Wired...</t>
  </si>
  <si>
    <t xml:space="preserve">Hotel am Steinplatz Autograph Collection </t>
  </si>
  <si>
    <t>225.75</t>
  </si>
  <si>
    <t>Steinplatz 4, Berlin - Berlin, 10623, Germany</t>
  </si>
  <si>
    <t>257.25</t>
  </si>
  <si>
    <t>Superior room: Basic tariff Superior Room, 1 King or 2 Twin/Single Bed(s), 31sqm/334sqft-34sqm/366sqft, Wireless internet, complimentary, Wired...</t>
  </si>
  <si>
    <t>273.00</t>
  </si>
  <si>
    <t>304.50</t>
  </si>
  <si>
    <t>Junior suite: Basic tariff Suite, 1 King, 56sqm/603sqft-77sqm/829sqft, Living/sitting area, Wireless internet, complimentary, Wired internet...</t>
  </si>
  <si>
    <t>514.50</t>
  </si>
  <si>
    <t>546.00</t>
  </si>
  <si>
    <t xml:space="preserve">Alt-Tegel </t>
  </si>
  <si>
    <t>Treskowstr. 3-4, 13507, Berlin - Reinickendorf</t>
  </si>
  <si>
    <t xml:space="preserve">Centro Park Hotel Berlin-NeukÃ¶lln </t>
  </si>
  <si>
    <t>55.20</t>
  </si>
  <si>
    <t>Buschkrugallee 60-62, 12359, Berlin - NeukÃ¶lln</t>
  </si>
  <si>
    <t>63.20</t>
  </si>
  <si>
    <t xml:space="preserve">Garden Boutique Hotel </t>
  </si>
  <si>
    <t>153.90</t>
  </si>
  <si>
    <t>Invalidenstr. 122, Berlin - Mitte, 10115, Germany</t>
  </si>
  <si>
    <t>TITANIC Chaussee Berlin</t>
  </si>
  <si>
    <t>Suite: Basic tariff Titanic Suite</t>
  </si>
  <si>
    <t xml:space="preserve">Titanic Chaussee Berlin </t>
  </si>
  <si>
    <t>Chausseestr. 30, Berlin - Mitte, 10115, Germany</t>
  </si>
  <si>
    <t>300.00</t>
  </si>
  <si>
    <t>314.00</t>
  </si>
  <si>
    <t>330.00</t>
  </si>
  <si>
    <t>332.60</t>
  </si>
  <si>
    <t>Park Hotel Moabit</t>
  </si>
  <si>
    <t xml:space="preserve">Park Hotel Moabit </t>
  </si>
  <si>
    <t>142.40</t>
  </si>
  <si>
    <t>Alt-Moabit 86 a, Berlin - Tiergarten, 10555, Germany</t>
  </si>
  <si>
    <t>enjoy hotel Berlin City Messe</t>
  </si>
  <si>
    <t xml:space="preserve">enjoy Berlin City Messe </t>
  </si>
  <si>
    <t>103.70</t>
  </si>
  <si>
    <t>Rudolstädter Str. 42, Berlin - Wilmersdorf, 10713, Germany</t>
  </si>
  <si>
    <t>123.25</t>
  </si>
  <si>
    <t>Superior room: Flex tariff Superior Room</t>
  </si>
  <si>
    <t>H10 Berlin Ku&amp;apos;damm</t>
  </si>
  <si>
    <t>Superior room: Hot tariff Basic Deluxe Room</t>
  </si>
  <si>
    <t xml:space="preserve">Hotel H10 Berlin Ku`damm </t>
  </si>
  <si>
    <t>Superior room: Basic tariff Basic Deluxe Room</t>
  </si>
  <si>
    <t>Apartment: Basic tariff Junior Superior Loft</t>
  </si>
  <si>
    <t>204.00</t>
  </si>
  <si>
    <t xml:space="preserve">Larat </t>
  </si>
  <si>
    <t>66.50</t>
  </si>
  <si>
    <t>Ollenhauerstr. 111, Berlin - Reinickendorf, 13403, Germany</t>
  </si>
  <si>
    <t>68.60</t>
  </si>
  <si>
    <t xml:space="preserve">Panorama am KurfÃ¼rstendamm </t>
  </si>
  <si>
    <t>Lewishamstr. 1, 10629, Berlin - Charlottenburg</t>
  </si>
  <si>
    <t>Standard room: Basic tariff Quadruple Room</t>
  </si>
  <si>
    <t xml:space="preserve">Seehotel Grunewald </t>
  </si>
  <si>
    <t>Straße am Schildhorn 5, Berlin - Wilmersdorf, 14193, Germany</t>
  </si>
  <si>
    <t>Abba Berlin hotel</t>
  </si>
  <si>
    <t xml:space="preserve">Abba Berlin Hotel </t>
  </si>
  <si>
    <t>112.50</t>
  </si>
  <si>
    <t>Lietzenburger Str. 89, Berlin - Wilmersdorf, 10719, Germany</t>
  </si>
  <si>
    <t xml:space="preserve">MÃ¼ggelsee Berlin </t>
  </si>
  <si>
    <t>62.47</t>
  </si>
  <si>
    <t>MÃ¼ggelheimer Damm 145, 12559, Berlin - KÃ¶penick</t>
  </si>
  <si>
    <t>80.32</t>
  </si>
  <si>
    <t>94.50</t>
  </si>
  <si>
    <t>98.17</t>
  </si>
  <si>
    <t>114.50</t>
  </si>
  <si>
    <t>133.87</t>
  </si>
  <si>
    <t>177.50</t>
  </si>
  <si>
    <t>Best Western Hotel am Spittelmarkt</t>
  </si>
  <si>
    <t>Superior room: Basic tariff Comfort Room, 2 Single Beds</t>
  </si>
  <si>
    <t>Best Western am Spittelmarkt</t>
  </si>
  <si>
    <t>Neue Grünstrasse 28, Berlin - Mitte, 10179, Germany</t>
  </si>
  <si>
    <t>Standard room: Basic tariff Standard Room, 2 Twin Beds (Quiet Location)</t>
  </si>
  <si>
    <t>Superior room: Basic tariff Superior Room, 1 Double Bed</t>
  </si>
  <si>
    <t>Almodovar Hotel Biohotel</t>
  </si>
  <si>
    <t>AlmodÃ³var Biohotel</t>
  </si>
  <si>
    <t>134.10</t>
  </si>
  <si>
    <t>Boxhagener Str. 83, 10245, Berlin - Friedrichshain</t>
  </si>
  <si>
    <t>Sofitel Berlin Gendarmenmarkt</t>
  </si>
  <si>
    <t>Superior room: Flex tariff SUPERIOR ROOM, 1 Double Size Bed</t>
  </si>
  <si>
    <t xml:space="preserve">Sofitel Berlin Gendarmenmarkt </t>
  </si>
  <si>
    <t>Charlottenstrasse 50-52, Berlin - Mitte, 10117, Germany</t>
  </si>
  <si>
    <t>Standard room: Flex tariff LUXURY ROOM, 1 Double Size Bed, upper floors, seating area</t>
  </si>
  <si>
    <t>283.00</t>
  </si>
  <si>
    <t>308.00</t>
  </si>
  <si>
    <t>Standard room: Flex tariff JUNIOR SUITE, 1 Double Size Bed, separate seating area, view of courtyard or Gendarmenmarkt</t>
  </si>
  <si>
    <t>358.00</t>
  </si>
  <si>
    <t>Movenpick Hotel Berlin</t>
  </si>
  <si>
    <t xml:space="preserve">Moevenpick </t>
  </si>
  <si>
    <t>Schöneberger Str. 3, Berlin - Mitte, 10963, Germany</t>
  </si>
  <si>
    <t>Superior room: Basic tariff Superior Twin Room</t>
  </si>
  <si>
    <t>Superior room: Basic tariff Superior Room, 1 King Bed</t>
  </si>
  <si>
    <t>Family room: Basic tariff Family Room, City View</t>
  </si>
  <si>
    <t>261.00</t>
  </si>
  <si>
    <t>Suite: Basic tariff Suite, 1 Bedroom</t>
  </si>
  <si>
    <t>265.00</t>
  </si>
  <si>
    <t>301.00</t>
  </si>
  <si>
    <t xml:space="preserve">Calma Berlin Mitte </t>
  </si>
  <si>
    <t>131.54</t>
  </si>
  <si>
    <t>Linienstr. 139-140, Berlin - Mitte, 10115, Germany</t>
  </si>
  <si>
    <t>Family room: Basic tariff Family Triple Room</t>
  </si>
  <si>
    <t>165.56</t>
  </si>
  <si>
    <t>207.26</t>
  </si>
  <si>
    <t>Maritim Hotel Berlin</t>
  </si>
  <si>
    <t xml:space="preserve">Maritim Berlin </t>
  </si>
  <si>
    <t>Stauffenbergstraße 26, Berlin - Berlin, 10785, Germany</t>
  </si>
  <si>
    <t>MEININGER Airport</t>
  </si>
  <si>
    <t>68.00</t>
  </si>
  <si>
    <t>Alexander-Meißner-Str. 1, Berlin - Schönefeld, 12526, Germany</t>
  </si>
  <si>
    <t>Radisson Blu Hotel Berlin</t>
  </si>
  <si>
    <t>Standard room: Hot tariff STANDARD ROOM-1 QUEEN-NONSMOKING;-FULL PREPAYMENT-NON-REFUNDABLE</t>
  </si>
  <si>
    <t xml:space="preserve">RADISSON BLU BERLIN </t>
  </si>
  <si>
    <t>301.46</t>
  </si>
  <si>
    <t>KARL LIEBKNECHT  STRASSE 3, Berlin - Mitte, 10178, Germany</t>
  </si>
  <si>
    <t>Superior room: Flex tariff SUPERIOR ROOM-1 KING-NONSMOKING;-DOUBLE POINTS AND DOUBLE ELITE QUALIFY</t>
  </si>
  <si>
    <t>357.00</t>
  </si>
  <si>
    <t>Standard room: Basic tariff STANDARD ROOM-2TWINS-ACCESSIBLE;-FULL PREPAYMENT-NON-REFUNDABLE</t>
  </si>
  <si>
    <t>Standard room: Basic tariff STANDARD ROOM-1 QUEEN-NONSMOKING;-FULL PREPAYMENT-NON-REFUNDABLE</t>
  </si>
  <si>
    <t>329.29</t>
  </si>
  <si>
    <t>Superior room: Basic tariff SUPERIOR ROOM-1 QUEEN-NONSMOKING;-FULL PREPAYMENT-NON-REFUNDABLE</t>
  </si>
  <si>
    <t>349.14</t>
  </si>
  <si>
    <t>Superior room: Basic tariff SUPERIOR ROOM-1 KING-NONSMOKING;-FULL PREPAYMENT-NON-REFUNDABLE</t>
  </si>
  <si>
    <t>Superior room: Flex tariff SUPERIOR ROOM-1 QUEEN-NONSMOKING;-DOUBLE POINTS AND DOUBLE ELITE QUALIFY</t>
  </si>
  <si>
    <t>Superior room: Basic tariff PREMIUM-AQUARIUM VIEW- 2TWINS - NONSMOKING;-FULL PREPAYMENT-NON-REFUNDABLE</t>
  </si>
  <si>
    <t>372.33</t>
  </si>
  <si>
    <t>Superior room: Basic tariff PREMIUM-CATHEDRAL VIEW-2TWINS-NONSMOKING;-FULL PREPAYMENT-NON-REFUNDABLE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</si>
  <si>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</si>
  <si>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</si>
  <si>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400.17</t>
  </si>
  <si>
    <t>Superior room: Basic tariff PREMIUM-CATHEDRALANDBALCONY-1 KING-NONSMOKING;-FULL PREPAYMENT-NON-REFUNDABLE</t>
  </si>
  <si>
    <t>402.57</t>
  </si>
  <si>
    <t>Superior room: Basic tariff PREMIUM-CATHEDRALANDBALCONY-2TWINS-NONSMOKING;-FULL PREPAYMENT-NON-REFUNDABLE</t>
  </si>
  <si>
    <t>Superior room: Flex tariff PREMIUM-AQUARIUM VIEW- 2TWINS - NONSMOKING;-DOUBLE POINTS AND DOUBLE ELITE QUALIFY</t>
  </si>
  <si>
    <t>413.70</t>
  </si>
  <si>
    <t>Superior room: Flex tariff PREMIUM- CATHEDRAL VIEW-1 QUEEN-NONSMOKING;-DOUBLE POINTS AND DOUBLE ELITE QUALIFY</t>
  </si>
  <si>
    <t>Hotel Domicil Berlin by Golden Tulip (ex Nordic)</t>
  </si>
  <si>
    <t xml:space="preserve">Hotel Domicil Berlin by Golden Tulip </t>
  </si>
  <si>
    <t>81.00</t>
  </si>
  <si>
    <t>Kantstr. 111a, Berlin - Charlottenburg, 10627, Germany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</si>
  <si>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</si>
  <si>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</si>
  <si>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</si>
  <si>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</si>
  <si>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Derag Livinghotel Grosser Kurfuerst</t>
  </si>
  <si>
    <t>Business room: Hot tariff Business Double Room, Allergy Friendly, Courtyard View</t>
  </si>
  <si>
    <t>Living Hotel GroÃer KurfÃ¼rst</t>
  </si>
  <si>
    <t>Business room: Basic tariff Business Double Room, Allergy Friendly, Courtyard View</t>
  </si>
  <si>
    <t>Business room: Flex tariff Business Double Room, Allergy Friendly, Courtyard View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</si>
</sst>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76867</v>
      </c>
      <c r="G2" t="s">
        <v>74</v>
      </c>
      <c r="H2" t="s">
        <v>75</v>
      </c>
      <c r="I2" t="s"/>
      <c r="J2" t="s">
        <v>74</v>
      </c>
      <c r="K2" t="n">
        <v>109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HYPERLINK("https://hotelmonitor-cachepage.eclerx.com/savepage/tk_15435846304012573_sr_2117.html","info")</f>
        <v/>
      </c>
      <c r="AA2" t="n">
        <v>17195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44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1282972</v>
      </c>
      <c r="AZ2" t="s">
        <v>91</v>
      </c>
      <c r="BA2" t="s"/>
      <c r="BB2" t="n">
        <v>145948</v>
      </c>
      <c r="BC2" t="n">
        <v>13.466351</v>
      </c>
      <c r="BD2" t="n">
        <v>52.512922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76867</v>
      </c>
      <c r="G3" t="s">
        <v>74</v>
      </c>
      <c r="H3" t="s">
        <v>75</v>
      </c>
      <c r="I3" t="s"/>
      <c r="J3" t="s">
        <v>74</v>
      </c>
      <c r="K3" t="n">
        <v>124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HYPERLINK("https://hotelmonitor-cachepage.eclerx.com/savepage/tk_15435846304012573_sr_2117.html","info")</f>
        <v/>
      </c>
      <c r="AA3" t="n">
        <v>17195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44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1282972</v>
      </c>
      <c r="AZ3" t="s">
        <v>91</v>
      </c>
      <c r="BA3" t="s"/>
      <c r="BB3" t="n">
        <v>145948</v>
      </c>
      <c r="BC3" t="n">
        <v>13.466351</v>
      </c>
      <c r="BD3" t="n">
        <v>52.512922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95</v>
      </c>
      <c r="F4" t="n">
        <v>76848</v>
      </c>
      <c r="G4" t="s">
        <v>74</v>
      </c>
      <c r="H4" t="s">
        <v>75</v>
      </c>
      <c r="I4" t="s"/>
      <c r="J4" t="s">
        <v>74</v>
      </c>
      <c r="K4" t="n">
        <v>77.62</v>
      </c>
      <c r="L4" t="s">
        <v>76</v>
      </c>
      <c r="M4" t="s"/>
      <c r="N4" t="s">
        <v>96</v>
      </c>
      <c r="O4" t="s">
        <v>78</v>
      </c>
      <c r="P4" t="s">
        <v>97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99</v>
      </c>
      <c r="X4" t="s"/>
      <c r="Y4" t="s">
        <v>85</v>
      </c>
      <c r="Z4">
        <f>HYPERLINK("https://hotelmonitor-cachepage.eclerx.com/savepage/tk_15435850485679052_sr_2117.html","info")</f>
        <v/>
      </c>
      <c r="AA4" t="n">
        <v>17193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280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2517386</v>
      </c>
      <c r="AZ4" t="s">
        <v>100</v>
      </c>
      <c r="BA4" t="s"/>
      <c r="BB4" t="n">
        <v>145261</v>
      </c>
      <c r="BC4" t="n">
        <v>13.312244</v>
      </c>
      <c r="BD4" t="n">
        <v>52.500094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95</v>
      </c>
      <c r="F5" t="n">
        <v>76848</v>
      </c>
      <c r="G5" t="s">
        <v>74</v>
      </c>
      <c r="H5" t="s">
        <v>75</v>
      </c>
      <c r="I5" t="s"/>
      <c r="J5" t="s">
        <v>74</v>
      </c>
      <c r="K5" t="n">
        <v>89.63</v>
      </c>
      <c r="L5" t="s">
        <v>76</v>
      </c>
      <c r="M5" t="s"/>
      <c r="N5" t="s">
        <v>101</v>
      </c>
      <c r="O5" t="s">
        <v>78</v>
      </c>
      <c r="P5" t="s">
        <v>97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99</v>
      </c>
      <c r="X5" t="s"/>
      <c r="Y5" t="s">
        <v>85</v>
      </c>
      <c r="Z5">
        <f>HYPERLINK("https://hotelmonitor-cachepage.eclerx.com/savepage/tk_15435850485679052_sr_2117.html","info")</f>
        <v/>
      </c>
      <c r="AA5" t="n">
        <v>17193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280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2517386</v>
      </c>
      <c r="AZ5" t="s">
        <v>100</v>
      </c>
      <c r="BA5" t="s"/>
      <c r="BB5" t="n">
        <v>145261</v>
      </c>
      <c r="BC5" t="n">
        <v>13.312244</v>
      </c>
      <c r="BD5" t="n">
        <v>52.500094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95</v>
      </c>
      <c r="F6" t="n">
        <v>76848</v>
      </c>
      <c r="G6" t="s">
        <v>74</v>
      </c>
      <c r="H6" t="s">
        <v>75</v>
      </c>
      <c r="I6" t="s"/>
      <c r="J6" t="s">
        <v>74</v>
      </c>
      <c r="K6" t="n">
        <v>96.25</v>
      </c>
      <c r="L6" t="s">
        <v>76</v>
      </c>
      <c r="M6" t="s"/>
      <c r="N6" t="s">
        <v>101</v>
      </c>
      <c r="O6" t="s">
        <v>78</v>
      </c>
      <c r="P6" t="s">
        <v>97</v>
      </c>
      <c r="Q6" t="s"/>
      <c r="R6" t="s">
        <v>80</v>
      </c>
      <c r="S6" t="s">
        <v>103</v>
      </c>
      <c r="T6" t="s">
        <v>82</v>
      </c>
      <c r="U6" t="s"/>
      <c r="V6" t="s">
        <v>83</v>
      </c>
      <c r="W6" t="s">
        <v>99</v>
      </c>
      <c r="X6" t="s"/>
      <c r="Y6" t="s">
        <v>85</v>
      </c>
      <c r="Z6">
        <f>HYPERLINK("https://hotelmonitor-cachepage.eclerx.com/savepage/tk_15435850485679052_sr_2117.html","info")</f>
        <v/>
      </c>
      <c r="AA6" t="n">
        <v>17193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280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2517386</v>
      </c>
      <c r="AZ6" t="s">
        <v>100</v>
      </c>
      <c r="BA6" t="s"/>
      <c r="BB6" t="n">
        <v>145261</v>
      </c>
      <c r="BC6" t="n">
        <v>13.312244</v>
      </c>
      <c r="BD6" t="n">
        <v>52.500094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95</v>
      </c>
      <c r="F7" t="n">
        <v>76848</v>
      </c>
      <c r="G7" t="s">
        <v>74</v>
      </c>
      <c r="H7" t="s">
        <v>75</v>
      </c>
      <c r="I7" t="s"/>
      <c r="J7" t="s">
        <v>74</v>
      </c>
      <c r="K7" t="n">
        <v>98.33</v>
      </c>
      <c r="L7" t="s">
        <v>76</v>
      </c>
      <c r="M7" t="s"/>
      <c r="N7" t="s">
        <v>104</v>
      </c>
      <c r="O7" t="s">
        <v>78</v>
      </c>
      <c r="P7" t="s">
        <v>97</v>
      </c>
      <c r="Q7" t="s"/>
      <c r="R7" t="s">
        <v>80</v>
      </c>
      <c r="S7" t="s">
        <v>105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HYPERLINK("https://hotelmonitor-cachepage.eclerx.com/savepage/tk_15435850485679052_sr_2117.html","info")</f>
        <v/>
      </c>
      <c r="AA7" t="n">
        <v>17193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280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2517386</v>
      </c>
      <c r="AZ7" t="s">
        <v>100</v>
      </c>
      <c r="BA7" t="s"/>
      <c r="BB7" t="n">
        <v>145261</v>
      </c>
      <c r="BC7" t="n">
        <v>13.312244</v>
      </c>
      <c r="BD7" t="n">
        <v>52.500094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95</v>
      </c>
      <c r="F8" t="n">
        <v>76848</v>
      </c>
      <c r="G8" t="s">
        <v>74</v>
      </c>
      <c r="H8" t="s">
        <v>75</v>
      </c>
      <c r="I8" t="s"/>
      <c r="J8" t="s">
        <v>74</v>
      </c>
      <c r="K8" t="n">
        <v>109.25</v>
      </c>
      <c r="L8" t="s">
        <v>76</v>
      </c>
      <c r="M8" t="s"/>
      <c r="N8" t="s">
        <v>104</v>
      </c>
      <c r="O8" t="s">
        <v>78</v>
      </c>
      <c r="P8" t="s">
        <v>97</v>
      </c>
      <c r="Q8" t="s"/>
      <c r="R8" t="s">
        <v>80</v>
      </c>
      <c r="S8" t="s">
        <v>106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HYPERLINK("https://hotelmonitor-cachepage.eclerx.com/savepage/tk_15435850485679052_sr_2117.html","info")</f>
        <v/>
      </c>
      <c r="AA8" t="n">
        <v>17193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280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2517386</v>
      </c>
      <c r="AZ8" t="s">
        <v>100</v>
      </c>
      <c r="BA8" t="s"/>
      <c r="BB8" t="n">
        <v>145261</v>
      </c>
      <c r="BC8" t="n">
        <v>13.312244</v>
      </c>
      <c r="BD8" t="n">
        <v>52.500094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95</v>
      </c>
      <c r="F9" t="n">
        <v>76848</v>
      </c>
      <c r="G9" t="s">
        <v>74</v>
      </c>
      <c r="H9" t="s">
        <v>75</v>
      </c>
      <c r="I9" t="s"/>
      <c r="J9" t="s">
        <v>74</v>
      </c>
      <c r="K9" t="n">
        <v>110.33</v>
      </c>
      <c r="L9" t="s">
        <v>76</v>
      </c>
      <c r="M9" t="s"/>
      <c r="N9" t="s">
        <v>104</v>
      </c>
      <c r="O9" t="s">
        <v>78</v>
      </c>
      <c r="P9" t="s">
        <v>97</v>
      </c>
      <c r="Q9" t="s"/>
      <c r="R9" t="s">
        <v>80</v>
      </c>
      <c r="S9" t="s">
        <v>107</v>
      </c>
      <c r="T9" t="s">
        <v>82</v>
      </c>
      <c r="U9" t="s"/>
      <c r="V9" t="s">
        <v>83</v>
      </c>
      <c r="W9" t="s">
        <v>99</v>
      </c>
      <c r="X9" t="s"/>
      <c r="Y9" t="s">
        <v>85</v>
      </c>
      <c r="Z9">
        <f>HYPERLINK("https://hotelmonitor-cachepage.eclerx.com/savepage/tk_15435850485679052_sr_2117.html","info")</f>
        <v/>
      </c>
      <c r="AA9" t="n">
        <v>17193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280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2517386</v>
      </c>
      <c r="AZ9" t="s">
        <v>100</v>
      </c>
      <c r="BA9" t="s"/>
      <c r="BB9" t="n">
        <v>145261</v>
      </c>
      <c r="BC9" t="n">
        <v>13.312244</v>
      </c>
      <c r="BD9" t="n">
        <v>52.500094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95</v>
      </c>
      <c r="F10" t="n">
        <v>76848</v>
      </c>
      <c r="G10" t="s">
        <v>74</v>
      </c>
      <c r="H10" t="s">
        <v>75</v>
      </c>
      <c r="I10" t="s"/>
      <c r="J10" t="s">
        <v>74</v>
      </c>
      <c r="K10" t="n">
        <v>119.25</v>
      </c>
      <c r="L10" t="s">
        <v>76</v>
      </c>
      <c r="M10" t="s"/>
      <c r="N10" t="s">
        <v>104</v>
      </c>
      <c r="O10" t="s">
        <v>78</v>
      </c>
      <c r="P10" t="s">
        <v>97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99</v>
      </c>
      <c r="X10" t="s"/>
      <c r="Y10" t="s">
        <v>85</v>
      </c>
      <c r="Z10">
        <f>HYPERLINK("https://hotelmonitor-cachepage.eclerx.com/savepage/tk_15435850485679052_sr_2117.html","info")</f>
        <v/>
      </c>
      <c r="AA10" t="n">
        <v>17193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280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2517386</v>
      </c>
      <c r="AZ10" t="s">
        <v>100</v>
      </c>
      <c r="BA10" t="s"/>
      <c r="BB10" t="n">
        <v>145261</v>
      </c>
      <c r="BC10" t="n">
        <v>13.312244</v>
      </c>
      <c r="BD10" t="n">
        <v>52.500094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95</v>
      </c>
      <c r="F11" t="n">
        <v>76848</v>
      </c>
      <c r="G11" t="s">
        <v>74</v>
      </c>
      <c r="H11" t="s">
        <v>75</v>
      </c>
      <c r="I11" t="s"/>
      <c r="J11" t="s">
        <v>74</v>
      </c>
      <c r="K11" t="n">
        <v>139.73</v>
      </c>
      <c r="L11" t="s">
        <v>76</v>
      </c>
      <c r="M11" t="s"/>
      <c r="N11" t="s">
        <v>109</v>
      </c>
      <c r="O11" t="s">
        <v>78</v>
      </c>
      <c r="P11" t="s">
        <v>97</v>
      </c>
      <c r="Q11" t="s"/>
      <c r="R11" t="s">
        <v>80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HYPERLINK("https://hotelmonitor-cachepage.eclerx.com/savepage/tk_15435850485679052_sr_2117.html","info")</f>
        <v/>
      </c>
      <c r="AA11" t="n">
        <v>17193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280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2517386</v>
      </c>
      <c r="AZ11" t="s">
        <v>100</v>
      </c>
      <c r="BA11" t="s"/>
      <c r="BB11" t="n">
        <v>145261</v>
      </c>
      <c r="BC11" t="n">
        <v>13.312244</v>
      </c>
      <c r="BD11" t="n">
        <v>52.500094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95</v>
      </c>
      <c r="F12" t="n">
        <v>76848</v>
      </c>
      <c r="G12" t="s">
        <v>74</v>
      </c>
      <c r="H12" t="s">
        <v>75</v>
      </c>
      <c r="I12" t="s"/>
      <c r="J12" t="s">
        <v>74</v>
      </c>
      <c r="K12" t="n">
        <v>151.73</v>
      </c>
      <c r="L12" t="s">
        <v>76</v>
      </c>
      <c r="M12" t="s"/>
      <c r="N12" t="s">
        <v>109</v>
      </c>
      <c r="O12" t="s">
        <v>78</v>
      </c>
      <c r="P12" t="s">
        <v>97</v>
      </c>
      <c r="Q12" t="s"/>
      <c r="R12" t="s">
        <v>80</v>
      </c>
      <c r="S12" t="s">
        <v>111</v>
      </c>
      <c r="T12" t="s">
        <v>82</v>
      </c>
      <c r="U12" t="s"/>
      <c r="V12" t="s">
        <v>83</v>
      </c>
      <c r="W12" t="s">
        <v>99</v>
      </c>
      <c r="X12" t="s"/>
      <c r="Y12" t="s">
        <v>85</v>
      </c>
      <c r="Z12">
        <f>HYPERLINK("https://hotelmonitor-cachepage.eclerx.com/savepage/tk_15435850485679052_sr_2117.html","info")</f>
        <v/>
      </c>
      <c r="AA12" t="n">
        <v>17193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280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2517386</v>
      </c>
      <c r="AZ12" t="s">
        <v>100</v>
      </c>
      <c r="BA12" t="s"/>
      <c r="BB12" t="n">
        <v>145261</v>
      </c>
      <c r="BC12" t="n">
        <v>13.312244</v>
      </c>
      <c r="BD12" t="n">
        <v>52.500094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112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69</v>
      </c>
      <c r="L13" t="s">
        <v>76</v>
      </c>
      <c r="M13" t="s"/>
      <c r="N13" t="s">
        <v>113</v>
      </c>
      <c r="O13" t="s">
        <v>78</v>
      </c>
      <c r="P13" t="s">
        <v>112</v>
      </c>
      <c r="Q13" t="s"/>
      <c r="R13" t="s">
        <v>114</v>
      </c>
      <c r="S13" t="s">
        <v>115</v>
      </c>
      <c r="T13" t="s">
        <v>82</v>
      </c>
      <c r="U13" t="s"/>
      <c r="V13" t="s">
        <v>83</v>
      </c>
      <c r="W13" t="s">
        <v>99</v>
      </c>
      <c r="X13" t="s"/>
      <c r="Y13" t="s">
        <v>85</v>
      </c>
      <c r="Z13">
        <f>HYPERLINK("https://hotelmonitor-cachepage.eclerx.com/savepage/tk_15435851112563384_sr_2117.html","info")</f>
        <v/>
      </c>
      <c r="AA13" t="n">
        <v>-6542268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315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6542268</v>
      </c>
      <c r="AZ13" t="s">
        <v>116</v>
      </c>
      <c r="BA13" t="s"/>
      <c r="BB13" t="n">
        <v>578661</v>
      </c>
      <c r="BC13" t="n">
        <v>13.477663</v>
      </c>
      <c r="BD13" t="n">
        <v>52.430053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100.8</v>
      </c>
      <c r="L14" t="s">
        <v>76</v>
      </c>
      <c r="M14" t="s"/>
      <c r="N14" t="s">
        <v>96</v>
      </c>
      <c r="O14" t="s">
        <v>78</v>
      </c>
      <c r="P14" t="s">
        <v>117</v>
      </c>
      <c r="Q14" t="s"/>
      <c r="R14" t="s">
        <v>118</v>
      </c>
      <c r="S14" t="s">
        <v>119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HYPERLINK("https://hotelmonitor-cachepage.eclerx.com/savepage/tk_1543584705948801_sr_2117.html","info")</f>
        <v/>
      </c>
      <c r="AA14" t="n">
        <v>-2071622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86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2071622</v>
      </c>
      <c r="AZ14" t="s">
        <v>120</v>
      </c>
      <c r="BA14" t="s"/>
      <c r="BB14" t="n">
        <v>2261</v>
      </c>
      <c r="BC14" t="n">
        <v>13.34869</v>
      </c>
      <c r="BD14" t="n">
        <v>52.60258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121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99</v>
      </c>
      <c r="L15" t="s">
        <v>76</v>
      </c>
      <c r="M15" t="s"/>
      <c r="N15" t="s">
        <v>122</v>
      </c>
      <c r="O15" t="s">
        <v>78</v>
      </c>
      <c r="P15" t="s">
        <v>121</v>
      </c>
      <c r="Q15" t="s"/>
      <c r="R15" t="s">
        <v>80</v>
      </c>
      <c r="S15" t="s">
        <v>123</v>
      </c>
      <c r="T15" t="s">
        <v>82</v>
      </c>
      <c r="U15" t="s"/>
      <c r="V15" t="s">
        <v>83</v>
      </c>
      <c r="W15" t="s">
        <v>99</v>
      </c>
      <c r="X15" t="s"/>
      <c r="Y15" t="s">
        <v>85</v>
      </c>
      <c r="Z15">
        <f>HYPERLINK("https://hotelmonitor-cachepage.eclerx.com/savepage/tk_1543584797116322_sr_2117.html","info")</f>
        <v/>
      </c>
      <c r="AA15" t="n">
        <v>-5877005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137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5877005</v>
      </c>
      <c r="AZ15" t="s">
        <v>124</v>
      </c>
      <c r="BA15" t="s"/>
      <c r="BB15" t="n">
        <v>85132</v>
      </c>
      <c r="BC15" t="n">
        <v>13.534734</v>
      </c>
      <c r="BD15" t="n">
        <v>52.431669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121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119</v>
      </c>
      <c r="L16" t="s">
        <v>76</v>
      </c>
      <c r="M16" t="s"/>
      <c r="N16" t="s">
        <v>125</v>
      </c>
      <c r="O16" t="s">
        <v>78</v>
      </c>
      <c r="P16" t="s">
        <v>121</v>
      </c>
      <c r="Q16" t="s"/>
      <c r="R16" t="s">
        <v>80</v>
      </c>
      <c r="S16" t="s">
        <v>126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HYPERLINK("https://hotelmonitor-cachepage.eclerx.com/savepage/tk_1543584797116322_sr_2117.html","info")</f>
        <v/>
      </c>
      <c r="AA16" t="n">
        <v>-5877005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137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5877005</v>
      </c>
      <c r="AZ16" t="s">
        <v>124</v>
      </c>
      <c r="BA16" t="s"/>
      <c r="BB16" t="n">
        <v>85132</v>
      </c>
      <c r="BC16" t="n">
        <v>13.534734</v>
      </c>
      <c r="BD16" t="n">
        <v>52.431669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121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155</v>
      </c>
      <c r="L17" t="s">
        <v>76</v>
      </c>
      <c r="M17" t="s"/>
      <c r="N17" t="s">
        <v>127</v>
      </c>
      <c r="O17" t="s">
        <v>78</v>
      </c>
      <c r="P17" t="s">
        <v>121</v>
      </c>
      <c r="Q17" t="s"/>
      <c r="R17" t="s">
        <v>80</v>
      </c>
      <c r="S17" t="s">
        <v>128</v>
      </c>
      <c r="T17" t="s">
        <v>82</v>
      </c>
      <c r="U17" t="s"/>
      <c r="V17" t="s">
        <v>83</v>
      </c>
      <c r="W17" t="s">
        <v>99</v>
      </c>
      <c r="X17" t="s"/>
      <c r="Y17" t="s">
        <v>85</v>
      </c>
      <c r="Z17">
        <f>HYPERLINK("https://hotelmonitor-cachepage.eclerx.com/savepage/tk_1543584797116322_sr_2117.html","info")</f>
        <v/>
      </c>
      <c r="AA17" t="n">
        <v>-5877005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137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5877005</v>
      </c>
      <c r="AZ17" t="s">
        <v>124</v>
      </c>
      <c r="BA17" t="s"/>
      <c r="BB17" t="n">
        <v>85132</v>
      </c>
      <c r="BC17" t="n">
        <v>13.534734</v>
      </c>
      <c r="BD17" t="n">
        <v>52.431669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129</v>
      </c>
      <c r="F18" t="n">
        <v>1765647</v>
      </c>
      <c r="G18" t="s">
        <v>74</v>
      </c>
      <c r="H18" t="s">
        <v>75</v>
      </c>
      <c r="I18" t="s"/>
      <c r="J18" t="s">
        <v>74</v>
      </c>
      <c r="K18" t="n">
        <v>92</v>
      </c>
      <c r="L18" t="s">
        <v>76</v>
      </c>
      <c r="M18" t="s"/>
      <c r="N18" t="s">
        <v>130</v>
      </c>
      <c r="O18" t="s">
        <v>78</v>
      </c>
      <c r="P18" t="s">
        <v>131</v>
      </c>
      <c r="Q18" t="s"/>
      <c r="R18" t="s">
        <v>114</v>
      </c>
      <c r="S18" t="s">
        <v>132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HYPERLINK("https://hotelmonitor-cachepage.eclerx.com/savepage/tk_15435846010087283_sr_2117.html","info")</f>
        <v/>
      </c>
      <c r="AA18" t="n">
        <v>228051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29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1626213</v>
      </c>
      <c r="AZ18" t="s">
        <v>133</v>
      </c>
      <c r="BA18" t="s"/>
      <c r="BB18" t="n">
        <v>4</v>
      </c>
      <c r="BC18" t="n">
        <v>13.280307</v>
      </c>
      <c r="BD18" t="n">
        <v>52.506748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129</v>
      </c>
      <c r="F19" t="n">
        <v>1765647</v>
      </c>
      <c r="G19" t="s">
        <v>74</v>
      </c>
      <c r="H19" t="s">
        <v>75</v>
      </c>
      <c r="I19" t="s"/>
      <c r="J19" t="s">
        <v>74</v>
      </c>
      <c r="K19" t="n">
        <v>92</v>
      </c>
      <c r="L19" t="s">
        <v>76</v>
      </c>
      <c r="M19" t="s"/>
      <c r="N19" t="s">
        <v>134</v>
      </c>
      <c r="O19" t="s">
        <v>78</v>
      </c>
      <c r="P19" t="s">
        <v>131</v>
      </c>
      <c r="Q19" t="s"/>
      <c r="R19" t="s">
        <v>114</v>
      </c>
      <c r="S19" t="s">
        <v>132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HYPERLINK("https://hotelmonitor-cachepage.eclerx.com/savepage/tk_15435846010087283_sr_2117.html","info")</f>
        <v/>
      </c>
      <c r="AA19" t="n">
        <v>228051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29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1626213</v>
      </c>
      <c r="AZ19" t="s">
        <v>133</v>
      </c>
      <c r="BA19" t="s"/>
      <c r="BB19" t="n">
        <v>4</v>
      </c>
      <c r="BC19" t="n">
        <v>13.280307</v>
      </c>
      <c r="BD19" t="n">
        <v>52.506748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129</v>
      </c>
      <c r="F20" t="n">
        <v>1765647</v>
      </c>
      <c r="G20" t="s">
        <v>74</v>
      </c>
      <c r="H20" t="s">
        <v>75</v>
      </c>
      <c r="I20" t="s"/>
      <c r="J20" t="s">
        <v>74</v>
      </c>
      <c r="K20" t="n">
        <v>92</v>
      </c>
      <c r="L20" t="s">
        <v>76</v>
      </c>
      <c r="M20" t="s"/>
      <c r="N20" t="s">
        <v>135</v>
      </c>
      <c r="O20" t="s">
        <v>78</v>
      </c>
      <c r="P20" t="s">
        <v>131</v>
      </c>
      <c r="Q20" t="s"/>
      <c r="R20" t="s">
        <v>114</v>
      </c>
      <c r="S20" t="s">
        <v>132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HYPERLINK("https://hotelmonitor-cachepage.eclerx.com/savepage/tk_15435846010087283_sr_2117.html","info")</f>
        <v/>
      </c>
      <c r="AA20" t="n">
        <v>228051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29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1626213</v>
      </c>
      <c r="AZ20" t="s">
        <v>133</v>
      </c>
      <c r="BA20" t="s"/>
      <c r="BB20" t="n">
        <v>4</v>
      </c>
      <c r="BC20" t="n">
        <v>13.280307</v>
      </c>
      <c r="BD20" t="n">
        <v>52.506748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129</v>
      </c>
      <c r="F21" t="n">
        <v>1765647</v>
      </c>
      <c r="G21" t="s">
        <v>74</v>
      </c>
      <c r="H21" t="s">
        <v>75</v>
      </c>
      <c r="I21" t="s"/>
      <c r="J21" t="s">
        <v>74</v>
      </c>
      <c r="K21" t="n">
        <v>114</v>
      </c>
      <c r="L21" t="s">
        <v>76</v>
      </c>
      <c r="M21" t="s"/>
      <c r="N21" t="s">
        <v>130</v>
      </c>
      <c r="O21" t="s">
        <v>78</v>
      </c>
      <c r="P21" t="s">
        <v>131</v>
      </c>
      <c r="Q21" t="s"/>
      <c r="R21" t="s">
        <v>114</v>
      </c>
      <c r="S21" t="s">
        <v>136</v>
      </c>
      <c r="T21" t="s">
        <v>82</v>
      </c>
      <c r="U21" t="s"/>
      <c r="V21" t="s">
        <v>83</v>
      </c>
      <c r="W21" t="s">
        <v>99</v>
      </c>
      <c r="X21" t="s"/>
      <c r="Y21" t="s">
        <v>85</v>
      </c>
      <c r="Z21">
        <f>HYPERLINK("https://hotelmonitor-cachepage.eclerx.com/savepage/tk_15435846010087283_sr_2117.html","info")</f>
        <v/>
      </c>
      <c r="AA21" t="n">
        <v>228051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29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1626213</v>
      </c>
      <c r="AZ21" t="s">
        <v>133</v>
      </c>
      <c r="BA21" t="s"/>
      <c r="BB21" t="n">
        <v>4</v>
      </c>
      <c r="BC21" t="n">
        <v>13.280307</v>
      </c>
      <c r="BD21" t="n">
        <v>52.506748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129</v>
      </c>
      <c r="F22" t="n">
        <v>1765647</v>
      </c>
      <c r="G22" t="s">
        <v>74</v>
      </c>
      <c r="H22" t="s">
        <v>75</v>
      </c>
      <c r="I22" t="s"/>
      <c r="J22" t="s">
        <v>74</v>
      </c>
      <c r="K22" t="n">
        <v>114</v>
      </c>
      <c r="L22" t="s">
        <v>76</v>
      </c>
      <c r="M22" t="s"/>
      <c r="N22" t="s">
        <v>134</v>
      </c>
      <c r="O22" t="s">
        <v>78</v>
      </c>
      <c r="P22" t="s">
        <v>131</v>
      </c>
      <c r="Q22" t="s"/>
      <c r="R22" t="s">
        <v>114</v>
      </c>
      <c r="S22" t="s">
        <v>136</v>
      </c>
      <c r="T22" t="s">
        <v>82</v>
      </c>
      <c r="U22" t="s"/>
      <c r="V22" t="s">
        <v>83</v>
      </c>
      <c r="W22" t="s">
        <v>99</v>
      </c>
      <c r="X22" t="s"/>
      <c r="Y22" t="s">
        <v>85</v>
      </c>
      <c r="Z22">
        <f>HYPERLINK("https://hotelmonitor-cachepage.eclerx.com/savepage/tk_15435846010087283_sr_2117.html","info")</f>
        <v/>
      </c>
      <c r="AA22" t="n">
        <v>228051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29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1626213</v>
      </c>
      <c r="AZ22" t="s">
        <v>133</v>
      </c>
      <c r="BA22" t="s"/>
      <c r="BB22" t="n">
        <v>4</v>
      </c>
      <c r="BC22" t="n">
        <v>13.280307</v>
      </c>
      <c r="BD22" t="n">
        <v>52.506748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129</v>
      </c>
      <c r="F23" t="n">
        <v>1765647</v>
      </c>
      <c r="G23" t="s">
        <v>74</v>
      </c>
      <c r="H23" t="s">
        <v>75</v>
      </c>
      <c r="I23" t="s"/>
      <c r="J23" t="s">
        <v>74</v>
      </c>
      <c r="K23" t="n">
        <v>114</v>
      </c>
      <c r="L23" t="s">
        <v>76</v>
      </c>
      <c r="M23" t="s"/>
      <c r="N23" t="s">
        <v>135</v>
      </c>
      <c r="O23" t="s">
        <v>78</v>
      </c>
      <c r="P23" t="s">
        <v>131</v>
      </c>
      <c r="Q23" t="s"/>
      <c r="R23" t="s">
        <v>114</v>
      </c>
      <c r="S23" t="s">
        <v>136</v>
      </c>
      <c r="T23" t="s">
        <v>82</v>
      </c>
      <c r="U23" t="s"/>
      <c r="V23" t="s">
        <v>83</v>
      </c>
      <c r="W23" t="s">
        <v>99</v>
      </c>
      <c r="X23" t="s"/>
      <c r="Y23" t="s">
        <v>85</v>
      </c>
      <c r="Z23">
        <f>HYPERLINK("https://hotelmonitor-cachepage.eclerx.com/savepage/tk_15435846010087283_sr_2117.html","info")</f>
        <v/>
      </c>
      <c r="AA23" t="n">
        <v>228051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29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1626213</v>
      </c>
      <c r="AZ23" t="s">
        <v>133</v>
      </c>
      <c r="BA23" t="s"/>
      <c r="BB23" t="n">
        <v>4</v>
      </c>
      <c r="BC23" t="n">
        <v>13.280307</v>
      </c>
      <c r="BD23" t="n">
        <v>52.506748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129</v>
      </c>
      <c r="F24" t="n">
        <v>1765647</v>
      </c>
      <c r="G24" t="s">
        <v>74</v>
      </c>
      <c r="H24" t="s">
        <v>75</v>
      </c>
      <c r="I24" t="s"/>
      <c r="J24" t="s">
        <v>74</v>
      </c>
      <c r="K24" t="n">
        <v>122</v>
      </c>
      <c r="L24" t="s">
        <v>76</v>
      </c>
      <c r="M24" t="s"/>
      <c r="N24" t="s">
        <v>137</v>
      </c>
      <c r="O24" t="s">
        <v>78</v>
      </c>
      <c r="P24" t="s">
        <v>131</v>
      </c>
      <c r="Q24" t="s"/>
      <c r="R24" t="s">
        <v>114</v>
      </c>
      <c r="S24" t="s">
        <v>138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HYPERLINK("https://hotelmonitor-cachepage.eclerx.com/savepage/tk_15435846010087283_sr_2117.html","info")</f>
        <v/>
      </c>
      <c r="AA24" t="n">
        <v>228051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29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1626213</v>
      </c>
      <c r="AZ24" t="s">
        <v>133</v>
      </c>
      <c r="BA24" t="s"/>
      <c r="BB24" t="n">
        <v>4</v>
      </c>
      <c r="BC24" t="n">
        <v>13.280307</v>
      </c>
      <c r="BD24" t="n">
        <v>52.506748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129</v>
      </c>
      <c r="F25" t="n">
        <v>1765647</v>
      </c>
      <c r="G25" t="s">
        <v>74</v>
      </c>
      <c r="H25" t="s">
        <v>75</v>
      </c>
      <c r="I25" t="s"/>
      <c r="J25" t="s">
        <v>74</v>
      </c>
      <c r="K25" t="n">
        <v>144</v>
      </c>
      <c r="L25" t="s">
        <v>76</v>
      </c>
      <c r="M25" t="s"/>
      <c r="N25" t="s">
        <v>137</v>
      </c>
      <c r="O25" t="s">
        <v>78</v>
      </c>
      <c r="P25" t="s">
        <v>131</v>
      </c>
      <c r="Q25" t="s"/>
      <c r="R25" t="s">
        <v>114</v>
      </c>
      <c r="S25" t="s">
        <v>139</v>
      </c>
      <c r="T25" t="s">
        <v>82</v>
      </c>
      <c r="U25" t="s"/>
      <c r="V25" t="s">
        <v>83</v>
      </c>
      <c r="W25" t="s">
        <v>99</v>
      </c>
      <c r="X25" t="s"/>
      <c r="Y25" t="s">
        <v>85</v>
      </c>
      <c r="Z25">
        <f>HYPERLINK("https://hotelmonitor-cachepage.eclerx.com/savepage/tk_15435846010087283_sr_2117.html","info")</f>
        <v/>
      </c>
      <c r="AA25" t="n">
        <v>228051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29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1626213</v>
      </c>
      <c r="AZ25" t="s">
        <v>133</v>
      </c>
      <c r="BA25" t="s"/>
      <c r="BB25" t="n">
        <v>4</v>
      </c>
      <c r="BC25" t="n">
        <v>13.280307</v>
      </c>
      <c r="BD25" t="n">
        <v>52.506748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125</v>
      </c>
      <c r="L26" t="s">
        <v>76</v>
      </c>
      <c r="M26" t="s"/>
      <c r="N26" t="s">
        <v>141</v>
      </c>
      <c r="O26" t="s">
        <v>78</v>
      </c>
      <c r="P26" t="s">
        <v>140</v>
      </c>
      <c r="Q26" t="s"/>
      <c r="R26" t="s">
        <v>118</v>
      </c>
      <c r="S26" t="s">
        <v>142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HYPERLINK("https://hotelmonitor-cachepage.eclerx.com/savepage/tk_15435847192060184_sr_2117.html","info")</f>
        <v/>
      </c>
      <c r="AA26" t="n">
        <v>-2667994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94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2667994</v>
      </c>
      <c r="AZ26" t="s">
        <v>143</v>
      </c>
      <c r="BA26" t="s"/>
      <c r="BB26" t="n">
        <v>152990</v>
      </c>
      <c r="BC26" t="n">
        <v>13.391186</v>
      </c>
      <c r="BD26" t="n">
        <v>52.504872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140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160</v>
      </c>
      <c r="L27" t="s">
        <v>76</v>
      </c>
      <c r="M27" t="s"/>
      <c r="N27" t="s">
        <v>144</v>
      </c>
      <c r="O27" t="s">
        <v>78</v>
      </c>
      <c r="P27" t="s">
        <v>140</v>
      </c>
      <c r="Q27" t="s"/>
      <c r="R27" t="s">
        <v>118</v>
      </c>
      <c r="S27" t="s">
        <v>145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HYPERLINK("https://hotelmonitor-cachepage.eclerx.com/savepage/tk_15435847192060184_sr_2117.html","info")</f>
        <v/>
      </c>
      <c r="AA27" t="n">
        <v>-2667994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94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2667994</v>
      </c>
      <c r="AZ27" t="s">
        <v>143</v>
      </c>
      <c r="BA27" t="s"/>
      <c r="BB27" t="n">
        <v>152990</v>
      </c>
      <c r="BC27" t="n">
        <v>13.391186</v>
      </c>
      <c r="BD27" t="n">
        <v>52.504872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146</v>
      </c>
      <c r="F28" t="n">
        <v>2748555</v>
      </c>
      <c r="G28" t="s">
        <v>74</v>
      </c>
      <c r="H28" t="s">
        <v>75</v>
      </c>
      <c r="I28" t="s"/>
      <c r="J28" t="s">
        <v>74</v>
      </c>
      <c r="K28" t="n">
        <v>95</v>
      </c>
      <c r="L28" t="s">
        <v>76</v>
      </c>
      <c r="M28" t="s"/>
      <c r="N28" t="s">
        <v>96</v>
      </c>
      <c r="O28" t="s">
        <v>78</v>
      </c>
      <c r="P28" t="s">
        <v>146</v>
      </c>
      <c r="Q28" t="s"/>
      <c r="R28" t="s">
        <v>80</v>
      </c>
      <c r="S28" t="s">
        <v>147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HYPERLINK("https://hotelmonitor-cachepage.eclerx.com/savepage/tk_15435850219270015_sr_2117.html","info")</f>
        <v/>
      </c>
      <c r="AA28" t="n">
        <v>272630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264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2071506</v>
      </c>
      <c r="AZ28" t="s">
        <v>148</v>
      </c>
      <c r="BA28" t="s"/>
      <c r="BB28" t="n">
        <v>3185</v>
      </c>
      <c r="BC28" t="n">
        <v>13.27766</v>
      </c>
      <c r="BD28" t="n">
        <v>52.50955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146</v>
      </c>
      <c r="F29" t="n">
        <v>2748555</v>
      </c>
      <c r="G29" t="s">
        <v>74</v>
      </c>
      <c r="H29" t="s">
        <v>75</v>
      </c>
      <c r="I29" t="s"/>
      <c r="J29" t="s">
        <v>74</v>
      </c>
      <c r="K29" t="n">
        <v>119</v>
      </c>
      <c r="L29" t="s">
        <v>76</v>
      </c>
      <c r="M29" t="s"/>
      <c r="N29" t="s">
        <v>141</v>
      </c>
      <c r="O29" t="s">
        <v>78</v>
      </c>
      <c r="P29" t="s">
        <v>146</v>
      </c>
      <c r="Q29" t="s"/>
      <c r="R29" t="s">
        <v>80</v>
      </c>
      <c r="S29" t="s">
        <v>126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HYPERLINK("https://hotelmonitor-cachepage.eclerx.com/savepage/tk_15435850219270015_sr_2117.html","info")</f>
        <v/>
      </c>
      <c r="AA29" t="n">
        <v>272630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264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2071506</v>
      </c>
      <c r="AZ29" t="s">
        <v>148</v>
      </c>
      <c r="BA29" t="s"/>
      <c r="BB29" t="n">
        <v>3185</v>
      </c>
      <c r="BC29" t="n">
        <v>13.27766</v>
      </c>
      <c r="BD29" t="n">
        <v>52.50955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70</v>
      </c>
      <c r="L30" t="s">
        <v>76</v>
      </c>
      <c r="M30" t="s"/>
      <c r="N30" t="s">
        <v>96</v>
      </c>
      <c r="O30" t="s">
        <v>78</v>
      </c>
      <c r="P30" t="s">
        <v>149</v>
      </c>
      <c r="Q30" t="s"/>
      <c r="R30" t="s">
        <v>80</v>
      </c>
      <c r="S30" t="s">
        <v>150</v>
      </c>
      <c r="T30" t="s">
        <v>82</v>
      </c>
      <c r="U30" t="s"/>
      <c r="V30" t="s">
        <v>83</v>
      </c>
      <c r="W30" t="s">
        <v>99</v>
      </c>
      <c r="X30" t="s"/>
      <c r="Y30" t="s">
        <v>85</v>
      </c>
      <c r="Z30">
        <f>HYPERLINK("https://hotelmonitor-cachepage.eclerx.com/savepage/tk_1543584770446602_sr_2117.html","info")</f>
        <v/>
      </c>
      <c r="AA30" t="n">
        <v>-2071563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121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2071563</v>
      </c>
      <c r="AZ30" t="s">
        <v>151</v>
      </c>
      <c r="BA30" t="s"/>
      <c r="BB30" t="n">
        <v>697547</v>
      </c>
      <c r="BC30" t="n">
        <v>13.28085</v>
      </c>
      <c r="BD30" t="n">
        <v>52.514683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152</v>
      </c>
      <c r="F31" t="n">
        <v>764838</v>
      </c>
      <c r="G31" t="s">
        <v>74</v>
      </c>
      <c r="H31" t="s">
        <v>75</v>
      </c>
      <c r="I31" t="s"/>
      <c r="J31" t="s">
        <v>74</v>
      </c>
      <c r="K31" t="n">
        <v>155</v>
      </c>
      <c r="L31" t="s">
        <v>76</v>
      </c>
      <c r="M31" t="s"/>
      <c r="N31" t="s">
        <v>141</v>
      </c>
      <c r="O31" t="s">
        <v>78</v>
      </c>
      <c r="P31" t="s">
        <v>152</v>
      </c>
      <c r="Q31" t="s"/>
      <c r="R31" t="s">
        <v>153</v>
      </c>
      <c r="S31" t="s">
        <v>128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HYPERLINK("https://hotelmonitor-cachepage.eclerx.com/savepage/tk_15435846925298781_sr_2117.html","info")</f>
        <v/>
      </c>
      <c r="AA31" t="n">
        <v>144099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78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2258049</v>
      </c>
      <c r="AZ31" t="s">
        <v>154</v>
      </c>
      <c r="BA31" t="s"/>
      <c r="BB31" t="n">
        <v>524435</v>
      </c>
      <c r="BC31" t="n">
        <v>13.38949</v>
      </c>
      <c r="BD31" t="n">
        <v>52.5205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155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149</v>
      </c>
      <c r="L32" t="s">
        <v>76</v>
      </c>
      <c r="M32" t="s"/>
      <c r="N32" t="s">
        <v>141</v>
      </c>
      <c r="O32" t="s">
        <v>78</v>
      </c>
      <c r="P32" t="s">
        <v>155</v>
      </c>
      <c r="Q32" t="s"/>
      <c r="R32" t="s">
        <v>118</v>
      </c>
      <c r="S32" t="s">
        <v>156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HYPERLINK("https://hotelmonitor-cachepage.eclerx.com/savepage/tk_1543584811988564_sr_2117.html","info")</f>
        <v/>
      </c>
      <c r="AA32" t="n">
        <v>-2071688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145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2071688</v>
      </c>
      <c r="AZ32" t="s">
        <v>157</v>
      </c>
      <c r="BA32" t="s"/>
      <c r="BB32" t="n">
        <v>421941</v>
      </c>
      <c r="BC32" t="n">
        <v>13.423254</v>
      </c>
      <c r="BD32" t="n">
        <v>52.527514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155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159</v>
      </c>
      <c r="L33" t="s">
        <v>76</v>
      </c>
      <c r="M33" t="s"/>
      <c r="N33" t="s">
        <v>125</v>
      </c>
      <c r="O33" t="s">
        <v>78</v>
      </c>
      <c r="P33" t="s">
        <v>155</v>
      </c>
      <c r="Q33" t="s"/>
      <c r="R33" t="s">
        <v>118</v>
      </c>
      <c r="S33" t="s">
        <v>158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HYPERLINK("https://hotelmonitor-cachepage.eclerx.com/savepage/tk_1543584811988564_sr_2117.html","info")</f>
        <v/>
      </c>
      <c r="AA33" t="n">
        <v>-2071688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145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2071688</v>
      </c>
      <c r="AZ33" t="s">
        <v>157</v>
      </c>
      <c r="BA33" t="s"/>
      <c r="BB33" t="n">
        <v>421941</v>
      </c>
      <c r="BC33" t="n">
        <v>13.423254</v>
      </c>
      <c r="BD33" t="n">
        <v>52.527514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155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185</v>
      </c>
      <c r="L34" t="s">
        <v>76</v>
      </c>
      <c r="M34" t="s"/>
      <c r="N34" t="s">
        <v>159</v>
      </c>
      <c r="O34" t="s">
        <v>78</v>
      </c>
      <c r="P34" t="s">
        <v>155</v>
      </c>
      <c r="Q34" t="s"/>
      <c r="R34" t="s">
        <v>118</v>
      </c>
      <c r="S34" t="s">
        <v>160</v>
      </c>
      <c r="T34" t="s">
        <v>82</v>
      </c>
      <c r="U34" t="s"/>
      <c r="V34" t="s">
        <v>83</v>
      </c>
      <c r="W34" t="s">
        <v>99</v>
      </c>
      <c r="X34" t="s"/>
      <c r="Y34" t="s">
        <v>85</v>
      </c>
      <c r="Z34">
        <f>HYPERLINK("https://hotelmonitor-cachepage.eclerx.com/savepage/tk_1543584811988564_sr_2117.html","info")</f>
        <v/>
      </c>
      <c r="AA34" t="n">
        <v>-2071688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145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2071688</v>
      </c>
      <c r="AZ34" t="s">
        <v>157</v>
      </c>
      <c r="BA34" t="s"/>
      <c r="BB34" t="n">
        <v>421941</v>
      </c>
      <c r="BC34" t="n">
        <v>13.423254</v>
      </c>
      <c r="BD34" t="n">
        <v>52.527514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161</v>
      </c>
      <c r="F35" t="n">
        <v>3543102</v>
      </c>
      <c r="G35" t="s">
        <v>74</v>
      </c>
      <c r="H35" t="s">
        <v>75</v>
      </c>
      <c r="I35" t="s"/>
      <c r="J35" t="s">
        <v>74</v>
      </c>
      <c r="K35" t="n">
        <v>158</v>
      </c>
      <c r="L35" t="s">
        <v>76</v>
      </c>
      <c r="M35" t="s"/>
      <c r="N35" t="s">
        <v>141</v>
      </c>
      <c r="O35" t="s">
        <v>78</v>
      </c>
      <c r="P35" t="s">
        <v>162</v>
      </c>
      <c r="Q35" t="s"/>
      <c r="R35" t="s">
        <v>153</v>
      </c>
      <c r="S35" t="s">
        <v>163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HYPERLINK("https://hotelmonitor-cachepage.eclerx.com/savepage/tk_15435847382055619_sr_2117.html","info")</f>
        <v/>
      </c>
      <c r="AA35" t="n">
        <v>558761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105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2071458</v>
      </c>
      <c r="AZ35" t="s">
        <v>164</v>
      </c>
      <c r="BA35" t="s"/>
      <c r="BB35" t="n">
        <v>407711</v>
      </c>
      <c r="BC35" t="n">
        <v>13.346037</v>
      </c>
      <c r="BD35" t="n">
        <v>52.523242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161</v>
      </c>
      <c r="F36" t="n">
        <v>3543102</v>
      </c>
      <c r="G36" t="s">
        <v>74</v>
      </c>
      <c r="H36" t="s">
        <v>75</v>
      </c>
      <c r="I36" t="s"/>
      <c r="J36" t="s">
        <v>74</v>
      </c>
      <c r="K36" t="n">
        <v>208</v>
      </c>
      <c r="L36" t="s">
        <v>76</v>
      </c>
      <c r="M36" t="s"/>
      <c r="N36" t="s">
        <v>165</v>
      </c>
      <c r="O36" t="s">
        <v>78</v>
      </c>
      <c r="P36" t="s">
        <v>162</v>
      </c>
      <c r="Q36" t="s"/>
      <c r="R36" t="s">
        <v>153</v>
      </c>
      <c r="S36" t="s">
        <v>166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HYPERLINK("https://hotelmonitor-cachepage.eclerx.com/savepage/tk_15435847382055619_sr_2117.html","info")</f>
        <v/>
      </c>
      <c r="AA36" t="n">
        <v>558761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105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2071458</v>
      </c>
      <c r="AZ36" t="s">
        <v>164</v>
      </c>
      <c r="BA36" t="s"/>
      <c r="BB36" t="n">
        <v>407711</v>
      </c>
      <c r="BC36" t="n">
        <v>13.346037</v>
      </c>
      <c r="BD36" t="n">
        <v>52.523242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167</v>
      </c>
      <c r="F37" t="n">
        <v>3631619</v>
      </c>
      <c r="G37" t="s">
        <v>74</v>
      </c>
      <c r="H37" t="s">
        <v>75</v>
      </c>
      <c r="I37" t="s"/>
      <c r="J37" t="s">
        <v>74</v>
      </c>
      <c r="K37" t="n">
        <v>85</v>
      </c>
      <c r="L37" t="s">
        <v>76</v>
      </c>
      <c r="M37" t="s"/>
      <c r="N37" t="s">
        <v>96</v>
      </c>
      <c r="O37" t="s">
        <v>78</v>
      </c>
      <c r="P37" t="s">
        <v>168</v>
      </c>
      <c r="Q37" t="s"/>
      <c r="R37" t="s">
        <v>80</v>
      </c>
      <c r="S37" t="s">
        <v>169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HYPERLINK("https://hotelmonitor-cachepage.eclerx.com/savepage/tk_15435847909341984_sr_2117.html","info")</f>
        <v/>
      </c>
      <c r="AA37" t="n">
        <v>275313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133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2071487</v>
      </c>
      <c r="AZ37" t="s">
        <v>170</v>
      </c>
      <c r="BA37" t="s"/>
      <c r="BB37" t="n">
        <v>36727</v>
      </c>
      <c r="BC37" t="n">
        <v>13.57841</v>
      </c>
      <c r="BD37" t="n">
        <v>52.44746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171</v>
      </c>
      <c r="F38" t="n">
        <v>3581178</v>
      </c>
      <c r="G38" t="s">
        <v>74</v>
      </c>
      <c r="H38" t="s">
        <v>75</v>
      </c>
      <c r="I38" t="s"/>
      <c r="J38" t="s">
        <v>74</v>
      </c>
      <c r="K38" t="n">
        <v>186.5</v>
      </c>
      <c r="L38" t="s">
        <v>76</v>
      </c>
      <c r="M38" t="s"/>
      <c r="N38" t="s">
        <v>141</v>
      </c>
      <c r="O38" t="s">
        <v>78</v>
      </c>
      <c r="P38" t="s">
        <v>172</v>
      </c>
      <c r="Q38" t="s"/>
      <c r="R38" t="s">
        <v>80</v>
      </c>
      <c r="S38" t="s">
        <v>173</v>
      </c>
      <c r="T38" t="s">
        <v>82</v>
      </c>
      <c r="U38" t="s"/>
      <c r="V38" t="s">
        <v>83</v>
      </c>
      <c r="W38" t="s">
        <v>99</v>
      </c>
      <c r="X38" t="s"/>
      <c r="Y38" t="s">
        <v>85</v>
      </c>
      <c r="Z38">
        <f>HYPERLINK("https://hotelmonitor-cachepage.eclerx.com/savepage/tk_15435850073868456_sr_2117.html","info")</f>
        <v/>
      </c>
      <c r="AA38" t="n">
        <v>272998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256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2071493</v>
      </c>
      <c r="AZ38" t="s">
        <v>174</v>
      </c>
      <c r="BA38" t="s"/>
      <c r="BB38" t="n">
        <v>67917</v>
      </c>
      <c r="BC38" t="n">
        <v>13.382057</v>
      </c>
      <c r="BD38" t="n">
        <v>52.522748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175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296.09</v>
      </c>
      <c r="L39" t="s">
        <v>76</v>
      </c>
      <c r="M39" t="s"/>
      <c r="N39" t="s">
        <v>113</v>
      </c>
      <c r="O39" t="s">
        <v>78</v>
      </c>
      <c r="P39" t="s">
        <v>175</v>
      </c>
      <c r="Q39" t="s"/>
      <c r="R39" t="s">
        <v>153</v>
      </c>
      <c r="S39" t="s">
        <v>176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HYPERLINK("https://hotelmonitor-cachepage.eclerx.com/savepage/tk_15435850958982682_sr_2117.html","info")</f>
        <v/>
      </c>
      <c r="AA39" t="n">
        <v>-4506001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307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4506001</v>
      </c>
      <c r="AZ39" t="s">
        <v>177</v>
      </c>
      <c r="BA39" t="s"/>
      <c r="BB39" t="n">
        <v>883152</v>
      </c>
      <c r="BC39" t="n">
        <v>13.416867</v>
      </c>
      <c r="BD39" t="n">
        <v>52.502217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178</v>
      </c>
      <c r="F40" t="n">
        <v>1746935</v>
      </c>
      <c r="G40" t="s">
        <v>74</v>
      </c>
      <c r="H40" t="s">
        <v>75</v>
      </c>
      <c r="I40" t="s"/>
      <c r="J40" t="s">
        <v>74</v>
      </c>
      <c r="K40" t="n">
        <v>97</v>
      </c>
      <c r="L40" t="s">
        <v>76</v>
      </c>
      <c r="M40" t="s"/>
      <c r="N40" t="s">
        <v>179</v>
      </c>
      <c r="O40" t="s">
        <v>78</v>
      </c>
      <c r="P40" t="s">
        <v>180</v>
      </c>
      <c r="Q40" t="s"/>
      <c r="R40" t="s">
        <v>80</v>
      </c>
      <c r="S40" t="s">
        <v>181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HYPERLINK("https://hotelmonitor-cachepage.eclerx.com/savepage/tk_15435849468451672_sr_2117.html","info")</f>
        <v/>
      </c>
      <c r="AA40" t="n">
        <v>214764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221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163154</v>
      </c>
      <c r="AZ40" t="s">
        <v>182</v>
      </c>
      <c r="BA40" t="s"/>
      <c r="BB40" t="n">
        <v>26953</v>
      </c>
      <c r="BC40" t="n">
        <v>13.342586</v>
      </c>
      <c r="BD40" t="n">
        <v>52.504174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178</v>
      </c>
      <c r="F41" t="n">
        <v>1746935</v>
      </c>
      <c r="G41" t="s">
        <v>74</v>
      </c>
      <c r="H41" t="s">
        <v>75</v>
      </c>
      <c r="I41" t="s"/>
      <c r="J41" t="s">
        <v>74</v>
      </c>
      <c r="K41" t="n">
        <v>113</v>
      </c>
      <c r="L41" t="s">
        <v>76</v>
      </c>
      <c r="M41" t="s"/>
      <c r="N41" t="s">
        <v>183</v>
      </c>
      <c r="O41" t="s">
        <v>78</v>
      </c>
      <c r="P41" t="s">
        <v>180</v>
      </c>
      <c r="Q41" t="s"/>
      <c r="R41" t="s">
        <v>80</v>
      </c>
      <c r="S41" t="s">
        <v>184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HYPERLINK("https://hotelmonitor-cachepage.eclerx.com/savepage/tk_15435849468451672_sr_2117.html","info")</f>
        <v/>
      </c>
      <c r="AA41" t="n">
        <v>214764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221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163154</v>
      </c>
      <c r="AZ41" t="s">
        <v>182</v>
      </c>
      <c r="BA41" t="s"/>
      <c r="BB41" t="n">
        <v>26953</v>
      </c>
      <c r="BC41" t="n">
        <v>13.342586</v>
      </c>
      <c r="BD41" t="n">
        <v>52.504174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185</v>
      </c>
      <c r="F42" t="n">
        <v>1728051</v>
      </c>
      <c r="G42" t="s">
        <v>74</v>
      </c>
      <c r="H42" t="s">
        <v>75</v>
      </c>
      <c r="I42" t="s"/>
      <c r="J42" t="s">
        <v>74</v>
      </c>
      <c r="K42" t="n">
        <v>115.5</v>
      </c>
      <c r="L42" t="s">
        <v>76</v>
      </c>
      <c r="M42" t="s"/>
      <c r="N42" t="s">
        <v>141</v>
      </c>
      <c r="O42" t="s">
        <v>78</v>
      </c>
      <c r="P42" t="s">
        <v>186</v>
      </c>
      <c r="Q42" t="s"/>
      <c r="R42" t="s">
        <v>80</v>
      </c>
      <c r="S42" t="s">
        <v>187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HYPERLINK("https://hotelmonitor-cachepage.eclerx.com/savepage/tk_15435848656911824_sr_2117.html","info")</f>
        <v/>
      </c>
      <c r="AA42" t="n">
        <v>170492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177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2204315</v>
      </c>
      <c r="AZ42" t="s">
        <v>188</v>
      </c>
      <c r="BA42" t="s"/>
      <c r="BB42" t="n">
        <v>543813</v>
      </c>
      <c r="BC42" t="n">
        <v>13.329892</v>
      </c>
      <c r="BD42" t="n">
        <v>52.506331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185</v>
      </c>
      <c r="F43" t="n">
        <v>1728051</v>
      </c>
      <c r="G43" t="s">
        <v>74</v>
      </c>
      <c r="H43" t="s">
        <v>75</v>
      </c>
      <c r="I43" t="s"/>
      <c r="J43" t="s">
        <v>74</v>
      </c>
      <c r="K43" t="n">
        <v>135.5</v>
      </c>
      <c r="L43" t="s">
        <v>76</v>
      </c>
      <c r="M43" t="s"/>
      <c r="N43" t="s">
        <v>125</v>
      </c>
      <c r="O43" t="s">
        <v>78</v>
      </c>
      <c r="P43" t="s">
        <v>186</v>
      </c>
      <c r="Q43" t="s"/>
      <c r="R43" t="s">
        <v>80</v>
      </c>
      <c r="S43" t="s">
        <v>189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HYPERLINK("https://hotelmonitor-cachepage.eclerx.com/savepage/tk_15435848656911824_sr_2117.html","info")</f>
        <v/>
      </c>
      <c r="AA43" t="n">
        <v>170492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177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2204315</v>
      </c>
      <c r="AZ43" t="s">
        <v>188</v>
      </c>
      <c r="BA43" t="s"/>
      <c r="BB43" t="n">
        <v>543813</v>
      </c>
      <c r="BC43" t="n">
        <v>13.329892</v>
      </c>
      <c r="BD43" t="n">
        <v>52.506331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190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62</v>
      </c>
      <c r="L44" t="s">
        <v>76</v>
      </c>
      <c r="M44" t="s"/>
      <c r="N44" t="s">
        <v>191</v>
      </c>
      <c r="O44" t="s">
        <v>78</v>
      </c>
      <c r="P44" t="s">
        <v>190</v>
      </c>
      <c r="Q44" t="s"/>
      <c r="R44" t="s">
        <v>192</v>
      </c>
      <c r="S44" t="s">
        <v>193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HYPERLINK("https://hotelmonitor-cachepage.eclerx.com/savepage/tk_15435850998596456_sr_2117.html","info")</f>
        <v/>
      </c>
      <c r="AA44" t="n">
        <v>-2071702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309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2071702</v>
      </c>
      <c r="AZ44" t="s">
        <v>194</v>
      </c>
      <c r="BA44" t="s"/>
      <c r="BB44" t="n">
        <v>461156</v>
      </c>
      <c r="BC44" t="n">
        <v>13.297235</v>
      </c>
      <c r="BD44" t="n">
        <v>52.486165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195</v>
      </c>
      <c r="F45" t="n">
        <v>341930</v>
      </c>
      <c r="G45" t="s">
        <v>74</v>
      </c>
      <c r="H45" t="s">
        <v>75</v>
      </c>
      <c r="I45" t="s"/>
      <c r="J45" t="s">
        <v>74</v>
      </c>
      <c r="K45" t="n">
        <v>71.40000000000001</v>
      </c>
      <c r="L45" t="s">
        <v>76</v>
      </c>
      <c r="M45" t="s"/>
      <c r="N45" t="s">
        <v>196</v>
      </c>
      <c r="O45" t="s">
        <v>78</v>
      </c>
      <c r="P45" t="s">
        <v>197</v>
      </c>
      <c r="Q45" t="s"/>
      <c r="R45" t="s">
        <v>118</v>
      </c>
      <c r="S45" t="s">
        <v>198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HYPERLINK("https://hotelmonitor-cachepage.eclerx.com/savepage/tk_15435847580183165_sr_2117.html","info")</f>
        <v/>
      </c>
      <c r="AA45" t="n">
        <v>97317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113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231456</v>
      </c>
      <c r="AZ45" t="s">
        <v>199</v>
      </c>
      <c r="BA45" t="s"/>
      <c r="BB45" t="n">
        <v>29954</v>
      </c>
      <c r="BC45" t="n">
        <v>13.26251</v>
      </c>
      <c r="BD45" t="n">
        <v>52.54005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195</v>
      </c>
      <c r="F46" t="n">
        <v>341930</v>
      </c>
      <c r="G46" t="s">
        <v>74</v>
      </c>
      <c r="H46" t="s">
        <v>75</v>
      </c>
      <c r="I46" t="s"/>
      <c r="J46" t="s">
        <v>74</v>
      </c>
      <c r="K46" t="n">
        <v>109.4</v>
      </c>
      <c r="L46" t="s">
        <v>76</v>
      </c>
      <c r="M46" t="s"/>
      <c r="N46" t="s">
        <v>196</v>
      </c>
      <c r="O46" t="s">
        <v>78</v>
      </c>
      <c r="P46" t="s">
        <v>197</v>
      </c>
      <c r="Q46" t="s"/>
      <c r="R46" t="s">
        <v>118</v>
      </c>
      <c r="S46" t="s">
        <v>200</v>
      </c>
      <c r="T46" t="s">
        <v>82</v>
      </c>
      <c r="U46" t="s"/>
      <c r="V46" t="s">
        <v>83</v>
      </c>
      <c r="W46" t="s">
        <v>99</v>
      </c>
      <c r="X46" t="s"/>
      <c r="Y46" t="s">
        <v>85</v>
      </c>
      <c r="Z46">
        <f>HYPERLINK("https://hotelmonitor-cachepage.eclerx.com/savepage/tk_15435847580183165_sr_2117.html","info")</f>
        <v/>
      </c>
      <c r="AA46" t="n">
        <v>97317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113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231456</v>
      </c>
      <c r="AZ46" t="s">
        <v>199</v>
      </c>
      <c r="BA46" t="s"/>
      <c r="BB46" t="n">
        <v>29954</v>
      </c>
      <c r="BC46" t="n">
        <v>13.26251</v>
      </c>
      <c r="BD46" t="n">
        <v>52.54005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195</v>
      </c>
      <c r="F47" t="n">
        <v>341930</v>
      </c>
      <c r="G47" t="s">
        <v>74</v>
      </c>
      <c r="H47" t="s">
        <v>75</v>
      </c>
      <c r="I47" t="s"/>
      <c r="J47" t="s">
        <v>74</v>
      </c>
      <c r="K47" t="n">
        <v>134.4</v>
      </c>
      <c r="L47" t="s">
        <v>76</v>
      </c>
      <c r="M47" t="s"/>
      <c r="N47" t="s">
        <v>201</v>
      </c>
      <c r="O47" t="s">
        <v>78</v>
      </c>
      <c r="P47" t="s">
        <v>197</v>
      </c>
      <c r="Q47" t="s"/>
      <c r="R47" t="s">
        <v>118</v>
      </c>
      <c r="S47" t="s">
        <v>202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HYPERLINK("https://hotelmonitor-cachepage.eclerx.com/savepage/tk_15435847580183165_sr_2117.html","info")</f>
        <v/>
      </c>
      <c r="AA47" t="n">
        <v>97317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113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231456</v>
      </c>
      <c r="AZ47" t="s">
        <v>199</v>
      </c>
      <c r="BA47" t="s"/>
      <c r="BB47" t="n">
        <v>29954</v>
      </c>
      <c r="BC47" t="n">
        <v>13.26251</v>
      </c>
      <c r="BD47" t="n">
        <v>52.54005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195</v>
      </c>
      <c r="F48" t="n">
        <v>341930</v>
      </c>
      <c r="G48" t="s">
        <v>74</v>
      </c>
      <c r="H48" t="s">
        <v>75</v>
      </c>
      <c r="I48" t="s"/>
      <c r="J48" t="s">
        <v>74</v>
      </c>
      <c r="K48" t="n">
        <v>172.4</v>
      </c>
      <c r="L48" t="s">
        <v>76</v>
      </c>
      <c r="M48" t="s"/>
      <c r="N48" t="s">
        <v>201</v>
      </c>
      <c r="O48" t="s">
        <v>78</v>
      </c>
      <c r="P48" t="s">
        <v>197</v>
      </c>
      <c r="Q48" t="s"/>
      <c r="R48" t="s">
        <v>118</v>
      </c>
      <c r="S48" t="s">
        <v>203</v>
      </c>
      <c r="T48" t="s">
        <v>82</v>
      </c>
      <c r="U48" t="s"/>
      <c r="V48" t="s">
        <v>83</v>
      </c>
      <c r="W48" t="s">
        <v>99</v>
      </c>
      <c r="X48" t="s"/>
      <c r="Y48" t="s">
        <v>85</v>
      </c>
      <c r="Z48">
        <f>HYPERLINK("https://hotelmonitor-cachepage.eclerx.com/savepage/tk_15435847580183165_sr_2117.html","info")</f>
        <v/>
      </c>
      <c r="AA48" t="n">
        <v>97317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113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231456</v>
      </c>
      <c r="AZ48" t="s">
        <v>199</v>
      </c>
      <c r="BA48" t="s"/>
      <c r="BB48" t="n">
        <v>29954</v>
      </c>
      <c r="BC48" t="n">
        <v>13.26251</v>
      </c>
      <c r="BD48" t="n">
        <v>52.54005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195</v>
      </c>
      <c r="F49" t="n">
        <v>341930</v>
      </c>
      <c r="G49" t="s">
        <v>74</v>
      </c>
      <c r="H49" t="s">
        <v>75</v>
      </c>
      <c r="I49" t="s"/>
      <c r="J49" t="s">
        <v>74</v>
      </c>
      <c r="K49" t="n">
        <v>194.4</v>
      </c>
      <c r="L49" t="s">
        <v>76</v>
      </c>
      <c r="M49" t="s"/>
      <c r="N49" t="s">
        <v>196</v>
      </c>
      <c r="O49" t="s">
        <v>78</v>
      </c>
      <c r="P49" t="s">
        <v>197</v>
      </c>
      <c r="Q49" t="s"/>
      <c r="R49" t="s">
        <v>118</v>
      </c>
      <c r="S49" t="s">
        <v>204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HYPERLINK("https://hotelmonitor-cachepage.eclerx.com/savepage/tk_15435847580183165_sr_2117.html","info")</f>
        <v/>
      </c>
      <c r="AA49" t="n">
        <v>97317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113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231456</v>
      </c>
      <c r="AZ49" t="s">
        <v>199</v>
      </c>
      <c r="BA49" t="s"/>
      <c r="BB49" t="n">
        <v>29954</v>
      </c>
      <c r="BC49" t="n">
        <v>13.26251</v>
      </c>
      <c r="BD49" t="n">
        <v>52.54005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195</v>
      </c>
      <c r="F50" t="n">
        <v>341930</v>
      </c>
      <c r="G50" t="s">
        <v>74</v>
      </c>
      <c r="H50" t="s">
        <v>75</v>
      </c>
      <c r="I50" t="s"/>
      <c r="J50" t="s">
        <v>74</v>
      </c>
      <c r="K50" t="n">
        <v>257.4</v>
      </c>
      <c r="L50" t="s">
        <v>76</v>
      </c>
      <c r="M50" t="s"/>
      <c r="N50" t="s">
        <v>201</v>
      </c>
      <c r="O50" t="s">
        <v>78</v>
      </c>
      <c r="P50" t="s">
        <v>197</v>
      </c>
      <c r="Q50" t="s"/>
      <c r="R50" t="s">
        <v>118</v>
      </c>
      <c r="S50" t="s">
        <v>205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HYPERLINK("https://hotelmonitor-cachepage.eclerx.com/savepage/tk_15435847580183165_sr_2117.html","info")</f>
        <v/>
      </c>
      <c r="AA50" t="n">
        <v>97317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113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231456</v>
      </c>
      <c r="AZ50" t="s">
        <v>199</v>
      </c>
      <c r="BA50" t="s"/>
      <c r="BB50" t="n">
        <v>29954</v>
      </c>
      <c r="BC50" t="n">
        <v>13.26251</v>
      </c>
      <c r="BD50" t="n">
        <v>52.54005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206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79</v>
      </c>
      <c r="L51" t="s">
        <v>76</v>
      </c>
      <c r="M51" t="s"/>
      <c r="N51" t="s">
        <v>96</v>
      </c>
      <c r="O51" t="s">
        <v>78</v>
      </c>
      <c r="P51" t="s">
        <v>206</v>
      </c>
      <c r="Q51" t="s"/>
      <c r="R51" t="s">
        <v>118</v>
      </c>
      <c r="S51" t="s">
        <v>207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HYPERLINK("https://hotelmonitor-cachepage.eclerx.com/savepage/tk_15435845762841938_sr_2117.html","info")</f>
        <v/>
      </c>
      <c r="AA51" t="n">
        <v>-2071537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15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2071537</v>
      </c>
      <c r="AZ51" t="s">
        <v>208</v>
      </c>
      <c r="BA51" t="s"/>
      <c r="BB51" t="n">
        <v>62867</v>
      </c>
      <c r="BC51" t="n">
        <v>13.286948</v>
      </c>
      <c r="BD51" t="n">
        <v>52.583701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206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99</v>
      </c>
      <c r="L52" t="s">
        <v>76</v>
      </c>
      <c r="M52" t="s"/>
      <c r="N52" t="s">
        <v>113</v>
      </c>
      <c r="O52" t="s">
        <v>78</v>
      </c>
      <c r="P52" t="s">
        <v>206</v>
      </c>
      <c r="Q52" t="s"/>
      <c r="R52" t="s">
        <v>118</v>
      </c>
      <c r="S52" t="s">
        <v>123</v>
      </c>
      <c r="T52" t="s">
        <v>82</v>
      </c>
      <c r="U52" t="s"/>
      <c r="V52" t="s">
        <v>83</v>
      </c>
      <c r="W52" t="s">
        <v>99</v>
      </c>
      <c r="X52" t="s"/>
      <c r="Y52" t="s">
        <v>85</v>
      </c>
      <c r="Z52">
        <f>HYPERLINK("https://hotelmonitor-cachepage.eclerx.com/savepage/tk_15435845762841938_sr_2117.html","info")</f>
        <v/>
      </c>
      <c r="AA52" t="n">
        <v>-2071537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15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2071537</v>
      </c>
      <c r="AZ52" t="s">
        <v>208</v>
      </c>
      <c r="BA52" t="s"/>
      <c r="BB52" t="n">
        <v>62867</v>
      </c>
      <c r="BC52" t="n">
        <v>13.286948</v>
      </c>
      <c r="BD52" t="n">
        <v>52.583701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209</v>
      </c>
      <c r="F53" t="n">
        <v>974677</v>
      </c>
      <c r="G53" t="s">
        <v>74</v>
      </c>
      <c r="H53" t="s">
        <v>75</v>
      </c>
      <c r="I53" t="s"/>
      <c r="J53" t="s">
        <v>74</v>
      </c>
      <c r="K53" t="n">
        <v>129</v>
      </c>
      <c r="L53" t="s">
        <v>76</v>
      </c>
      <c r="M53" t="s"/>
      <c r="N53" t="s">
        <v>210</v>
      </c>
      <c r="O53" t="s">
        <v>78</v>
      </c>
      <c r="P53" t="s">
        <v>211</v>
      </c>
      <c r="Q53" t="s"/>
      <c r="R53" t="s">
        <v>192</v>
      </c>
      <c r="S53" t="s">
        <v>212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HYPERLINK("https://hotelmonitor-cachepage.eclerx.com/savepage/tk_15435850780895765_sr_2117.html","info")</f>
        <v/>
      </c>
      <c r="AA53" t="n">
        <v>169096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296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937989</v>
      </c>
      <c r="AZ53" t="s">
        <v>213</v>
      </c>
      <c r="BA53" t="s"/>
      <c r="BB53" t="n">
        <v>146337</v>
      </c>
      <c r="BC53" t="n">
        <v>13.348453</v>
      </c>
      <c r="BD53" t="n">
        <v>52.49826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209</v>
      </c>
      <c r="F54" t="n">
        <v>974677</v>
      </c>
      <c r="G54" t="s">
        <v>74</v>
      </c>
      <c r="H54" t="s">
        <v>75</v>
      </c>
      <c r="I54" t="s"/>
      <c r="J54" t="s">
        <v>74</v>
      </c>
      <c r="K54" t="n">
        <v>129</v>
      </c>
      <c r="L54" t="s">
        <v>76</v>
      </c>
      <c r="M54" t="s"/>
      <c r="N54" t="s">
        <v>214</v>
      </c>
      <c r="O54" t="s">
        <v>78</v>
      </c>
      <c r="P54" t="s">
        <v>211</v>
      </c>
      <c r="Q54" t="s"/>
      <c r="R54" t="s">
        <v>192</v>
      </c>
      <c r="S54" t="s">
        <v>212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HYPERLINK("https://hotelmonitor-cachepage.eclerx.com/savepage/tk_15435850780895765_sr_2117.html","info")</f>
        <v/>
      </c>
      <c r="AA54" t="n">
        <v>169096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296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937989</v>
      </c>
      <c r="AZ54" t="s">
        <v>213</v>
      </c>
      <c r="BA54" t="s"/>
      <c r="BB54" t="n">
        <v>146337</v>
      </c>
      <c r="BC54" t="n">
        <v>13.348453</v>
      </c>
      <c r="BD54" t="n">
        <v>52.49826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209</v>
      </c>
      <c r="F55" t="n">
        <v>974677</v>
      </c>
      <c r="G55" t="s">
        <v>74</v>
      </c>
      <c r="H55" t="s">
        <v>75</v>
      </c>
      <c r="I55" t="s"/>
      <c r="J55" t="s">
        <v>74</v>
      </c>
      <c r="K55" t="n">
        <v>153</v>
      </c>
      <c r="L55" t="s">
        <v>76</v>
      </c>
      <c r="M55" t="s"/>
      <c r="N55" t="s">
        <v>214</v>
      </c>
      <c r="O55" t="s">
        <v>78</v>
      </c>
      <c r="P55" t="s">
        <v>211</v>
      </c>
      <c r="Q55" t="s"/>
      <c r="R55" t="s">
        <v>192</v>
      </c>
      <c r="S55" t="s">
        <v>215</v>
      </c>
      <c r="T55" t="s">
        <v>82</v>
      </c>
      <c r="U55" t="s"/>
      <c r="V55" t="s">
        <v>83</v>
      </c>
      <c r="W55" t="s">
        <v>99</v>
      </c>
      <c r="X55" t="s"/>
      <c r="Y55" t="s">
        <v>85</v>
      </c>
      <c r="Z55">
        <f>HYPERLINK("https://hotelmonitor-cachepage.eclerx.com/savepage/tk_15435850780895765_sr_2117.html","info")</f>
        <v/>
      </c>
      <c r="AA55" t="n">
        <v>169096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296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937989</v>
      </c>
      <c r="AZ55" t="s">
        <v>213</v>
      </c>
      <c r="BA55" t="s"/>
      <c r="BB55" t="n">
        <v>146337</v>
      </c>
      <c r="BC55" t="n">
        <v>13.348453</v>
      </c>
      <c r="BD55" t="n">
        <v>52.49826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209</v>
      </c>
      <c r="F56" t="n">
        <v>974677</v>
      </c>
      <c r="G56" t="s">
        <v>74</v>
      </c>
      <c r="H56" t="s">
        <v>75</v>
      </c>
      <c r="I56" t="s"/>
      <c r="J56" t="s">
        <v>74</v>
      </c>
      <c r="K56" t="n">
        <v>153</v>
      </c>
      <c r="L56" t="s">
        <v>76</v>
      </c>
      <c r="M56" t="s"/>
      <c r="N56" t="s">
        <v>214</v>
      </c>
      <c r="O56" t="s">
        <v>78</v>
      </c>
      <c r="P56" t="s">
        <v>211</v>
      </c>
      <c r="Q56" t="s"/>
      <c r="R56" t="s">
        <v>192</v>
      </c>
      <c r="S56" t="s">
        <v>215</v>
      </c>
      <c r="T56" t="s">
        <v>82</v>
      </c>
      <c r="U56" t="s"/>
      <c r="V56" t="s">
        <v>83</v>
      </c>
      <c r="W56" t="s">
        <v>99</v>
      </c>
      <c r="X56" t="s"/>
      <c r="Y56" t="s">
        <v>85</v>
      </c>
      <c r="Z56">
        <f>HYPERLINK("https://hotelmonitor-cachepage.eclerx.com/savepage/tk_15435850780895765_sr_2117.html","info")</f>
        <v/>
      </c>
      <c r="AA56" t="n">
        <v>169096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296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937989</v>
      </c>
      <c r="AZ56" t="s">
        <v>213</v>
      </c>
      <c r="BA56" t="s"/>
      <c r="BB56" t="n">
        <v>146337</v>
      </c>
      <c r="BC56" t="n">
        <v>13.348453</v>
      </c>
      <c r="BD56" t="n">
        <v>52.49826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209</v>
      </c>
      <c r="F57" t="n">
        <v>974677</v>
      </c>
      <c r="G57" t="s">
        <v>74</v>
      </c>
      <c r="H57" t="s">
        <v>75</v>
      </c>
      <c r="I57" t="s"/>
      <c r="J57" t="s">
        <v>74</v>
      </c>
      <c r="K57" t="n">
        <v>139</v>
      </c>
      <c r="L57" t="s">
        <v>76</v>
      </c>
      <c r="M57" t="s"/>
      <c r="N57" t="s">
        <v>101</v>
      </c>
      <c r="O57" t="s">
        <v>78</v>
      </c>
      <c r="P57" t="s">
        <v>211</v>
      </c>
      <c r="Q57" t="s"/>
      <c r="R57" t="s">
        <v>192</v>
      </c>
      <c r="S57" t="s">
        <v>216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HYPERLINK("https://hotelmonitor-cachepage.eclerx.com/savepage/tk_15435850780895765_sr_2117.html","info")</f>
        <v/>
      </c>
      <c r="AA57" t="n">
        <v>169096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296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937989</v>
      </c>
      <c r="AZ57" t="s">
        <v>213</v>
      </c>
      <c r="BA57" t="s"/>
      <c r="BB57" t="n">
        <v>146337</v>
      </c>
      <c r="BC57" t="n">
        <v>13.348453</v>
      </c>
      <c r="BD57" t="n">
        <v>52.49826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209</v>
      </c>
      <c r="F58" t="n">
        <v>974677</v>
      </c>
      <c r="G58" t="s">
        <v>74</v>
      </c>
      <c r="H58" t="s">
        <v>75</v>
      </c>
      <c r="I58" t="s"/>
      <c r="J58" t="s">
        <v>74</v>
      </c>
      <c r="K58" t="n">
        <v>139</v>
      </c>
      <c r="L58" t="s">
        <v>76</v>
      </c>
      <c r="M58" t="s"/>
      <c r="N58" t="s">
        <v>101</v>
      </c>
      <c r="O58" t="s">
        <v>78</v>
      </c>
      <c r="P58" t="s">
        <v>211</v>
      </c>
      <c r="Q58" t="s"/>
      <c r="R58" t="s">
        <v>192</v>
      </c>
      <c r="S58" t="s">
        <v>216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HYPERLINK("https://hotelmonitor-cachepage.eclerx.com/savepage/tk_15435850780895765_sr_2117.html","info")</f>
        <v/>
      </c>
      <c r="AA58" t="n">
        <v>169096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296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937989</v>
      </c>
      <c r="AZ58" t="s">
        <v>213</v>
      </c>
      <c r="BA58" t="s"/>
      <c r="BB58" t="n">
        <v>146337</v>
      </c>
      <c r="BC58" t="n">
        <v>13.348453</v>
      </c>
      <c r="BD58" t="n">
        <v>52.49826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209</v>
      </c>
      <c r="F59" t="n">
        <v>974677</v>
      </c>
      <c r="G59" t="s">
        <v>74</v>
      </c>
      <c r="H59" t="s">
        <v>75</v>
      </c>
      <c r="I59" t="s"/>
      <c r="J59" t="s">
        <v>74</v>
      </c>
      <c r="K59" t="n">
        <v>159</v>
      </c>
      <c r="L59" t="s">
        <v>76</v>
      </c>
      <c r="M59" t="s"/>
      <c r="N59" t="s">
        <v>217</v>
      </c>
      <c r="O59" t="s">
        <v>78</v>
      </c>
      <c r="P59" t="s">
        <v>211</v>
      </c>
      <c r="Q59" t="s"/>
      <c r="R59" t="s">
        <v>192</v>
      </c>
      <c r="S59" t="s">
        <v>158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HYPERLINK("https://hotelmonitor-cachepage.eclerx.com/savepage/tk_15435850780895765_sr_2117.html","info")</f>
        <v/>
      </c>
      <c r="AA59" t="n">
        <v>169096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296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937989</v>
      </c>
      <c r="AZ59" t="s">
        <v>213</v>
      </c>
      <c r="BA59" t="s"/>
      <c r="BB59" t="n">
        <v>146337</v>
      </c>
      <c r="BC59" t="n">
        <v>13.348453</v>
      </c>
      <c r="BD59" t="n">
        <v>52.49826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209</v>
      </c>
      <c r="F60" t="n">
        <v>974677</v>
      </c>
      <c r="G60" t="s">
        <v>74</v>
      </c>
      <c r="H60" t="s">
        <v>75</v>
      </c>
      <c r="I60" t="s"/>
      <c r="J60" t="s">
        <v>74</v>
      </c>
      <c r="K60" t="n">
        <v>159</v>
      </c>
      <c r="L60" t="s">
        <v>76</v>
      </c>
      <c r="M60" t="s"/>
      <c r="N60" t="s">
        <v>217</v>
      </c>
      <c r="O60" t="s">
        <v>78</v>
      </c>
      <c r="P60" t="s">
        <v>211</v>
      </c>
      <c r="Q60" t="s"/>
      <c r="R60" t="s">
        <v>192</v>
      </c>
      <c r="S60" t="s">
        <v>158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HYPERLINK("https://hotelmonitor-cachepage.eclerx.com/savepage/tk_15435850780895765_sr_2117.html","info")</f>
        <v/>
      </c>
      <c r="AA60" t="n">
        <v>169096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296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937989</v>
      </c>
      <c r="AZ60" t="s">
        <v>213</v>
      </c>
      <c r="BA60" t="s"/>
      <c r="BB60" t="n">
        <v>146337</v>
      </c>
      <c r="BC60" t="n">
        <v>13.348453</v>
      </c>
      <c r="BD60" t="n">
        <v>52.49826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209</v>
      </c>
      <c r="F61" t="n">
        <v>974677</v>
      </c>
      <c r="G61" t="s">
        <v>74</v>
      </c>
      <c r="H61" t="s">
        <v>75</v>
      </c>
      <c r="I61" t="s"/>
      <c r="J61" t="s">
        <v>74</v>
      </c>
      <c r="K61" t="n">
        <v>163</v>
      </c>
      <c r="L61" t="s">
        <v>76</v>
      </c>
      <c r="M61" t="s"/>
      <c r="N61" t="s">
        <v>101</v>
      </c>
      <c r="O61" t="s">
        <v>78</v>
      </c>
      <c r="P61" t="s">
        <v>211</v>
      </c>
      <c r="Q61" t="s"/>
      <c r="R61" t="s">
        <v>192</v>
      </c>
      <c r="S61" t="s">
        <v>218</v>
      </c>
      <c r="T61" t="s">
        <v>82</v>
      </c>
      <c r="U61" t="s"/>
      <c r="V61" t="s">
        <v>83</v>
      </c>
      <c r="W61" t="s">
        <v>99</v>
      </c>
      <c r="X61" t="s"/>
      <c r="Y61" t="s">
        <v>85</v>
      </c>
      <c r="Z61">
        <f>HYPERLINK("https://hotelmonitor-cachepage.eclerx.com/savepage/tk_15435850780895765_sr_2117.html","info")</f>
        <v/>
      </c>
      <c r="AA61" t="n">
        <v>169096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296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937989</v>
      </c>
      <c r="AZ61" t="s">
        <v>213</v>
      </c>
      <c r="BA61" t="s"/>
      <c r="BB61" t="n">
        <v>146337</v>
      </c>
      <c r="BC61" t="n">
        <v>13.348453</v>
      </c>
      <c r="BD61" t="n">
        <v>52.49826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209</v>
      </c>
      <c r="F62" t="n">
        <v>974677</v>
      </c>
      <c r="G62" t="s">
        <v>74</v>
      </c>
      <c r="H62" t="s">
        <v>75</v>
      </c>
      <c r="I62" t="s"/>
      <c r="J62" t="s">
        <v>74</v>
      </c>
      <c r="K62" t="n">
        <v>163</v>
      </c>
      <c r="L62" t="s">
        <v>76</v>
      </c>
      <c r="M62" t="s"/>
      <c r="N62" t="s">
        <v>101</v>
      </c>
      <c r="O62" t="s">
        <v>78</v>
      </c>
      <c r="P62" t="s">
        <v>211</v>
      </c>
      <c r="Q62" t="s"/>
      <c r="R62" t="s">
        <v>192</v>
      </c>
      <c r="S62" t="s">
        <v>218</v>
      </c>
      <c r="T62" t="s">
        <v>82</v>
      </c>
      <c r="U62" t="s"/>
      <c r="V62" t="s">
        <v>83</v>
      </c>
      <c r="W62" t="s">
        <v>99</v>
      </c>
      <c r="X62" t="s"/>
      <c r="Y62" t="s">
        <v>85</v>
      </c>
      <c r="Z62">
        <f>HYPERLINK("https://hotelmonitor-cachepage.eclerx.com/savepage/tk_15435850780895765_sr_2117.html","info")</f>
        <v/>
      </c>
      <c r="AA62" t="n">
        <v>169096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296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937989</v>
      </c>
      <c r="AZ62" t="s">
        <v>213</v>
      </c>
      <c r="BA62" t="s"/>
      <c r="BB62" t="n">
        <v>146337</v>
      </c>
      <c r="BC62" t="n">
        <v>13.348453</v>
      </c>
      <c r="BD62" t="n">
        <v>52.49826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209</v>
      </c>
      <c r="F63" t="n">
        <v>974677</v>
      </c>
      <c r="G63" t="s">
        <v>74</v>
      </c>
      <c r="H63" t="s">
        <v>75</v>
      </c>
      <c r="I63" t="s"/>
      <c r="J63" t="s">
        <v>74</v>
      </c>
      <c r="K63" t="n">
        <v>183</v>
      </c>
      <c r="L63" t="s">
        <v>76</v>
      </c>
      <c r="M63" t="s"/>
      <c r="N63" t="s">
        <v>217</v>
      </c>
      <c r="O63" t="s">
        <v>78</v>
      </c>
      <c r="P63" t="s">
        <v>211</v>
      </c>
      <c r="Q63" t="s"/>
      <c r="R63" t="s">
        <v>192</v>
      </c>
      <c r="S63" t="s">
        <v>219</v>
      </c>
      <c r="T63" t="s">
        <v>82</v>
      </c>
      <c r="U63" t="s"/>
      <c r="V63" t="s">
        <v>83</v>
      </c>
      <c r="W63" t="s">
        <v>99</v>
      </c>
      <c r="X63" t="s"/>
      <c r="Y63" t="s">
        <v>85</v>
      </c>
      <c r="Z63">
        <f>HYPERLINK("https://hotelmonitor-cachepage.eclerx.com/savepage/tk_15435850780895765_sr_2117.html","info")</f>
        <v/>
      </c>
      <c r="AA63" t="n">
        <v>169096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296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937989</v>
      </c>
      <c r="AZ63" t="s">
        <v>213</v>
      </c>
      <c r="BA63" t="s"/>
      <c r="BB63" t="n">
        <v>146337</v>
      </c>
      <c r="BC63" t="n">
        <v>13.348453</v>
      </c>
      <c r="BD63" t="n">
        <v>52.49826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209</v>
      </c>
      <c r="F64" t="n">
        <v>974677</v>
      </c>
      <c r="G64" t="s">
        <v>74</v>
      </c>
      <c r="H64" t="s">
        <v>75</v>
      </c>
      <c r="I64" t="s"/>
      <c r="J64" t="s">
        <v>74</v>
      </c>
      <c r="K64" t="n">
        <v>183</v>
      </c>
      <c r="L64" t="s">
        <v>76</v>
      </c>
      <c r="M64" t="s"/>
      <c r="N64" t="s">
        <v>217</v>
      </c>
      <c r="O64" t="s">
        <v>78</v>
      </c>
      <c r="P64" t="s">
        <v>211</v>
      </c>
      <c r="Q64" t="s"/>
      <c r="R64" t="s">
        <v>192</v>
      </c>
      <c r="S64" t="s">
        <v>219</v>
      </c>
      <c r="T64" t="s">
        <v>82</v>
      </c>
      <c r="U64" t="s"/>
      <c r="V64" t="s">
        <v>83</v>
      </c>
      <c r="W64" t="s">
        <v>99</v>
      </c>
      <c r="X64" t="s"/>
      <c r="Y64" t="s">
        <v>85</v>
      </c>
      <c r="Z64">
        <f>HYPERLINK("https://hotelmonitor-cachepage.eclerx.com/savepage/tk_15435850780895765_sr_2117.html","info")</f>
        <v/>
      </c>
      <c r="AA64" t="n">
        <v>169096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296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937989</v>
      </c>
      <c r="AZ64" t="s">
        <v>213</v>
      </c>
      <c r="BA64" t="s"/>
      <c r="BB64" t="n">
        <v>146337</v>
      </c>
      <c r="BC64" t="n">
        <v>13.348453</v>
      </c>
      <c r="BD64" t="n">
        <v>52.49826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220</v>
      </c>
      <c r="F65" t="n">
        <v>1590447</v>
      </c>
      <c r="G65" t="s">
        <v>74</v>
      </c>
      <c r="H65" t="s">
        <v>75</v>
      </c>
      <c r="I65" t="s"/>
      <c r="J65" t="s">
        <v>74</v>
      </c>
      <c r="K65" t="n">
        <v>460</v>
      </c>
      <c r="L65" t="s">
        <v>76</v>
      </c>
      <c r="M65" t="s"/>
      <c r="N65" t="s">
        <v>221</v>
      </c>
      <c r="O65" t="s">
        <v>78</v>
      </c>
      <c r="P65" t="s">
        <v>222</v>
      </c>
      <c r="Q65" t="s"/>
      <c r="R65" t="s">
        <v>153</v>
      </c>
      <c r="S65" t="s">
        <v>223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HYPERLINK("https://hotelmonitor-cachepage.eclerx.com/savepage/tk_15435847045038407_sr_2117.html","info")</f>
        <v/>
      </c>
      <c r="AA65" t="n">
        <v>253527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85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1585962</v>
      </c>
      <c r="AZ65" t="s">
        <v>224</v>
      </c>
      <c r="BA65" t="s"/>
      <c r="BB65" t="n">
        <v>215285</v>
      </c>
      <c r="BC65" t="n">
        <v>13.33191</v>
      </c>
      <c r="BD65" t="n">
        <v>52.50278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220</v>
      </c>
      <c r="F66" t="n">
        <v>1590447</v>
      </c>
      <c r="G66" t="s">
        <v>74</v>
      </c>
      <c r="H66" t="s">
        <v>75</v>
      </c>
      <c r="I66" t="s"/>
      <c r="J66" t="s">
        <v>74</v>
      </c>
      <c r="K66" t="n">
        <v>510</v>
      </c>
      <c r="L66" t="s">
        <v>76</v>
      </c>
      <c r="M66" t="s"/>
      <c r="N66" t="s">
        <v>225</v>
      </c>
      <c r="O66" t="s">
        <v>78</v>
      </c>
      <c r="P66" t="s">
        <v>222</v>
      </c>
      <c r="Q66" t="s"/>
      <c r="R66" t="s">
        <v>153</v>
      </c>
      <c r="S66" t="s">
        <v>226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HYPERLINK("https://hotelmonitor-cachepage.eclerx.com/savepage/tk_15435847045038407_sr_2117.html","info")</f>
        <v/>
      </c>
      <c r="AA66" t="n">
        <v>253527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85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1585962</v>
      </c>
      <c r="AZ66" t="s">
        <v>224</v>
      </c>
      <c r="BA66" t="s"/>
      <c r="BB66" t="n">
        <v>215285</v>
      </c>
      <c r="BC66" t="n">
        <v>13.33191</v>
      </c>
      <c r="BD66" t="n">
        <v>52.50278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220</v>
      </c>
      <c r="F67" t="n">
        <v>1590447</v>
      </c>
      <c r="G67" t="s">
        <v>74</v>
      </c>
      <c r="H67" t="s">
        <v>75</v>
      </c>
      <c r="I67" t="s"/>
      <c r="J67" t="s">
        <v>74</v>
      </c>
      <c r="K67" t="n">
        <v>460</v>
      </c>
      <c r="L67" t="s">
        <v>76</v>
      </c>
      <c r="M67" t="s"/>
      <c r="N67" t="s">
        <v>227</v>
      </c>
      <c r="O67" t="s">
        <v>78</v>
      </c>
      <c r="P67" t="s">
        <v>222</v>
      </c>
      <c r="Q67" t="s"/>
      <c r="R67" t="s">
        <v>153</v>
      </c>
      <c r="S67" t="s">
        <v>223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HYPERLINK("https://hotelmonitor-cachepage.eclerx.com/savepage/tk_15435847045038407_sr_2117.html","info")</f>
        <v/>
      </c>
      <c r="AA67" t="n">
        <v>253527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85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1585962</v>
      </c>
      <c r="AZ67" t="s">
        <v>224</v>
      </c>
      <c r="BA67" t="s"/>
      <c r="BB67" t="n">
        <v>215285</v>
      </c>
      <c r="BC67" t="n">
        <v>13.33191</v>
      </c>
      <c r="BD67" t="n">
        <v>52.50278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220</v>
      </c>
      <c r="F68" t="n">
        <v>1590447</v>
      </c>
      <c r="G68" t="s">
        <v>74</v>
      </c>
      <c r="H68" t="s">
        <v>75</v>
      </c>
      <c r="I68" t="s"/>
      <c r="J68" t="s">
        <v>74</v>
      </c>
      <c r="K68" t="n">
        <v>470</v>
      </c>
      <c r="L68" t="s">
        <v>76</v>
      </c>
      <c r="M68" t="s"/>
      <c r="N68" t="s">
        <v>228</v>
      </c>
      <c r="O68" t="s">
        <v>78</v>
      </c>
      <c r="P68" t="s">
        <v>222</v>
      </c>
      <c r="Q68" t="s"/>
      <c r="R68" t="s">
        <v>153</v>
      </c>
      <c r="S68" t="s">
        <v>229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HYPERLINK("https://hotelmonitor-cachepage.eclerx.com/savepage/tk_15435847045038407_sr_2117.html","info")</f>
        <v/>
      </c>
      <c r="AA68" t="n">
        <v>253527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85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1585962</v>
      </c>
      <c r="AZ68" t="s">
        <v>224</v>
      </c>
      <c r="BA68" t="s"/>
      <c r="BB68" t="n">
        <v>215285</v>
      </c>
      <c r="BC68" t="n">
        <v>13.33191</v>
      </c>
      <c r="BD68" t="n">
        <v>52.50278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220</v>
      </c>
      <c r="F69" t="n">
        <v>1590447</v>
      </c>
      <c r="G69" t="s">
        <v>74</v>
      </c>
      <c r="H69" t="s">
        <v>75</v>
      </c>
      <c r="I69" t="s"/>
      <c r="J69" t="s">
        <v>74</v>
      </c>
      <c r="K69" t="n">
        <v>470</v>
      </c>
      <c r="L69" t="s">
        <v>76</v>
      </c>
      <c r="M69" t="s"/>
      <c r="N69" t="s">
        <v>228</v>
      </c>
      <c r="O69" t="s">
        <v>78</v>
      </c>
      <c r="P69" t="s">
        <v>222</v>
      </c>
      <c r="Q69" t="s"/>
      <c r="R69" t="s">
        <v>153</v>
      </c>
      <c r="S69" t="s">
        <v>229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HYPERLINK("https://hotelmonitor-cachepage.eclerx.com/savepage/tk_15435847045038407_sr_2117.html","info")</f>
        <v/>
      </c>
      <c r="AA69" t="n">
        <v>253527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85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1585962</v>
      </c>
      <c r="AZ69" t="s">
        <v>224</v>
      </c>
      <c r="BA69" t="s"/>
      <c r="BB69" t="n">
        <v>215285</v>
      </c>
      <c r="BC69" t="n">
        <v>13.33191</v>
      </c>
      <c r="BD69" t="n">
        <v>52.50278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220</v>
      </c>
      <c r="F70" t="n">
        <v>1590447</v>
      </c>
      <c r="G70" t="s">
        <v>74</v>
      </c>
      <c r="H70" t="s">
        <v>75</v>
      </c>
      <c r="I70" t="s"/>
      <c r="J70" t="s">
        <v>74</v>
      </c>
      <c r="K70" t="n">
        <v>490</v>
      </c>
      <c r="L70" t="s">
        <v>76</v>
      </c>
      <c r="M70" t="s"/>
      <c r="N70" t="s">
        <v>230</v>
      </c>
      <c r="O70" t="s">
        <v>78</v>
      </c>
      <c r="P70" t="s">
        <v>222</v>
      </c>
      <c r="Q70" t="s"/>
      <c r="R70" t="s">
        <v>153</v>
      </c>
      <c r="S70" t="s">
        <v>231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HYPERLINK("https://hotelmonitor-cachepage.eclerx.com/savepage/tk_15435847045038407_sr_2117.html","info")</f>
        <v/>
      </c>
      <c r="AA70" t="n">
        <v>253527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85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1585962</v>
      </c>
      <c r="AZ70" t="s">
        <v>224</v>
      </c>
      <c r="BA70" t="s"/>
      <c r="BB70" t="n">
        <v>215285</v>
      </c>
      <c r="BC70" t="n">
        <v>13.33191</v>
      </c>
      <c r="BD70" t="n">
        <v>52.50278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220</v>
      </c>
      <c r="F71" t="n">
        <v>1590447</v>
      </c>
      <c r="G71" t="s">
        <v>74</v>
      </c>
      <c r="H71" t="s">
        <v>75</v>
      </c>
      <c r="I71" t="s"/>
      <c r="J71" t="s">
        <v>74</v>
      </c>
      <c r="K71" t="n">
        <v>490</v>
      </c>
      <c r="L71" t="s">
        <v>76</v>
      </c>
      <c r="M71" t="s"/>
      <c r="N71" t="s">
        <v>230</v>
      </c>
      <c r="O71" t="s">
        <v>78</v>
      </c>
      <c r="P71" t="s">
        <v>222</v>
      </c>
      <c r="Q71" t="s"/>
      <c r="R71" t="s">
        <v>153</v>
      </c>
      <c r="S71" t="s">
        <v>231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HYPERLINK("https://hotelmonitor-cachepage.eclerx.com/savepage/tk_15435847045038407_sr_2117.html","info")</f>
        <v/>
      </c>
      <c r="AA71" t="n">
        <v>253527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85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1585962</v>
      </c>
      <c r="AZ71" t="s">
        <v>224</v>
      </c>
      <c r="BA71" t="s"/>
      <c r="BB71" t="n">
        <v>215285</v>
      </c>
      <c r="BC71" t="n">
        <v>13.33191</v>
      </c>
      <c r="BD71" t="n">
        <v>52.50278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220</v>
      </c>
      <c r="F72" t="n">
        <v>1590447</v>
      </c>
      <c r="G72" t="s">
        <v>74</v>
      </c>
      <c r="H72" t="s">
        <v>75</v>
      </c>
      <c r="I72" t="s"/>
      <c r="J72" t="s">
        <v>74</v>
      </c>
      <c r="K72" t="n">
        <v>500</v>
      </c>
      <c r="L72" t="s">
        <v>76</v>
      </c>
      <c r="M72" t="s"/>
      <c r="N72" t="s">
        <v>227</v>
      </c>
      <c r="O72" t="s">
        <v>78</v>
      </c>
      <c r="P72" t="s">
        <v>222</v>
      </c>
      <c r="Q72" t="s"/>
      <c r="R72" t="s">
        <v>153</v>
      </c>
      <c r="S72" t="s">
        <v>232</v>
      </c>
      <c r="T72" t="s">
        <v>82</v>
      </c>
      <c r="U72" t="s"/>
      <c r="V72" t="s">
        <v>83</v>
      </c>
      <c r="W72" t="s">
        <v>99</v>
      </c>
      <c r="X72" t="s"/>
      <c r="Y72" t="s">
        <v>85</v>
      </c>
      <c r="Z72">
        <f>HYPERLINK("https://hotelmonitor-cachepage.eclerx.com/savepage/tk_15435847045038407_sr_2117.html","info")</f>
        <v/>
      </c>
      <c r="AA72" t="n">
        <v>253527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85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1585962</v>
      </c>
      <c r="AZ72" t="s">
        <v>224</v>
      </c>
      <c r="BA72" t="s"/>
      <c r="BB72" t="n">
        <v>215285</v>
      </c>
      <c r="BC72" t="n">
        <v>13.33191</v>
      </c>
      <c r="BD72" t="n">
        <v>52.50278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220</v>
      </c>
      <c r="F73" t="n">
        <v>1590447</v>
      </c>
      <c r="G73" t="s">
        <v>74</v>
      </c>
      <c r="H73" t="s">
        <v>75</v>
      </c>
      <c r="I73" t="s"/>
      <c r="J73" t="s">
        <v>74</v>
      </c>
      <c r="K73" t="n">
        <v>510</v>
      </c>
      <c r="L73" t="s">
        <v>76</v>
      </c>
      <c r="M73" t="s"/>
      <c r="N73" t="s">
        <v>228</v>
      </c>
      <c r="O73" t="s">
        <v>78</v>
      </c>
      <c r="P73" t="s">
        <v>222</v>
      </c>
      <c r="Q73" t="s"/>
      <c r="R73" t="s">
        <v>153</v>
      </c>
      <c r="S73" t="s">
        <v>226</v>
      </c>
      <c r="T73" t="s">
        <v>82</v>
      </c>
      <c r="U73" t="s"/>
      <c r="V73" t="s">
        <v>83</v>
      </c>
      <c r="W73" t="s">
        <v>99</v>
      </c>
      <c r="X73" t="s"/>
      <c r="Y73" t="s">
        <v>85</v>
      </c>
      <c r="Z73">
        <f>HYPERLINK("https://hotelmonitor-cachepage.eclerx.com/savepage/tk_15435847045038407_sr_2117.html","info")</f>
        <v/>
      </c>
      <c r="AA73" t="n">
        <v>253527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85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1585962</v>
      </c>
      <c r="AZ73" t="s">
        <v>224</v>
      </c>
      <c r="BA73" t="s"/>
      <c r="BB73" t="n">
        <v>215285</v>
      </c>
      <c r="BC73" t="n">
        <v>13.33191</v>
      </c>
      <c r="BD73" t="n">
        <v>52.50278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220</v>
      </c>
      <c r="F74" t="n">
        <v>1590447</v>
      </c>
      <c r="G74" t="s">
        <v>74</v>
      </c>
      <c r="H74" t="s">
        <v>75</v>
      </c>
      <c r="I74" t="s"/>
      <c r="J74" t="s">
        <v>74</v>
      </c>
      <c r="K74" t="n">
        <v>520</v>
      </c>
      <c r="L74" t="s">
        <v>76</v>
      </c>
      <c r="M74" t="s"/>
      <c r="N74" t="s">
        <v>233</v>
      </c>
      <c r="O74" t="s">
        <v>78</v>
      </c>
      <c r="P74" t="s">
        <v>222</v>
      </c>
      <c r="Q74" t="s"/>
      <c r="R74" t="s">
        <v>153</v>
      </c>
      <c r="S74" t="s">
        <v>234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HYPERLINK("https://hotelmonitor-cachepage.eclerx.com/savepage/tk_15435847045038407_sr_2117.html","info")</f>
        <v/>
      </c>
      <c r="AA74" t="n">
        <v>253527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85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1585962</v>
      </c>
      <c r="AZ74" t="s">
        <v>224</v>
      </c>
      <c r="BA74" t="s"/>
      <c r="BB74" t="n">
        <v>215285</v>
      </c>
      <c r="BC74" t="n">
        <v>13.33191</v>
      </c>
      <c r="BD74" t="n">
        <v>52.50278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220</v>
      </c>
      <c r="F75" t="n">
        <v>1590447</v>
      </c>
      <c r="G75" t="s">
        <v>74</v>
      </c>
      <c r="H75" t="s">
        <v>75</v>
      </c>
      <c r="I75" t="s"/>
      <c r="J75" t="s">
        <v>74</v>
      </c>
      <c r="K75" t="n">
        <v>530</v>
      </c>
      <c r="L75" t="s">
        <v>76</v>
      </c>
      <c r="M75" t="s"/>
      <c r="N75" t="s">
        <v>230</v>
      </c>
      <c r="O75" t="s">
        <v>78</v>
      </c>
      <c r="P75" t="s">
        <v>222</v>
      </c>
      <c r="Q75" t="s"/>
      <c r="R75" t="s">
        <v>153</v>
      </c>
      <c r="S75" t="s">
        <v>235</v>
      </c>
      <c r="T75" t="s">
        <v>82</v>
      </c>
      <c r="U75" t="s"/>
      <c r="V75" t="s">
        <v>83</v>
      </c>
      <c r="W75" t="s">
        <v>99</v>
      </c>
      <c r="X75" t="s"/>
      <c r="Y75" t="s">
        <v>85</v>
      </c>
      <c r="Z75">
        <f>HYPERLINK("https://hotelmonitor-cachepage.eclerx.com/savepage/tk_15435847045038407_sr_2117.html","info")</f>
        <v/>
      </c>
      <c r="AA75" t="n">
        <v>253527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85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1585962</v>
      </c>
      <c r="AZ75" t="s">
        <v>224</v>
      </c>
      <c r="BA75" t="s"/>
      <c r="BB75" t="n">
        <v>215285</v>
      </c>
      <c r="BC75" t="n">
        <v>13.33191</v>
      </c>
      <c r="BD75" t="n">
        <v>52.50278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220</v>
      </c>
      <c r="F76" t="n">
        <v>1590447</v>
      </c>
      <c r="G76" t="s">
        <v>74</v>
      </c>
      <c r="H76" t="s">
        <v>75</v>
      </c>
      <c r="I76" t="s"/>
      <c r="J76" t="s">
        <v>74</v>
      </c>
      <c r="K76" t="n">
        <v>540</v>
      </c>
      <c r="L76" t="s">
        <v>76</v>
      </c>
      <c r="M76" t="s"/>
      <c r="N76" t="s">
        <v>236</v>
      </c>
      <c r="O76" t="s">
        <v>78</v>
      </c>
      <c r="P76" t="s">
        <v>222</v>
      </c>
      <c r="Q76" t="s"/>
      <c r="R76" t="s">
        <v>153</v>
      </c>
      <c r="S76" t="s">
        <v>237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HYPERLINK("https://hotelmonitor-cachepage.eclerx.com/savepage/tk_15435847045038407_sr_2117.html","info")</f>
        <v/>
      </c>
      <c r="AA76" t="n">
        <v>253527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85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1585962</v>
      </c>
      <c r="AZ76" t="s">
        <v>224</v>
      </c>
      <c r="BA76" t="s"/>
      <c r="BB76" t="n">
        <v>215285</v>
      </c>
      <c r="BC76" t="n">
        <v>13.33191</v>
      </c>
      <c r="BD76" t="n">
        <v>52.50278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220</v>
      </c>
      <c r="F77" t="n">
        <v>1590447</v>
      </c>
      <c r="G77" t="s">
        <v>74</v>
      </c>
      <c r="H77" t="s">
        <v>75</v>
      </c>
      <c r="I77" t="s"/>
      <c r="J77" t="s">
        <v>74</v>
      </c>
      <c r="K77" t="n">
        <v>560</v>
      </c>
      <c r="L77" t="s">
        <v>76</v>
      </c>
      <c r="M77" t="s"/>
      <c r="N77" t="s">
        <v>225</v>
      </c>
      <c r="O77" t="s">
        <v>78</v>
      </c>
      <c r="P77" t="s">
        <v>222</v>
      </c>
      <c r="Q77" t="s"/>
      <c r="R77" t="s">
        <v>153</v>
      </c>
      <c r="S77" t="s">
        <v>238</v>
      </c>
      <c r="T77" t="s">
        <v>82</v>
      </c>
      <c r="U77" t="s"/>
      <c r="V77" t="s">
        <v>83</v>
      </c>
      <c r="W77" t="s">
        <v>99</v>
      </c>
      <c r="X77" t="s"/>
      <c r="Y77" t="s">
        <v>85</v>
      </c>
      <c r="Z77">
        <f>HYPERLINK("https://hotelmonitor-cachepage.eclerx.com/savepage/tk_15435847045038407_sr_2117.html","info")</f>
        <v/>
      </c>
      <c r="AA77" t="n">
        <v>253527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85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1585962</v>
      </c>
      <c r="AZ77" t="s">
        <v>224</v>
      </c>
      <c r="BA77" t="s"/>
      <c r="BB77" t="n">
        <v>215285</v>
      </c>
      <c r="BC77" t="n">
        <v>13.33191</v>
      </c>
      <c r="BD77" t="n">
        <v>52.50278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220</v>
      </c>
      <c r="F78" t="n">
        <v>1590447</v>
      </c>
      <c r="G78" t="s">
        <v>74</v>
      </c>
      <c r="H78" t="s">
        <v>75</v>
      </c>
      <c r="I78" t="s"/>
      <c r="J78" t="s">
        <v>74</v>
      </c>
      <c r="K78" t="n">
        <v>560</v>
      </c>
      <c r="L78" t="s">
        <v>76</v>
      </c>
      <c r="M78" t="s"/>
      <c r="N78" t="s">
        <v>225</v>
      </c>
      <c r="O78" t="s">
        <v>78</v>
      </c>
      <c r="P78" t="s">
        <v>222</v>
      </c>
      <c r="Q78" t="s"/>
      <c r="R78" t="s">
        <v>153</v>
      </c>
      <c r="S78" t="s">
        <v>238</v>
      </c>
      <c r="T78" t="s">
        <v>82</v>
      </c>
      <c r="U78" t="s"/>
      <c r="V78" t="s">
        <v>83</v>
      </c>
      <c r="W78" t="s">
        <v>99</v>
      </c>
      <c r="X78" t="s"/>
      <c r="Y78" t="s">
        <v>85</v>
      </c>
      <c r="Z78">
        <f>HYPERLINK("https://hotelmonitor-cachepage.eclerx.com/savepage/tk_15435847045038407_sr_2117.html","info")</f>
        <v/>
      </c>
      <c r="AA78" t="n">
        <v>253527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85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1585962</v>
      </c>
      <c r="AZ78" t="s">
        <v>224</v>
      </c>
      <c r="BA78" t="s"/>
      <c r="BB78" t="n">
        <v>215285</v>
      </c>
      <c r="BC78" t="n">
        <v>13.33191</v>
      </c>
      <c r="BD78" t="n">
        <v>52.50278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220</v>
      </c>
      <c r="F79" t="n">
        <v>1590447</v>
      </c>
      <c r="G79" t="s">
        <v>74</v>
      </c>
      <c r="H79" t="s">
        <v>75</v>
      </c>
      <c r="I79" t="s"/>
      <c r="J79" t="s">
        <v>74</v>
      </c>
      <c r="K79" t="n">
        <v>570</v>
      </c>
      <c r="L79" t="s">
        <v>76</v>
      </c>
      <c r="M79" t="s"/>
      <c r="N79" t="s">
        <v>233</v>
      </c>
      <c r="O79" t="s">
        <v>78</v>
      </c>
      <c r="P79" t="s">
        <v>222</v>
      </c>
      <c r="Q79" t="s"/>
      <c r="R79" t="s">
        <v>153</v>
      </c>
      <c r="S79" t="s">
        <v>239</v>
      </c>
      <c r="T79" t="s">
        <v>82</v>
      </c>
      <c r="U79" t="s"/>
      <c r="V79" t="s">
        <v>83</v>
      </c>
      <c r="W79" t="s">
        <v>99</v>
      </c>
      <c r="X79" t="s"/>
      <c r="Y79" t="s">
        <v>85</v>
      </c>
      <c r="Z79">
        <f>HYPERLINK("https://hotelmonitor-cachepage.eclerx.com/savepage/tk_15435847045038407_sr_2117.html","info")</f>
        <v/>
      </c>
      <c r="AA79" t="n">
        <v>253527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85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1585962</v>
      </c>
      <c r="AZ79" t="s">
        <v>224</v>
      </c>
      <c r="BA79" t="s"/>
      <c r="BB79" t="n">
        <v>215285</v>
      </c>
      <c r="BC79" t="n">
        <v>13.33191</v>
      </c>
      <c r="BD79" t="n">
        <v>52.50278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220</v>
      </c>
      <c r="F80" t="n">
        <v>1590447</v>
      </c>
      <c r="G80" t="s">
        <v>74</v>
      </c>
      <c r="H80" t="s">
        <v>75</v>
      </c>
      <c r="I80" t="s"/>
      <c r="J80" t="s">
        <v>74</v>
      </c>
      <c r="K80" t="n">
        <v>570</v>
      </c>
      <c r="L80" t="s">
        <v>76</v>
      </c>
      <c r="M80" t="s"/>
      <c r="N80" t="s">
        <v>233</v>
      </c>
      <c r="O80" t="s">
        <v>78</v>
      </c>
      <c r="P80" t="s">
        <v>222</v>
      </c>
      <c r="Q80" t="s"/>
      <c r="R80" t="s">
        <v>153</v>
      </c>
      <c r="S80" t="s">
        <v>239</v>
      </c>
      <c r="T80" t="s">
        <v>82</v>
      </c>
      <c r="U80" t="s"/>
      <c r="V80" t="s">
        <v>83</v>
      </c>
      <c r="W80" t="s">
        <v>99</v>
      </c>
      <c r="X80" t="s"/>
      <c r="Y80" t="s">
        <v>85</v>
      </c>
      <c r="Z80">
        <f>HYPERLINK("https://hotelmonitor-cachepage.eclerx.com/savepage/tk_15435847045038407_sr_2117.html","info")</f>
        <v/>
      </c>
      <c r="AA80" t="n">
        <v>253527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85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1585962</v>
      </c>
      <c r="AZ80" t="s">
        <v>224</v>
      </c>
      <c r="BA80" t="s"/>
      <c r="BB80" t="n">
        <v>215285</v>
      </c>
      <c r="BC80" t="n">
        <v>13.33191</v>
      </c>
      <c r="BD80" t="n">
        <v>52.50278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220</v>
      </c>
      <c r="F81" t="n">
        <v>1590447</v>
      </c>
      <c r="G81" t="s">
        <v>74</v>
      </c>
      <c r="H81" t="s">
        <v>75</v>
      </c>
      <c r="I81" t="s"/>
      <c r="J81" t="s">
        <v>74</v>
      </c>
      <c r="K81" t="n">
        <v>570</v>
      </c>
      <c r="L81" t="s">
        <v>76</v>
      </c>
      <c r="M81" t="s"/>
      <c r="N81" t="s">
        <v>240</v>
      </c>
      <c r="O81" t="s">
        <v>78</v>
      </c>
      <c r="P81" t="s">
        <v>222</v>
      </c>
      <c r="Q81" t="s"/>
      <c r="R81" t="s">
        <v>153</v>
      </c>
      <c r="S81" t="s">
        <v>239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HYPERLINK("https://hotelmonitor-cachepage.eclerx.com/savepage/tk_15435847045038407_sr_2117.html","info")</f>
        <v/>
      </c>
      <c r="AA81" t="n">
        <v>253527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85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1585962</v>
      </c>
      <c r="AZ81" t="s">
        <v>224</v>
      </c>
      <c r="BA81" t="s"/>
      <c r="BB81" t="n">
        <v>215285</v>
      </c>
      <c r="BC81" t="n">
        <v>13.33191</v>
      </c>
      <c r="BD81" t="n">
        <v>52.50278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220</v>
      </c>
      <c r="F82" t="n">
        <v>1590447</v>
      </c>
      <c r="G82" t="s">
        <v>74</v>
      </c>
      <c r="H82" t="s">
        <v>75</v>
      </c>
      <c r="I82" t="s"/>
      <c r="J82" t="s">
        <v>74</v>
      </c>
      <c r="K82" t="n">
        <v>570</v>
      </c>
      <c r="L82" t="s">
        <v>76</v>
      </c>
      <c r="M82" t="s"/>
      <c r="N82" t="s">
        <v>240</v>
      </c>
      <c r="O82" t="s">
        <v>78</v>
      </c>
      <c r="P82" t="s">
        <v>222</v>
      </c>
      <c r="Q82" t="s"/>
      <c r="R82" t="s">
        <v>153</v>
      </c>
      <c r="S82" t="s">
        <v>239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HYPERLINK("https://hotelmonitor-cachepage.eclerx.com/savepage/tk_15435847045038407_sr_2117.html","info")</f>
        <v/>
      </c>
      <c r="AA82" t="n">
        <v>253527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85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1585962</v>
      </c>
      <c r="AZ82" t="s">
        <v>224</v>
      </c>
      <c r="BA82" t="s"/>
      <c r="BB82" t="n">
        <v>215285</v>
      </c>
      <c r="BC82" t="n">
        <v>13.33191</v>
      </c>
      <c r="BD82" t="n">
        <v>52.50278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220</v>
      </c>
      <c r="F83" t="n">
        <v>1590447</v>
      </c>
      <c r="G83" t="s">
        <v>74</v>
      </c>
      <c r="H83" t="s">
        <v>75</v>
      </c>
      <c r="I83" t="s"/>
      <c r="J83" t="s">
        <v>74</v>
      </c>
      <c r="K83" t="n">
        <v>580</v>
      </c>
      <c r="L83" t="s">
        <v>76</v>
      </c>
      <c r="M83" t="s"/>
      <c r="N83" t="s">
        <v>241</v>
      </c>
      <c r="O83" t="s">
        <v>78</v>
      </c>
      <c r="P83" t="s">
        <v>222</v>
      </c>
      <c r="Q83" t="s"/>
      <c r="R83" t="s">
        <v>153</v>
      </c>
      <c r="S83" t="s">
        <v>242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HYPERLINK("https://hotelmonitor-cachepage.eclerx.com/savepage/tk_15435847045038407_sr_2117.html","info")</f>
        <v/>
      </c>
      <c r="AA83" t="n">
        <v>253527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85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1585962</v>
      </c>
      <c r="AZ83" t="s">
        <v>224</v>
      </c>
      <c r="BA83" t="s"/>
      <c r="BB83" t="n">
        <v>215285</v>
      </c>
      <c r="BC83" t="n">
        <v>13.33191</v>
      </c>
      <c r="BD83" t="n">
        <v>52.50278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220</v>
      </c>
      <c r="F84" t="n">
        <v>1590447</v>
      </c>
      <c r="G84" t="s">
        <v>74</v>
      </c>
      <c r="H84" t="s">
        <v>75</v>
      </c>
      <c r="I84" t="s"/>
      <c r="J84" t="s">
        <v>74</v>
      </c>
      <c r="K84" t="n">
        <v>580</v>
      </c>
      <c r="L84" t="s">
        <v>76</v>
      </c>
      <c r="M84" t="s"/>
      <c r="N84" t="s">
        <v>241</v>
      </c>
      <c r="O84" t="s">
        <v>78</v>
      </c>
      <c r="P84" t="s">
        <v>222</v>
      </c>
      <c r="Q84" t="s"/>
      <c r="R84" t="s">
        <v>153</v>
      </c>
      <c r="S84" t="s">
        <v>242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HYPERLINK("https://hotelmonitor-cachepage.eclerx.com/savepage/tk_15435847045038407_sr_2117.html","info")</f>
        <v/>
      </c>
      <c r="AA84" t="n">
        <v>253527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85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1585962</v>
      </c>
      <c r="AZ84" t="s">
        <v>224</v>
      </c>
      <c r="BA84" t="s"/>
      <c r="BB84" t="n">
        <v>215285</v>
      </c>
      <c r="BC84" t="n">
        <v>13.33191</v>
      </c>
      <c r="BD84" t="n">
        <v>52.50278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243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153.3</v>
      </c>
      <c r="L85" t="s">
        <v>76</v>
      </c>
      <c r="M85" t="s"/>
      <c r="N85" t="s">
        <v>141</v>
      </c>
      <c r="O85" t="s">
        <v>78</v>
      </c>
      <c r="P85" t="s">
        <v>243</v>
      </c>
      <c r="Q85" t="s"/>
      <c r="R85" t="s">
        <v>118</v>
      </c>
      <c r="S85" t="s">
        <v>244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HYPERLINK("https://hotelmonitor-cachepage.eclerx.com/savepage/tk_15435849826836603_sr_2117.html","info")</f>
        <v/>
      </c>
      <c r="AA85" t="n">
        <v>-2071623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242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2071623</v>
      </c>
      <c r="AZ85" t="s">
        <v>245</v>
      </c>
      <c r="BA85" t="s"/>
      <c r="BB85" t="n">
        <v>877</v>
      </c>
      <c r="BC85" t="n">
        <v>13.288672</v>
      </c>
      <c r="BD85" t="n">
        <v>52.507197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243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158.3</v>
      </c>
      <c r="L86" t="s">
        <v>76</v>
      </c>
      <c r="M86" t="s"/>
      <c r="N86" t="s">
        <v>246</v>
      </c>
      <c r="O86" t="s">
        <v>78</v>
      </c>
      <c r="P86" t="s">
        <v>243</v>
      </c>
      <c r="Q86" t="s"/>
      <c r="R86" t="s">
        <v>118</v>
      </c>
      <c r="S86" t="s">
        <v>247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HYPERLINK("https://hotelmonitor-cachepage.eclerx.com/savepage/tk_15435849826836603_sr_2117.html","info")</f>
        <v/>
      </c>
      <c r="AA86" t="n">
        <v>-2071623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242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2071623</v>
      </c>
      <c r="AZ86" t="s">
        <v>245</v>
      </c>
      <c r="BA86" t="s"/>
      <c r="BB86" t="n">
        <v>877</v>
      </c>
      <c r="BC86" t="n">
        <v>13.288672</v>
      </c>
      <c r="BD86" t="n">
        <v>52.507197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248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119.42</v>
      </c>
      <c r="L87" t="s">
        <v>76</v>
      </c>
      <c r="M87" t="s"/>
      <c r="N87" t="s">
        <v>96</v>
      </c>
      <c r="O87" t="s">
        <v>78</v>
      </c>
      <c r="P87" t="s">
        <v>248</v>
      </c>
      <c r="Q87" t="s"/>
      <c r="R87" t="s">
        <v>80</v>
      </c>
      <c r="S87" t="s">
        <v>249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HYPERLINK("https://hotelmonitor-cachepage.eclerx.com/savepage/tk_15435847739829977_sr_2117.html","info")</f>
        <v/>
      </c>
      <c r="AA87" t="n">
        <v>-2071617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123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2071617</v>
      </c>
      <c r="AZ87" t="s">
        <v>250</v>
      </c>
      <c r="BA87" t="s"/>
      <c r="BB87" t="n">
        <v>699812</v>
      </c>
      <c r="BC87" t="n">
        <v>13.360168</v>
      </c>
      <c r="BD87" t="n">
        <v>52.497919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248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140.5</v>
      </c>
      <c r="L88" t="s">
        <v>76</v>
      </c>
      <c r="M88" t="s"/>
      <c r="N88" t="s">
        <v>113</v>
      </c>
      <c r="O88" t="s">
        <v>78</v>
      </c>
      <c r="P88" t="s">
        <v>248</v>
      </c>
      <c r="Q88" t="s"/>
      <c r="R88" t="s">
        <v>80</v>
      </c>
      <c r="S88" t="s">
        <v>251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HYPERLINK("https://hotelmonitor-cachepage.eclerx.com/savepage/tk_15435847739829977_sr_2117.html","info")</f>
        <v/>
      </c>
      <c r="AA88" t="n">
        <v>-2071617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123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2071617</v>
      </c>
      <c r="AZ88" t="s">
        <v>250</v>
      </c>
      <c r="BA88" t="s"/>
      <c r="BB88" t="n">
        <v>699812</v>
      </c>
      <c r="BC88" t="n">
        <v>13.360168</v>
      </c>
      <c r="BD88" t="n">
        <v>52.497919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248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150.5</v>
      </c>
      <c r="L89" t="s">
        <v>76</v>
      </c>
      <c r="M89" t="s"/>
      <c r="N89" t="s">
        <v>252</v>
      </c>
      <c r="O89" t="s">
        <v>78</v>
      </c>
      <c r="P89" t="s">
        <v>248</v>
      </c>
      <c r="Q89" t="s"/>
      <c r="R89" t="s">
        <v>80</v>
      </c>
      <c r="S89" t="s">
        <v>253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HYPERLINK("https://hotelmonitor-cachepage.eclerx.com/savepage/tk_15435847739829977_sr_2117.html","info")</f>
        <v/>
      </c>
      <c r="AA89" t="n">
        <v>-2071617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123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2071617</v>
      </c>
      <c r="AZ89" t="s">
        <v>250</v>
      </c>
      <c r="BA89" t="s"/>
      <c r="BB89" t="n">
        <v>699812</v>
      </c>
      <c r="BC89" t="n">
        <v>13.360168</v>
      </c>
      <c r="BD89" t="n">
        <v>52.497919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254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309.75</v>
      </c>
      <c r="L90" t="s">
        <v>76</v>
      </c>
      <c r="M90" t="s"/>
      <c r="N90" t="s">
        <v>255</v>
      </c>
      <c r="O90" t="s">
        <v>78</v>
      </c>
      <c r="P90" t="s">
        <v>254</v>
      </c>
      <c r="Q90" t="s"/>
      <c r="R90" t="s">
        <v>153</v>
      </c>
      <c r="S90" t="s">
        <v>256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HYPERLINK("https://hotelmonitor-cachepage.eclerx.com/savepage/tk_15435849505072093_sr_2117.html","info")</f>
        <v/>
      </c>
      <c r="AA90" t="n">
        <v>-6796583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223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6796583</v>
      </c>
      <c r="AZ90" t="s">
        <v>257</v>
      </c>
      <c r="BA90" t="s"/>
      <c r="BB90" t="n">
        <v>145455</v>
      </c>
      <c r="BC90" t="n">
        <v>13.375451</v>
      </c>
      <c r="BD90" t="n">
        <v>52.510195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254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309.75</v>
      </c>
      <c r="L91" t="s">
        <v>76</v>
      </c>
      <c r="M91" t="s"/>
      <c r="N91" t="s">
        <v>258</v>
      </c>
      <c r="O91" t="s">
        <v>78</v>
      </c>
      <c r="P91" t="s">
        <v>254</v>
      </c>
      <c r="Q91" t="s"/>
      <c r="R91" t="s">
        <v>153</v>
      </c>
      <c r="S91" t="s">
        <v>256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HYPERLINK("https://hotelmonitor-cachepage.eclerx.com/savepage/tk_15435849505072093_sr_2117.html","info")</f>
        <v/>
      </c>
      <c r="AA91" t="n">
        <v>-6796583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223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6796583</v>
      </c>
      <c r="AZ91" t="s">
        <v>257</v>
      </c>
      <c r="BA91" t="s"/>
      <c r="BB91" t="n">
        <v>145455</v>
      </c>
      <c r="BC91" t="n">
        <v>13.375451</v>
      </c>
      <c r="BD91" t="n">
        <v>52.510195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254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351.75</v>
      </c>
      <c r="L92" t="s">
        <v>76</v>
      </c>
      <c r="M92" t="s"/>
      <c r="N92" t="s">
        <v>255</v>
      </c>
      <c r="O92" t="s">
        <v>78</v>
      </c>
      <c r="P92" t="s">
        <v>254</v>
      </c>
      <c r="Q92" t="s"/>
      <c r="R92" t="s">
        <v>153</v>
      </c>
      <c r="S92" t="s">
        <v>259</v>
      </c>
      <c r="T92" t="s">
        <v>82</v>
      </c>
      <c r="U92" t="s"/>
      <c r="V92" t="s">
        <v>83</v>
      </c>
      <c r="W92" t="s">
        <v>99</v>
      </c>
      <c r="X92" t="s"/>
      <c r="Y92" t="s">
        <v>85</v>
      </c>
      <c r="Z92">
        <f>HYPERLINK("https://hotelmonitor-cachepage.eclerx.com/savepage/tk_15435849505072093_sr_2117.html","info")</f>
        <v/>
      </c>
      <c r="AA92" t="n">
        <v>-6796583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223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6796583</v>
      </c>
      <c r="AZ92" t="s">
        <v>257</v>
      </c>
      <c r="BA92" t="s"/>
      <c r="BB92" t="n">
        <v>145455</v>
      </c>
      <c r="BC92" t="n">
        <v>13.375451</v>
      </c>
      <c r="BD92" t="n">
        <v>52.510195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254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351.75</v>
      </c>
      <c r="L93" t="s">
        <v>76</v>
      </c>
      <c r="M93" t="s"/>
      <c r="N93" t="s">
        <v>258</v>
      </c>
      <c r="O93" t="s">
        <v>78</v>
      </c>
      <c r="P93" t="s">
        <v>254</v>
      </c>
      <c r="Q93" t="s"/>
      <c r="R93" t="s">
        <v>153</v>
      </c>
      <c r="S93" t="s">
        <v>259</v>
      </c>
      <c r="T93" t="s">
        <v>82</v>
      </c>
      <c r="U93" t="s"/>
      <c r="V93" t="s">
        <v>83</v>
      </c>
      <c r="W93" t="s">
        <v>99</v>
      </c>
      <c r="X93" t="s"/>
      <c r="Y93" t="s">
        <v>85</v>
      </c>
      <c r="Z93">
        <f>HYPERLINK("https://hotelmonitor-cachepage.eclerx.com/savepage/tk_15435849505072093_sr_2117.html","info")</f>
        <v/>
      </c>
      <c r="AA93" t="n">
        <v>-6796583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223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6796583</v>
      </c>
      <c r="AZ93" t="s">
        <v>257</v>
      </c>
      <c r="BA93" t="s"/>
      <c r="BB93" t="n">
        <v>145455</v>
      </c>
      <c r="BC93" t="n">
        <v>13.375451</v>
      </c>
      <c r="BD93" t="n">
        <v>52.510195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254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351.75</v>
      </c>
      <c r="L94" t="s">
        <v>76</v>
      </c>
      <c r="M94" t="s"/>
      <c r="N94" t="s">
        <v>260</v>
      </c>
      <c r="O94" t="s">
        <v>78</v>
      </c>
      <c r="P94" t="s">
        <v>254</v>
      </c>
      <c r="Q94" t="s"/>
      <c r="R94" t="s">
        <v>153</v>
      </c>
      <c r="S94" t="s">
        <v>259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HYPERLINK("https://hotelmonitor-cachepage.eclerx.com/savepage/tk_15435849505072093_sr_2117.html","info")</f>
        <v/>
      </c>
      <c r="AA94" t="n">
        <v>-6796583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223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6796583</v>
      </c>
      <c r="AZ94" t="s">
        <v>257</v>
      </c>
      <c r="BA94" t="s"/>
      <c r="BB94" t="n">
        <v>145455</v>
      </c>
      <c r="BC94" t="n">
        <v>13.375451</v>
      </c>
      <c r="BD94" t="n">
        <v>52.510195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254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351.75</v>
      </c>
      <c r="L95" t="s">
        <v>76</v>
      </c>
      <c r="M95" t="s"/>
      <c r="N95" t="s">
        <v>261</v>
      </c>
      <c r="O95" t="s">
        <v>78</v>
      </c>
      <c r="P95" t="s">
        <v>254</v>
      </c>
      <c r="Q95" t="s"/>
      <c r="R95" t="s">
        <v>153</v>
      </c>
      <c r="S95" t="s">
        <v>259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HYPERLINK("https://hotelmonitor-cachepage.eclerx.com/savepage/tk_15435849505072093_sr_2117.html","info")</f>
        <v/>
      </c>
      <c r="AA95" t="n">
        <v>-6796583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223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6796583</v>
      </c>
      <c r="AZ95" t="s">
        <v>257</v>
      </c>
      <c r="BA95" t="s"/>
      <c r="BB95" t="n">
        <v>145455</v>
      </c>
      <c r="BC95" t="n">
        <v>13.375451</v>
      </c>
      <c r="BD95" t="n">
        <v>52.510195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254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372.75</v>
      </c>
      <c r="L96" t="s">
        <v>76</v>
      </c>
      <c r="M96" t="s"/>
      <c r="N96" t="s">
        <v>258</v>
      </c>
      <c r="O96" t="s">
        <v>78</v>
      </c>
      <c r="P96" t="s">
        <v>254</v>
      </c>
      <c r="Q96" t="s"/>
      <c r="R96" t="s">
        <v>153</v>
      </c>
      <c r="S96" t="s">
        <v>262</v>
      </c>
      <c r="T96" t="s">
        <v>82</v>
      </c>
      <c r="U96" t="s"/>
      <c r="V96" t="s">
        <v>83</v>
      </c>
      <c r="W96" t="s">
        <v>99</v>
      </c>
      <c r="X96" t="s"/>
      <c r="Y96" t="s">
        <v>85</v>
      </c>
      <c r="Z96">
        <f>HYPERLINK("https://hotelmonitor-cachepage.eclerx.com/savepage/tk_15435849505072093_sr_2117.html","info")</f>
        <v/>
      </c>
      <c r="AA96" t="n">
        <v>-6796583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223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6796583</v>
      </c>
      <c r="AZ96" t="s">
        <v>257</v>
      </c>
      <c r="BA96" t="s"/>
      <c r="BB96" t="n">
        <v>145455</v>
      </c>
      <c r="BC96" t="n">
        <v>13.375451</v>
      </c>
      <c r="BD96" t="n">
        <v>52.510195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254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393.75</v>
      </c>
      <c r="L97" t="s">
        <v>76</v>
      </c>
      <c r="M97" t="s"/>
      <c r="N97" t="s">
        <v>260</v>
      </c>
      <c r="O97" t="s">
        <v>78</v>
      </c>
      <c r="P97" t="s">
        <v>254</v>
      </c>
      <c r="Q97" t="s"/>
      <c r="R97" t="s">
        <v>153</v>
      </c>
      <c r="S97" t="s">
        <v>263</v>
      </c>
      <c r="T97" t="s">
        <v>82</v>
      </c>
      <c r="U97" t="s"/>
      <c r="V97" t="s">
        <v>83</v>
      </c>
      <c r="W97" t="s">
        <v>99</v>
      </c>
      <c r="X97" t="s"/>
      <c r="Y97" t="s">
        <v>85</v>
      </c>
      <c r="Z97">
        <f>HYPERLINK("https://hotelmonitor-cachepage.eclerx.com/savepage/tk_15435849505072093_sr_2117.html","info")</f>
        <v/>
      </c>
      <c r="AA97" t="n">
        <v>-6796583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223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6796583</v>
      </c>
      <c r="AZ97" t="s">
        <v>257</v>
      </c>
      <c r="BA97" t="s"/>
      <c r="BB97" t="n">
        <v>145455</v>
      </c>
      <c r="BC97" t="n">
        <v>13.375451</v>
      </c>
      <c r="BD97" t="n">
        <v>52.510195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254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393.75</v>
      </c>
      <c r="L98" t="s">
        <v>76</v>
      </c>
      <c r="M98" t="s"/>
      <c r="N98" t="s">
        <v>261</v>
      </c>
      <c r="O98" t="s">
        <v>78</v>
      </c>
      <c r="P98" t="s">
        <v>254</v>
      </c>
      <c r="Q98" t="s"/>
      <c r="R98" t="s">
        <v>153</v>
      </c>
      <c r="S98" t="s">
        <v>263</v>
      </c>
      <c r="T98" t="s">
        <v>82</v>
      </c>
      <c r="U98" t="s"/>
      <c r="V98" t="s">
        <v>83</v>
      </c>
      <c r="W98" t="s">
        <v>99</v>
      </c>
      <c r="X98" t="s"/>
      <c r="Y98" t="s">
        <v>85</v>
      </c>
      <c r="Z98">
        <f>HYPERLINK("https://hotelmonitor-cachepage.eclerx.com/savepage/tk_15435849505072093_sr_2117.html","info")</f>
        <v/>
      </c>
      <c r="AA98" t="n">
        <v>-6796583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223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6796583</v>
      </c>
      <c r="AZ98" t="s">
        <v>257</v>
      </c>
      <c r="BA98" t="s"/>
      <c r="BB98" t="n">
        <v>145455</v>
      </c>
      <c r="BC98" t="n">
        <v>13.375451</v>
      </c>
      <c r="BD98" t="n">
        <v>52.510195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254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414.75</v>
      </c>
      <c r="L99" t="s">
        <v>76</v>
      </c>
      <c r="M99" t="s"/>
      <c r="N99" t="s">
        <v>264</v>
      </c>
      <c r="O99" t="s">
        <v>78</v>
      </c>
      <c r="P99" t="s">
        <v>254</v>
      </c>
      <c r="Q99" t="s"/>
      <c r="R99" t="s">
        <v>153</v>
      </c>
      <c r="S99" t="s">
        <v>265</v>
      </c>
      <c r="T99" t="s">
        <v>82</v>
      </c>
      <c r="U99" t="s"/>
      <c r="V99" t="s">
        <v>83</v>
      </c>
      <c r="W99" t="s">
        <v>99</v>
      </c>
      <c r="X99" t="s"/>
      <c r="Y99" t="s">
        <v>85</v>
      </c>
      <c r="Z99">
        <f>HYPERLINK("https://hotelmonitor-cachepage.eclerx.com/savepage/tk_15435849505072093_sr_2117.html","info")</f>
        <v/>
      </c>
      <c r="AA99" t="n">
        <v>-6796583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223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6796583</v>
      </c>
      <c r="AZ99" t="s">
        <v>257</v>
      </c>
      <c r="BA99" t="s"/>
      <c r="BB99" t="n">
        <v>145455</v>
      </c>
      <c r="BC99" t="n">
        <v>13.375451</v>
      </c>
      <c r="BD99" t="n">
        <v>52.510195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254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414.75</v>
      </c>
      <c r="L100" t="s">
        <v>76</v>
      </c>
      <c r="M100" t="s"/>
      <c r="N100" t="s">
        <v>260</v>
      </c>
      <c r="O100" t="s">
        <v>78</v>
      </c>
      <c r="P100" t="s">
        <v>254</v>
      </c>
      <c r="Q100" t="s"/>
      <c r="R100" t="s">
        <v>153</v>
      </c>
      <c r="S100" t="s">
        <v>265</v>
      </c>
      <c r="T100" t="s">
        <v>82</v>
      </c>
      <c r="U100" t="s"/>
      <c r="V100" t="s">
        <v>83</v>
      </c>
      <c r="W100" t="s">
        <v>99</v>
      </c>
      <c r="X100" t="s"/>
      <c r="Y100" t="s">
        <v>85</v>
      </c>
      <c r="Z100">
        <f>HYPERLINK("https://hotelmonitor-cachepage.eclerx.com/savepage/tk_15435849505072093_sr_2117.html","info")</f>
        <v/>
      </c>
      <c r="AA100" t="n">
        <v>-6796583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223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6796583</v>
      </c>
      <c r="AZ100" t="s">
        <v>257</v>
      </c>
      <c r="BA100" t="s"/>
      <c r="BB100" t="n">
        <v>145455</v>
      </c>
      <c r="BC100" t="n">
        <v>13.375451</v>
      </c>
      <c r="BD100" t="n">
        <v>52.510195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254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435.75</v>
      </c>
      <c r="L101" t="s">
        <v>76</v>
      </c>
      <c r="M101" t="s"/>
      <c r="N101" t="s">
        <v>266</v>
      </c>
      <c r="O101" t="s">
        <v>78</v>
      </c>
      <c r="P101" t="s">
        <v>254</v>
      </c>
      <c r="Q101" t="s"/>
      <c r="R101" t="s">
        <v>153</v>
      </c>
      <c r="S101" t="s">
        <v>267</v>
      </c>
      <c r="T101" t="s">
        <v>82</v>
      </c>
      <c r="U101" t="s"/>
      <c r="V101" t="s">
        <v>83</v>
      </c>
      <c r="W101" t="s">
        <v>99</v>
      </c>
      <c r="X101" t="s"/>
      <c r="Y101" t="s">
        <v>85</v>
      </c>
      <c r="Z101">
        <f>HYPERLINK("https://hotelmonitor-cachepage.eclerx.com/savepage/tk_15435849505072093_sr_2117.html","info")</f>
        <v/>
      </c>
      <c r="AA101" t="n">
        <v>-6796583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223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6796583</v>
      </c>
      <c r="AZ101" t="s">
        <v>257</v>
      </c>
      <c r="BA101" t="s"/>
      <c r="BB101" t="n">
        <v>145455</v>
      </c>
      <c r="BC101" t="n">
        <v>13.375451</v>
      </c>
      <c r="BD101" t="n">
        <v>52.510195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254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498.75</v>
      </c>
      <c r="L102" t="s">
        <v>76</v>
      </c>
      <c r="M102" t="s"/>
      <c r="N102" t="s">
        <v>268</v>
      </c>
      <c r="O102" t="s">
        <v>78</v>
      </c>
      <c r="P102" t="s">
        <v>254</v>
      </c>
      <c r="Q102" t="s"/>
      <c r="R102" t="s">
        <v>153</v>
      </c>
      <c r="S102" t="s">
        <v>269</v>
      </c>
      <c r="T102" t="s">
        <v>82</v>
      </c>
      <c r="U102" t="s"/>
      <c r="V102" t="s">
        <v>83</v>
      </c>
      <c r="W102" t="s">
        <v>99</v>
      </c>
      <c r="X102" t="s"/>
      <c r="Y102" t="s">
        <v>85</v>
      </c>
      <c r="Z102">
        <f>HYPERLINK("https://hotelmonitor-cachepage.eclerx.com/savepage/tk_15435849505072093_sr_2117.html","info")</f>
        <v/>
      </c>
      <c r="AA102" t="n">
        <v>-6796583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223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6796583</v>
      </c>
      <c r="AZ102" t="s">
        <v>257</v>
      </c>
      <c r="BA102" t="s"/>
      <c r="BB102" t="n">
        <v>145455</v>
      </c>
      <c r="BC102" t="n">
        <v>13.375451</v>
      </c>
      <c r="BD102" t="n">
        <v>52.510195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254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677.25</v>
      </c>
      <c r="L103" t="s">
        <v>76</v>
      </c>
      <c r="M103" t="s"/>
      <c r="N103" t="s">
        <v>270</v>
      </c>
      <c r="O103" t="s">
        <v>78</v>
      </c>
      <c r="P103" t="s">
        <v>254</v>
      </c>
      <c r="Q103" t="s"/>
      <c r="R103" t="s">
        <v>153</v>
      </c>
      <c r="S103" t="s">
        <v>271</v>
      </c>
      <c r="T103" t="s">
        <v>82</v>
      </c>
      <c r="U103" t="s"/>
      <c r="V103" t="s">
        <v>83</v>
      </c>
      <c r="W103" t="s">
        <v>99</v>
      </c>
      <c r="X103" t="s"/>
      <c r="Y103" t="s">
        <v>85</v>
      </c>
      <c r="Z103">
        <f>HYPERLINK("https://hotelmonitor-cachepage.eclerx.com/savepage/tk_15435849505072093_sr_2117.html","info")</f>
        <v/>
      </c>
      <c r="AA103" t="n">
        <v>-6796583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223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6796583</v>
      </c>
      <c r="AZ103" t="s">
        <v>257</v>
      </c>
      <c r="BA103" t="s"/>
      <c r="BB103" t="n">
        <v>145455</v>
      </c>
      <c r="BC103" t="n">
        <v>13.375451</v>
      </c>
      <c r="BD103" t="n">
        <v>52.510195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254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698.25</v>
      </c>
      <c r="L104" t="s">
        <v>76</v>
      </c>
      <c r="M104" t="s"/>
      <c r="N104" t="s">
        <v>270</v>
      </c>
      <c r="O104" t="s">
        <v>78</v>
      </c>
      <c r="P104" t="s">
        <v>254</v>
      </c>
      <c r="Q104" t="s"/>
      <c r="R104" t="s">
        <v>153</v>
      </c>
      <c r="S104" t="s">
        <v>272</v>
      </c>
      <c r="T104" t="s">
        <v>82</v>
      </c>
      <c r="U104" t="s"/>
      <c r="V104" t="s">
        <v>83</v>
      </c>
      <c r="W104" t="s">
        <v>99</v>
      </c>
      <c r="X104" t="s"/>
      <c r="Y104" t="s">
        <v>85</v>
      </c>
      <c r="Z104">
        <f>HYPERLINK("https://hotelmonitor-cachepage.eclerx.com/savepage/tk_15435849505072093_sr_2117.html","info")</f>
        <v/>
      </c>
      <c r="AA104" t="n">
        <v>-6796583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223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6796583</v>
      </c>
      <c r="AZ104" t="s">
        <v>257</v>
      </c>
      <c r="BA104" t="s"/>
      <c r="BB104" t="n">
        <v>145455</v>
      </c>
      <c r="BC104" t="n">
        <v>13.375451</v>
      </c>
      <c r="BD104" t="n">
        <v>52.510195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254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1464.75</v>
      </c>
      <c r="L105" t="s">
        <v>76</v>
      </c>
      <c r="M105" t="s"/>
      <c r="N105" t="s">
        <v>273</v>
      </c>
      <c r="O105" t="s">
        <v>78</v>
      </c>
      <c r="P105" t="s">
        <v>254</v>
      </c>
      <c r="Q105" t="s"/>
      <c r="R105" t="s">
        <v>153</v>
      </c>
      <c r="S105" t="s">
        <v>274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HYPERLINK("https://hotelmonitor-cachepage.eclerx.com/savepage/tk_15435849505072093_sr_2117.html","info")</f>
        <v/>
      </c>
      <c r="AA105" t="n">
        <v>-6796583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223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6796583</v>
      </c>
      <c r="AZ105" t="s">
        <v>257</v>
      </c>
      <c r="BA105" t="s"/>
      <c r="BB105" t="n">
        <v>145455</v>
      </c>
      <c r="BC105" t="n">
        <v>13.375451</v>
      </c>
      <c r="BD105" t="n">
        <v>52.510195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254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12600</v>
      </c>
      <c r="L106" t="s">
        <v>76</v>
      </c>
      <c r="M106" t="s"/>
      <c r="N106" t="s">
        <v>275</v>
      </c>
      <c r="O106" t="s">
        <v>276</v>
      </c>
      <c r="P106" t="s">
        <v>254</v>
      </c>
      <c r="Q106" t="s"/>
      <c r="R106" t="s">
        <v>153</v>
      </c>
      <c r="S106" t="s">
        <v>277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HYPERLINK("https://hotelmonitor-cachepage.eclerx.com/savepage/tk_15435849505072093_sr_2117.html","info")</f>
        <v/>
      </c>
      <c r="AA106" t="n">
        <v>-6796583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223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6796583</v>
      </c>
      <c r="AZ106" t="s">
        <v>257</v>
      </c>
      <c r="BA106" t="s"/>
      <c r="BB106" t="n">
        <v>145455</v>
      </c>
      <c r="BC106" t="n">
        <v>13.375451</v>
      </c>
      <c r="BD106" t="n">
        <v>52.510195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278</v>
      </c>
      <c r="F107" t="n">
        <v>379385</v>
      </c>
      <c r="G107" t="s">
        <v>74</v>
      </c>
      <c r="H107" t="s">
        <v>75</v>
      </c>
      <c r="I107" t="s"/>
      <c r="J107" t="s">
        <v>74</v>
      </c>
      <c r="K107" t="n">
        <v>145.95</v>
      </c>
      <c r="L107" t="s">
        <v>76</v>
      </c>
      <c r="M107" t="s"/>
      <c r="N107" t="s">
        <v>279</v>
      </c>
      <c r="O107" t="s">
        <v>78</v>
      </c>
      <c r="P107" t="s">
        <v>280</v>
      </c>
      <c r="Q107" t="s"/>
      <c r="R107" t="s">
        <v>153</v>
      </c>
      <c r="S107" t="s">
        <v>281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HYPERLINK("https://hotelmonitor-cachepage.eclerx.com/savepage/tk_15435846522017522_sr_2117.html","info")</f>
        <v/>
      </c>
      <c r="AA107" t="n">
        <v>5851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56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1845073</v>
      </c>
      <c r="AZ107" t="s">
        <v>282</v>
      </c>
      <c r="BA107" t="s"/>
      <c r="BB107" t="n">
        <v>3196</v>
      </c>
      <c r="BC107" t="n">
        <v>13.3547</v>
      </c>
      <c r="BD107" t="n">
        <v>52.50583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278</v>
      </c>
      <c r="F108" t="n">
        <v>379385</v>
      </c>
      <c r="G108" t="s">
        <v>74</v>
      </c>
      <c r="H108" t="s">
        <v>75</v>
      </c>
      <c r="I108" t="s"/>
      <c r="J108" t="s">
        <v>74</v>
      </c>
      <c r="K108" t="n">
        <v>145.95</v>
      </c>
      <c r="L108" t="s">
        <v>76</v>
      </c>
      <c r="M108" t="s"/>
      <c r="N108" t="s">
        <v>283</v>
      </c>
      <c r="O108" t="s">
        <v>78</v>
      </c>
      <c r="P108" t="s">
        <v>280</v>
      </c>
      <c r="Q108" t="s"/>
      <c r="R108" t="s">
        <v>153</v>
      </c>
      <c r="S108" t="s">
        <v>281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HYPERLINK("https://hotelmonitor-cachepage.eclerx.com/savepage/tk_15435846522017522_sr_2117.html","info")</f>
        <v/>
      </c>
      <c r="AA108" t="n">
        <v>5851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56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1845073</v>
      </c>
      <c r="AZ108" t="s">
        <v>282</v>
      </c>
      <c r="BA108" t="s"/>
      <c r="BB108" t="n">
        <v>3196</v>
      </c>
      <c r="BC108" t="n">
        <v>13.3547</v>
      </c>
      <c r="BD108" t="n">
        <v>52.50583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278</v>
      </c>
      <c r="F109" t="n">
        <v>379385</v>
      </c>
      <c r="G109" t="s">
        <v>74</v>
      </c>
      <c r="H109" t="s">
        <v>75</v>
      </c>
      <c r="I109" t="s"/>
      <c r="J109" t="s">
        <v>74</v>
      </c>
      <c r="K109" t="n">
        <v>166.95</v>
      </c>
      <c r="L109" t="s">
        <v>76</v>
      </c>
      <c r="M109" t="s"/>
      <c r="N109" t="s">
        <v>284</v>
      </c>
      <c r="O109" t="s">
        <v>78</v>
      </c>
      <c r="P109" t="s">
        <v>280</v>
      </c>
      <c r="Q109" t="s"/>
      <c r="R109" t="s">
        <v>153</v>
      </c>
      <c r="S109" t="s">
        <v>285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HYPERLINK("https://hotelmonitor-cachepage.eclerx.com/savepage/tk_15435846522017522_sr_2117.html","info")</f>
        <v/>
      </c>
      <c r="AA109" t="n">
        <v>5851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56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1845073</v>
      </c>
      <c r="AZ109" t="s">
        <v>282</v>
      </c>
      <c r="BA109" t="s"/>
      <c r="BB109" t="n">
        <v>3196</v>
      </c>
      <c r="BC109" t="n">
        <v>13.3547</v>
      </c>
      <c r="BD109" t="n">
        <v>52.50583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278</v>
      </c>
      <c r="F110" t="n">
        <v>379385</v>
      </c>
      <c r="G110" t="s">
        <v>74</v>
      </c>
      <c r="H110" t="s">
        <v>75</v>
      </c>
      <c r="I110" t="s"/>
      <c r="J110" t="s">
        <v>74</v>
      </c>
      <c r="K110" t="n">
        <v>166.95</v>
      </c>
      <c r="L110" t="s">
        <v>76</v>
      </c>
      <c r="M110" t="s"/>
      <c r="N110" t="s">
        <v>286</v>
      </c>
      <c r="O110" t="s">
        <v>78</v>
      </c>
      <c r="P110" t="s">
        <v>280</v>
      </c>
      <c r="Q110" t="s"/>
      <c r="R110" t="s">
        <v>153</v>
      </c>
      <c r="S110" t="s">
        <v>285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HYPERLINK("https://hotelmonitor-cachepage.eclerx.com/savepage/tk_15435846522017522_sr_2117.html","info")</f>
        <v/>
      </c>
      <c r="AA110" t="n">
        <v>5851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56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1845073</v>
      </c>
      <c r="AZ110" t="s">
        <v>282</v>
      </c>
      <c r="BA110" t="s"/>
      <c r="BB110" t="n">
        <v>3196</v>
      </c>
      <c r="BC110" t="n">
        <v>13.3547</v>
      </c>
      <c r="BD110" t="n">
        <v>52.50583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278</v>
      </c>
      <c r="F111" t="n">
        <v>379385</v>
      </c>
      <c r="G111" t="s">
        <v>74</v>
      </c>
      <c r="H111" t="s">
        <v>75</v>
      </c>
      <c r="I111" t="s"/>
      <c r="J111" t="s">
        <v>74</v>
      </c>
      <c r="K111" t="n">
        <v>187.95</v>
      </c>
      <c r="L111" t="s">
        <v>76</v>
      </c>
      <c r="M111" t="s"/>
      <c r="N111" t="s">
        <v>283</v>
      </c>
      <c r="O111" t="s">
        <v>78</v>
      </c>
      <c r="P111" t="s">
        <v>280</v>
      </c>
      <c r="Q111" t="s"/>
      <c r="R111" t="s">
        <v>153</v>
      </c>
      <c r="S111" t="s">
        <v>287</v>
      </c>
      <c r="T111" t="s">
        <v>82</v>
      </c>
      <c r="U111" t="s"/>
      <c r="V111" t="s">
        <v>83</v>
      </c>
      <c r="W111" t="s">
        <v>99</v>
      </c>
      <c r="X111" t="s"/>
      <c r="Y111" t="s">
        <v>85</v>
      </c>
      <c r="Z111">
        <f>HYPERLINK("https://hotelmonitor-cachepage.eclerx.com/savepage/tk_15435846522017522_sr_2117.html","info")</f>
        <v/>
      </c>
      <c r="AA111" t="n">
        <v>5851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56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1845073</v>
      </c>
      <c r="AZ111" t="s">
        <v>282</v>
      </c>
      <c r="BA111" t="s"/>
      <c r="BB111" t="n">
        <v>3196</v>
      </c>
      <c r="BC111" t="n">
        <v>13.3547</v>
      </c>
      <c r="BD111" t="n">
        <v>52.50583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278</v>
      </c>
      <c r="F112" t="n">
        <v>379385</v>
      </c>
      <c r="G112" t="s">
        <v>74</v>
      </c>
      <c r="H112" t="s">
        <v>75</v>
      </c>
      <c r="I112" t="s"/>
      <c r="J112" t="s">
        <v>74</v>
      </c>
      <c r="K112" t="n">
        <v>187.95</v>
      </c>
      <c r="L112" t="s">
        <v>76</v>
      </c>
      <c r="M112" t="s"/>
      <c r="N112" t="s">
        <v>279</v>
      </c>
      <c r="O112" t="s">
        <v>78</v>
      </c>
      <c r="P112" t="s">
        <v>280</v>
      </c>
      <c r="Q112" t="s"/>
      <c r="R112" t="s">
        <v>153</v>
      </c>
      <c r="S112" t="s">
        <v>287</v>
      </c>
      <c r="T112" t="s">
        <v>82</v>
      </c>
      <c r="U112" t="s"/>
      <c r="V112" t="s">
        <v>83</v>
      </c>
      <c r="W112" t="s">
        <v>99</v>
      </c>
      <c r="X112" t="s"/>
      <c r="Y112" t="s">
        <v>85</v>
      </c>
      <c r="Z112">
        <f>HYPERLINK("https://hotelmonitor-cachepage.eclerx.com/savepage/tk_15435846522017522_sr_2117.html","info")</f>
        <v/>
      </c>
      <c r="AA112" t="n">
        <v>5851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56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1845073</v>
      </c>
      <c r="AZ112" t="s">
        <v>282</v>
      </c>
      <c r="BA112" t="s"/>
      <c r="BB112" t="n">
        <v>3196</v>
      </c>
      <c r="BC112" t="n">
        <v>13.3547</v>
      </c>
      <c r="BD112" t="n">
        <v>52.50583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278</v>
      </c>
      <c r="F113" t="n">
        <v>379385</v>
      </c>
      <c r="G113" t="s">
        <v>74</v>
      </c>
      <c r="H113" t="s">
        <v>75</v>
      </c>
      <c r="I113" t="s"/>
      <c r="J113" t="s">
        <v>74</v>
      </c>
      <c r="K113" t="n">
        <v>187.95</v>
      </c>
      <c r="L113" t="s">
        <v>76</v>
      </c>
      <c r="M113" t="s"/>
      <c r="N113" t="s">
        <v>288</v>
      </c>
      <c r="O113" t="s">
        <v>78</v>
      </c>
      <c r="P113" t="s">
        <v>280</v>
      </c>
      <c r="Q113" t="s"/>
      <c r="R113" t="s">
        <v>153</v>
      </c>
      <c r="S113" t="s">
        <v>287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HYPERLINK("https://hotelmonitor-cachepage.eclerx.com/savepage/tk_15435846522017522_sr_2117.html","info")</f>
        <v/>
      </c>
      <c r="AA113" t="n">
        <v>5851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56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1845073</v>
      </c>
      <c r="AZ113" t="s">
        <v>282</v>
      </c>
      <c r="BA113" t="s"/>
      <c r="BB113" t="n">
        <v>3196</v>
      </c>
      <c r="BC113" t="n">
        <v>13.3547</v>
      </c>
      <c r="BD113" t="n">
        <v>52.50583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278</v>
      </c>
      <c r="F114" t="n">
        <v>379385</v>
      </c>
      <c r="G114" t="s">
        <v>74</v>
      </c>
      <c r="H114" t="s">
        <v>75</v>
      </c>
      <c r="I114" t="s"/>
      <c r="J114" t="s">
        <v>74</v>
      </c>
      <c r="K114" t="n">
        <v>187.95</v>
      </c>
      <c r="L114" t="s">
        <v>76</v>
      </c>
      <c r="M114" t="s"/>
      <c r="N114" t="s">
        <v>289</v>
      </c>
      <c r="O114" t="s">
        <v>78</v>
      </c>
      <c r="P114" t="s">
        <v>280</v>
      </c>
      <c r="Q114" t="s"/>
      <c r="R114" t="s">
        <v>153</v>
      </c>
      <c r="S114" t="s">
        <v>287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HYPERLINK("https://hotelmonitor-cachepage.eclerx.com/savepage/tk_15435846522017522_sr_2117.html","info")</f>
        <v/>
      </c>
      <c r="AA114" t="n">
        <v>5851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56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1845073</v>
      </c>
      <c r="AZ114" t="s">
        <v>282</v>
      </c>
      <c r="BA114" t="s"/>
      <c r="BB114" t="n">
        <v>3196</v>
      </c>
      <c r="BC114" t="n">
        <v>13.3547</v>
      </c>
      <c r="BD114" t="n">
        <v>52.50583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278</v>
      </c>
      <c r="F115" t="n">
        <v>379385</v>
      </c>
      <c r="G115" t="s">
        <v>74</v>
      </c>
      <c r="H115" t="s">
        <v>75</v>
      </c>
      <c r="I115" t="s"/>
      <c r="J115" t="s">
        <v>74</v>
      </c>
      <c r="K115" t="n">
        <v>208.95</v>
      </c>
      <c r="L115" t="s">
        <v>76</v>
      </c>
      <c r="M115" t="s"/>
      <c r="N115" t="s">
        <v>284</v>
      </c>
      <c r="O115" t="s">
        <v>78</v>
      </c>
      <c r="P115" t="s">
        <v>280</v>
      </c>
      <c r="Q115" t="s"/>
      <c r="R115" t="s">
        <v>153</v>
      </c>
      <c r="S115" t="s">
        <v>290</v>
      </c>
      <c r="T115" t="s">
        <v>82</v>
      </c>
      <c r="U115" t="s"/>
      <c r="V115" t="s">
        <v>83</v>
      </c>
      <c r="W115" t="s">
        <v>99</v>
      </c>
      <c r="X115" t="s"/>
      <c r="Y115" t="s">
        <v>85</v>
      </c>
      <c r="Z115">
        <f>HYPERLINK("https://hotelmonitor-cachepage.eclerx.com/savepage/tk_15435846522017522_sr_2117.html","info")</f>
        <v/>
      </c>
      <c r="AA115" t="n">
        <v>5851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56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1845073</v>
      </c>
      <c r="AZ115" t="s">
        <v>282</v>
      </c>
      <c r="BA115" t="s"/>
      <c r="BB115" t="n">
        <v>3196</v>
      </c>
      <c r="BC115" t="n">
        <v>13.3547</v>
      </c>
      <c r="BD115" t="n">
        <v>52.50583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278</v>
      </c>
      <c r="F116" t="n">
        <v>379385</v>
      </c>
      <c r="G116" t="s">
        <v>74</v>
      </c>
      <c r="H116" t="s">
        <v>75</v>
      </c>
      <c r="I116" t="s"/>
      <c r="J116" t="s">
        <v>74</v>
      </c>
      <c r="K116" t="n">
        <v>208.95</v>
      </c>
      <c r="L116" t="s">
        <v>76</v>
      </c>
      <c r="M116" t="s"/>
      <c r="N116" t="s">
        <v>286</v>
      </c>
      <c r="O116" t="s">
        <v>78</v>
      </c>
      <c r="P116" t="s">
        <v>280</v>
      </c>
      <c r="Q116" t="s"/>
      <c r="R116" t="s">
        <v>153</v>
      </c>
      <c r="S116" t="s">
        <v>290</v>
      </c>
      <c r="T116" t="s">
        <v>82</v>
      </c>
      <c r="U116" t="s"/>
      <c r="V116" t="s">
        <v>83</v>
      </c>
      <c r="W116" t="s">
        <v>99</v>
      </c>
      <c r="X116" t="s"/>
      <c r="Y116" t="s">
        <v>85</v>
      </c>
      <c r="Z116">
        <f>HYPERLINK("https://hotelmonitor-cachepage.eclerx.com/savepage/tk_15435846522017522_sr_2117.html","info")</f>
        <v/>
      </c>
      <c r="AA116" t="n">
        <v>5851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56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1845073</v>
      </c>
      <c r="AZ116" t="s">
        <v>282</v>
      </c>
      <c r="BA116" t="s"/>
      <c r="BB116" t="n">
        <v>3196</v>
      </c>
      <c r="BC116" t="n">
        <v>13.3547</v>
      </c>
      <c r="BD116" t="n">
        <v>52.50583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278</v>
      </c>
      <c r="F117" t="n">
        <v>379385</v>
      </c>
      <c r="G117" t="s">
        <v>74</v>
      </c>
      <c r="H117" t="s">
        <v>75</v>
      </c>
      <c r="I117" t="s"/>
      <c r="J117" t="s">
        <v>74</v>
      </c>
      <c r="K117" t="n">
        <v>229.95</v>
      </c>
      <c r="L117" t="s">
        <v>76</v>
      </c>
      <c r="M117" t="s"/>
      <c r="N117" t="s">
        <v>288</v>
      </c>
      <c r="O117" t="s">
        <v>78</v>
      </c>
      <c r="P117" t="s">
        <v>280</v>
      </c>
      <c r="Q117" t="s"/>
      <c r="R117" t="s">
        <v>153</v>
      </c>
      <c r="S117" t="s">
        <v>291</v>
      </c>
      <c r="T117" t="s">
        <v>82</v>
      </c>
      <c r="U117" t="s"/>
      <c r="V117" t="s">
        <v>83</v>
      </c>
      <c r="W117" t="s">
        <v>99</v>
      </c>
      <c r="X117" t="s"/>
      <c r="Y117" t="s">
        <v>85</v>
      </c>
      <c r="Z117">
        <f>HYPERLINK("https://hotelmonitor-cachepage.eclerx.com/savepage/tk_15435846522017522_sr_2117.html","info")</f>
        <v/>
      </c>
      <c r="AA117" t="n">
        <v>5851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56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1845073</v>
      </c>
      <c r="AZ117" t="s">
        <v>282</v>
      </c>
      <c r="BA117" t="s"/>
      <c r="BB117" t="n">
        <v>3196</v>
      </c>
      <c r="BC117" t="n">
        <v>13.3547</v>
      </c>
      <c r="BD117" t="n">
        <v>52.50583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278</v>
      </c>
      <c r="F118" t="n">
        <v>379385</v>
      </c>
      <c r="G118" t="s">
        <v>74</v>
      </c>
      <c r="H118" t="s">
        <v>75</v>
      </c>
      <c r="I118" t="s"/>
      <c r="J118" t="s">
        <v>74</v>
      </c>
      <c r="K118" t="n">
        <v>229.95</v>
      </c>
      <c r="L118" t="s">
        <v>76</v>
      </c>
      <c r="M118" t="s"/>
      <c r="N118" t="s">
        <v>289</v>
      </c>
      <c r="O118" t="s">
        <v>78</v>
      </c>
      <c r="P118" t="s">
        <v>280</v>
      </c>
      <c r="Q118" t="s"/>
      <c r="R118" t="s">
        <v>153</v>
      </c>
      <c r="S118" t="s">
        <v>291</v>
      </c>
      <c r="T118" t="s">
        <v>82</v>
      </c>
      <c r="U118" t="s"/>
      <c r="V118" t="s">
        <v>83</v>
      </c>
      <c r="W118" t="s">
        <v>99</v>
      </c>
      <c r="X118" t="s"/>
      <c r="Y118" t="s">
        <v>85</v>
      </c>
      <c r="Z118">
        <f>HYPERLINK("https://hotelmonitor-cachepage.eclerx.com/savepage/tk_15435846522017522_sr_2117.html","info")</f>
        <v/>
      </c>
      <c r="AA118" t="n">
        <v>5851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56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1845073</v>
      </c>
      <c r="AZ118" t="s">
        <v>282</v>
      </c>
      <c r="BA118" t="s"/>
      <c r="BB118" t="n">
        <v>3196</v>
      </c>
      <c r="BC118" t="n">
        <v>13.3547</v>
      </c>
      <c r="BD118" t="n">
        <v>52.50583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278</v>
      </c>
      <c r="F119" t="n">
        <v>379385</v>
      </c>
      <c r="G119" t="s">
        <v>74</v>
      </c>
      <c r="H119" t="s">
        <v>75</v>
      </c>
      <c r="I119" t="s"/>
      <c r="J119" t="s">
        <v>74</v>
      </c>
      <c r="K119" t="n">
        <v>229.95</v>
      </c>
      <c r="L119" t="s">
        <v>76</v>
      </c>
      <c r="M119" t="s"/>
      <c r="N119" t="s">
        <v>292</v>
      </c>
      <c r="O119" t="s">
        <v>78</v>
      </c>
      <c r="P119" t="s">
        <v>280</v>
      </c>
      <c r="Q119" t="s"/>
      <c r="R119" t="s">
        <v>153</v>
      </c>
      <c r="S119" t="s">
        <v>291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HYPERLINK("https://hotelmonitor-cachepage.eclerx.com/savepage/tk_15435846522017522_sr_2117.html","info")</f>
        <v/>
      </c>
      <c r="AA119" t="n">
        <v>5851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56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1845073</v>
      </c>
      <c r="AZ119" t="s">
        <v>282</v>
      </c>
      <c r="BA119" t="s"/>
      <c r="BB119" t="n">
        <v>3196</v>
      </c>
      <c r="BC119" t="n">
        <v>13.3547</v>
      </c>
      <c r="BD119" t="n">
        <v>52.50583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278</v>
      </c>
      <c r="F120" t="n">
        <v>379385</v>
      </c>
      <c r="G120" t="s">
        <v>74</v>
      </c>
      <c r="H120" t="s">
        <v>75</v>
      </c>
      <c r="I120" t="s"/>
      <c r="J120" t="s">
        <v>74</v>
      </c>
      <c r="K120" t="n">
        <v>250.95</v>
      </c>
      <c r="L120" t="s">
        <v>76</v>
      </c>
      <c r="M120" t="s"/>
      <c r="N120" t="s">
        <v>293</v>
      </c>
      <c r="O120" t="s">
        <v>78</v>
      </c>
      <c r="P120" t="s">
        <v>280</v>
      </c>
      <c r="Q120" t="s"/>
      <c r="R120" t="s">
        <v>153</v>
      </c>
      <c r="S120" t="s">
        <v>294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HYPERLINK("https://hotelmonitor-cachepage.eclerx.com/savepage/tk_15435846522017522_sr_2117.html","info")</f>
        <v/>
      </c>
      <c r="AA120" t="n">
        <v>5851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56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1845073</v>
      </c>
      <c r="AZ120" t="s">
        <v>282</v>
      </c>
      <c r="BA120" t="s"/>
      <c r="BB120" t="n">
        <v>3196</v>
      </c>
      <c r="BC120" t="n">
        <v>13.3547</v>
      </c>
      <c r="BD120" t="n">
        <v>52.50583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278</v>
      </c>
      <c r="F121" t="n">
        <v>379385</v>
      </c>
      <c r="G121" t="s">
        <v>74</v>
      </c>
      <c r="H121" t="s">
        <v>75</v>
      </c>
      <c r="I121" t="s"/>
      <c r="J121" t="s">
        <v>74</v>
      </c>
      <c r="K121" t="n">
        <v>271.95</v>
      </c>
      <c r="L121" t="s">
        <v>76</v>
      </c>
      <c r="M121" t="s"/>
      <c r="N121" t="s">
        <v>292</v>
      </c>
      <c r="O121" t="s">
        <v>78</v>
      </c>
      <c r="P121" t="s">
        <v>280</v>
      </c>
      <c r="Q121" t="s"/>
      <c r="R121" t="s">
        <v>153</v>
      </c>
      <c r="S121" t="s">
        <v>295</v>
      </c>
      <c r="T121" t="s">
        <v>82</v>
      </c>
      <c r="U121" t="s"/>
      <c r="V121" t="s">
        <v>83</v>
      </c>
      <c r="W121" t="s">
        <v>99</v>
      </c>
      <c r="X121" t="s"/>
      <c r="Y121" t="s">
        <v>85</v>
      </c>
      <c r="Z121">
        <f>HYPERLINK("https://hotelmonitor-cachepage.eclerx.com/savepage/tk_15435846522017522_sr_2117.html","info")</f>
        <v/>
      </c>
      <c r="AA121" t="n">
        <v>5851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56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1845073</v>
      </c>
      <c r="AZ121" t="s">
        <v>282</v>
      </c>
      <c r="BA121" t="s"/>
      <c r="BB121" t="n">
        <v>3196</v>
      </c>
      <c r="BC121" t="n">
        <v>13.3547</v>
      </c>
      <c r="BD121" t="n">
        <v>52.50583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278</v>
      </c>
      <c r="F122" t="n">
        <v>379385</v>
      </c>
      <c r="G122" t="s">
        <v>74</v>
      </c>
      <c r="H122" t="s">
        <v>75</v>
      </c>
      <c r="I122" t="s"/>
      <c r="J122" t="s">
        <v>74</v>
      </c>
      <c r="K122" t="n">
        <v>271.95</v>
      </c>
      <c r="L122" t="s">
        <v>76</v>
      </c>
      <c r="M122" t="s"/>
      <c r="N122" t="s">
        <v>296</v>
      </c>
      <c r="O122" t="s">
        <v>78</v>
      </c>
      <c r="P122" t="s">
        <v>280</v>
      </c>
      <c r="Q122" t="s"/>
      <c r="R122" t="s">
        <v>153</v>
      </c>
      <c r="S122" t="s">
        <v>295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HYPERLINK("https://hotelmonitor-cachepage.eclerx.com/savepage/tk_15435846522017522_sr_2117.html","info")</f>
        <v/>
      </c>
      <c r="AA122" t="n">
        <v>5851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56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1845073</v>
      </c>
      <c r="AZ122" t="s">
        <v>282</v>
      </c>
      <c r="BA122" t="s"/>
      <c r="BB122" t="n">
        <v>3196</v>
      </c>
      <c r="BC122" t="n">
        <v>13.3547</v>
      </c>
      <c r="BD122" t="n">
        <v>52.50583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278</v>
      </c>
      <c r="F123" t="n">
        <v>379385</v>
      </c>
      <c r="G123" t="s">
        <v>74</v>
      </c>
      <c r="H123" t="s">
        <v>75</v>
      </c>
      <c r="I123" t="s"/>
      <c r="J123" t="s">
        <v>74</v>
      </c>
      <c r="K123" t="n">
        <v>292.95</v>
      </c>
      <c r="L123" t="s">
        <v>76</v>
      </c>
      <c r="M123" t="s"/>
      <c r="N123" t="s">
        <v>293</v>
      </c>
      <c r="O123" t="s">
        <v>78</v>
      </c>
      <c r="P123" t="s">
        <v>280</v>
      </c>
      <c r="Q123" t="s"/>
      <c r="R123" t="s">
        <v>153</v>
      </c>
      <c r="S123" t="s">
        <v>297</v>
      </c>
      <c r="T123" t="s">
        <v>82</v>
      </c>
      <c r="U123" t="s"/>
      <c r="V123" t="s">
        <v>83</v>
      </c>
      <c r="W123" t="s">
        <v>99</v>
      </c>
      <c r="X123" t="s"/>
      <c r="Y123" t="s">
        <v>85</v>
      </c>
      <c r="Z123">
        <f>HYPERLINK("https://hotelmonitor-cachepage.eclerx.com/savepage/tk_15435846522017522_sr_2117.html","info")</f>
        <v/>
      </c>
      <c r="AA123" t="n">
        <v>5851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56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1845073</v>
      </c>
      <c r="AZ123" t="s">
        <v>282</v>
      </c>
      <c r="BA123" t="s"/>
      <c r="BB123" t="n">
        <v>3196</v>
      </c>
      <c r="BC123" t="n">
        <v>13.3547</v>
      </c>
      <c r="BD123" t="n">
        <v>52.50583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278</v>
      </c>
      <c r="F124" t="n">
        <v>379385</v>
      </c>
      <c r="G124" t="s">
        <v>74</v>
      </c>
      <c r="H124" t="s">
        <v>75</v>
      </c>
      <c r="I124" t="s"/>
      <c r="J124" t="s">
        <v>74</v>
      </c>
      <c r="K124" t="n">
        <v>313.95</v>
      </c>
      <c r="L124" t="s">
        <v>76</v>
      </c>
      <c r="M124" t="s"/>
      <c r="N124" t="s">
        <v>296</v>
      </c>
      <c r="O124" t="s">
        <v>78</v>
      </c>
      <c r="P124" t="s">
        <v>280</v>
      </c>
      <c r="Q124" t="s"/>
      <c r="R124" t="s">
        <v>153</v>
      </c>
      <c r="S124" t="s">
        <v>298</v>
      </c>
      <c r="T124" t="s">
        <v>82</v>
      </c>
      <c r="U124" t="s"/>
      <c r="V124" t="s">
        <v>83</v>
      </c>
      <c r="W124" t="s">
        <v>99</v>
      </c>
      <c r="X124" t="s"/>
      <c r="Y124" t="s">
        <v>85</v>
      </c>
      <c r="Z124">
        <f>HYPERLINK("https://hotelmonitor-cachepage.eclerx.com/savepage/tk_15435846522017522_sr_2117.html","info")</f>
        <v/>
      </c>
      <c r="AA124" t="n">
        <v>5851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56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1845073</v>
      </c>
      <c r="AZ124" t="s">
        <v>282</v>
      </c>
      <c r="BA124" t="s"/>
      <c r="BB124" t="n">
        <v>3196</v>
      </c>
      <c r="BC124" t="n">
        <v>13.3547</v>
      </c>
      <c r="BD124" t="n">
        <v>52.50583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299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169.4</v>
      </c>
      <c r="L125" t="s">
        <v>76</v>
      </c>
      <c r="M125" t="s"/>
      <c r="N125" t="s">
        <v>141</v>
      </c>
      <c r="O125" t="s">
        <v>78</v>
      </c>
      <c r="P125" t="s">
        <v>299</v>
      </c>
      <c r="Q125" t="s"/>
      <c r="R125" t="s">
        <v>80</v>
      </c>
      <c r="S125" t="s">
        <v>300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HYPERLINK("https://hotelmonitor-cachepage.eclerx.com/savepage/tk_15435846990766723_sr_2117.html","info")</f>
        <v/>
      </c>
      <c r="AA125" t="n">
        <v>-2071662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82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2071662</v>
      </c>
      <c r="AZ125" t="s">
        <v>301</v>
      </c>
      <c r="BA125" t="s"/>
      <c r="BB125" t="n">
        <v>14617</v>
      </c>
      <c r="BC125" t="n">
        <v>13.3844</v>
      </c>
      <c r="BD125" t="n">
        <v>52.522199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302</v>
      </c>
      <c r="F126" t="n">
        <v>150565</v>
      </c>
      <c r="G126" t="s">
        <v>74</v>
      </c>
      <c r="H126" t="s">
        <v>75</v>
      </c>
      <c r="I126" t="s"/>
      <c r="J126" t="s">
        <v>74</v>
      </c>
      <c r="K126" t="n">
        <v>141</v>
      </c>
      <c r="L126" t="s">
        <v>76</v>
      </c>
      <c r="M126" t="s"/>
      <c r="N126" t="s">
        <v>125</v>
      </c>
      <c r="O126" t="s">
        <v>78</v>
      </c>
      <c r="P126" t="s">
        <v>303</v>
      </c>
      <c r="Q126" t="s"/>
      <c r="R126" t="s">
        <v>118</v>
      </c>
      <c r="S126" t="s">
        <v>304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HYPERLINK("https://hotelmonitor-cachepage.eclerx.com/savepage/tk_1543584937110487_sr_2117.html","info")</f>
        <v/>
      </c>
      <c r="AA126" t="n">
        <v>65361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216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230964</v>
      </c>
      <c r="AZ126" t="s">
        <v>305</v>
      </c>
      <c r="BA126" t="s"/>
      <c r="BB126" t="n">
        <v>78191</v>
      </c>
      <c r="BC126" t="n">
        <v>13.330629</v>
      </c>
      <c r="BD126" t="n">
        <v>52.488627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306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125.58</v>
      </c>
      <c r="L127" t="s">
        <v>76</v>
      </c>
      <c r="M127" t="s"/>
      <c r="N127" t="s">
        <v>307</v>
      </c>
      <c r="O127" t="s">
        <v>78</v>
      </c>
      <c r="P127" t="s">
        <v>306</v>
      </c>
      <c r="Q127" t="s"/>
      <c r="R127" t="s">
        <v>118</v>
      </c>
      <c r="S127" t="s">
        <v>308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HYPERLINK("https://hotelmonitor-cachepage.eclerx.com/savepage/tk_15435848101001263_sr_2117.html","info")</f>
        <v/>
      </c>
      <c r="AA127" t="n">
        <v>-4481130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144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4481130</v>
      </c>
      <c r="AZ127" t="s">
        <v>309</v>
      </c>
      <c r="BA127" t="s"/>
      <c r="BB127" t="n">
        <v>222492</v>
      </c>
      <c r="BC127" t="n">
        <v>13.390333</v>
      </c>
      <c r="BD127" t="n">
        <v>52.503115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310</v>
      </c>
      <c r="F128" t="n">
        <v>401984</v>
      </c>
      <c r="G128" t="s">
        <v>74</v>
      </c>
      <c r="H128" t="s">
        <v>75</v>
      </c>
      <c r="I128" t="s"/>
      <c r="J128" t="s">
        <v>74</v>
      </c>
      <c r="K128" t="n">
        <v>198.45</v>
      </c>
      <c r="L128" t="s">
        <v>76</v>
      </c>
      <c r="M128" t="s"/>
      <c r="N128" t="s">
        <v>311</v>
      </c>
      <c r="O128" t="s">
        <v>78</v>
      </c>
      <c r="P128" t="s">
        <v>312</v>
      </c>
      <c r="Q128" t="s"/>
      <c r="R128" t="s">
        <v>153</v>
      </c>
      <c r="S128" t="s">
        <v>313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HYPERLINK("https://hotelmonitor-cachepage.eclerx.com/savepage/tk_15435849144056172_sr_2117.html","info")</f>
        <v/>
      </c>
      <c r="AA128" t="n">
        <v>5855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204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2170309</v>
      </c>
      <c r="AZ128" t="s">
        <v>314</v>
      </c>
      <c r="BA128" t="s"/>
      <c r="BB128" t="n">
        <v>10516</v>
      </c>
      <c r="BC128" t="n">
        <v>13.38829</v>
      </c>
      <c r="BD128" t="n">
        <v>52.51587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310</v>
      </c>
      <c r="F129" t="n">
        <v>401984</v>
      </c>
      <c r="G129" t="s">
        <v>74</v>
      </c>
      <c r="H129" t="s">
        <v>75</v>
      </c>
      <c r="I129" t="s"/>
      <c r="J129" t="s">
        <v>74</v>
      </c>
      <c r="K129" t="n">
        <v>219.45</v>
      </c>
      <c r="L129" t="s">
        <v>76</v>
      </c>
      <c r="M129" t="s"/>
      <c r="N129" t="s">
        <v>315</v>
      </c>
      <c r="O129" t="s">
        <v>78</v>
      </c>
      <c r="P129" t="s">
        <v>312</v>
      </c>
      <c r="Q129" t="s"/>
      <c r="R129" t="s">
        <v>153</v>
      </c>
      <c r="S129" t="s">
        <v>316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HYPERLINK("https://hotelmonitor-cachepage.eclerx.com/savepage/tk_15435849144056172_sr_2117.html","info")</f>
        <v/>
      </c>
      <c r="AA129" t="n">
        <v>5855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204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2170309</v>
      </c>
      <c r="AZ129" t="s">
        <v>314</v>
      </c>
      <c r="BA129" t="s"/>
      <c r="BB129" t="n">
        <v>10516</v>
      </c>
      <c r="BC129" t="n">
        <v>13.38829</v>
      </c>
      <c r="BD129" t="n">
        <v>52.51587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310</v>
      </c>
      <c r="F130" t="n">
        <v>401984</v>
      </c>
      <c r="G130" t="s">
        <v>74</v>
      </c>
      <c r="H130" t="s">
        <v>75</v>
      </c>
      <c r="I130" t="s"/>
      <c r="J130" t="s">
        <v>74</v>
      </c>
      <c r="K130" t="n">
        <v>219.45</v>
      </c>
      <c r="L130" t="s">
        <v>76</v>
      </c>
      <c r="M130" t="s"/>
      <c r="N130" t="s">
        <v>317</v>
      </c>
      <c r="O130" t="s">
        <v>78</v>
      </c>
      <c r="P130" t="s">
        <v>312</v>
      </c>
      <c r="Q130" t="s"/>
      <c r="R130" t="s">
        <v>153</v>
      </c>
      <c r="S130" t="s">
        <v>316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HYPERLINK("https://hotelmonitor-cachepage.eclerx.com/savepage/tk_15435849144056172_sr_2117.html","info")</f>
        <v/>
      </c>
      <c r="AA130" t="n">
        <v>5855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204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2170309</v>
      </c>
      <c r="AZ130" t="s">
        <v>314</v>
      </c>
      <c r="BA130" t="s"/>
      <c r="BB130" t="n">
        <v>10516</v>
      </c>
      <c r="BC130" t="n">
        <v>13.38829</v>
      </c>
      <c r="BD130" t="n">
        <v>52.51587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310</v>
      </c>
      <c r="F131" t="n">
        <v>401984</v>
      </c>
      <c r="G131" t="s">
        <v>74</v>
      </c>
      <c r="H131" t="s">
        <v>75</v>
      </c>
      <c r="I131" t="s"/>
      <c r="J131" t="s">
        <v>74</v>
      </c>
      <c r="K131" t="n">
        <v>240.45</v>
      </c>
      <c r="L131" t="s">
        <v>76</v>
      </c>
      <c r="M131" t="s"/>
      <c r="N131" t="s">
        <v>311</v>
      </c>
      <c r="O131" t="s">
        <v>78</v>
      </c>
      <c r="P131" t="s">
        <v>312</v>
      </c>
      <c r="Q131" t="s"/>
      <c r="R131" t="s">
        <v>153</v>
      </c>
      <c r="S131" t="s">
        <v>318</v>
      </c>
      <c r="T131" t="s">
        <v>82</v>
      </c>
      <c r="U131" t="s"/>
      <c r="V131" t="s">
        <v>83</v>
      </c>
      <c r="W131" t="s">
        <v>99</v>
      </c>
      <c r="X131" t="s"/>
      <c r="Y131" t="s">
        <v>85</v>
      </c>
      <c r="Z131">
        <f>HYPERLINK("https://hotelmonitor-cachepage.eclerx.com/savepage/tk_15435849144056172_sr_2117.html","info")</f>
        <v/>
      </c>
      <c r="AA131" t="n">
        <v>5855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204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2170309</v>
      </c>
      <c r="AZ131" t="s">
        <v>314</v>
      </c>
      <c r="BA131" t="s"/>
      <c r="BB131" t="n">
        <v>10516</v>
      </c>
      <c r="BC131" t="n">
        <v>13.38829</v>
      </c>
      <c r="BD131" t="n">
        <v>52.51587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310</v>
      </c>
      <c r="F132" t="n">
        <v>401984</v>
      </c>
      <c r="G132" t="s">
        <v>74</v>
      </c>
      <c r="H132" t="s">
        <v>75</v>
      </c>
      <c r="I132" t="s"/>
      <c r="J132" t="s">
        <v>74</v>
      </c>
      <c r="K132" t="n">
        <v>250.95</v>
      </c>
      <c r="L132" t="s">
        <v>76</v>
      </c>
      <c r="M132" t="s"/>
      <c r="N132" t="s">
        <v>319</v>
      </c>
      <c r="O132" t="s">
        <v>78</v>
      </c>
      <c r="P132" t="s">
        <v>312</v>
      </c>
      <c r="Q132" t="s"/>
      <c r="R132" t="s">
        <v>153</v>
      </c>
      <c r="S132" t="s">
        <v>294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HYPERLINK("https://hotelmonitor-cachepage.eclerx.com/savepage/tk_15435849144056172_sr_2117.html","info")</f>
        <v/>
      </c>
      <c r="AA132" t="n">
        <v>5855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204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2170309</v>
      </c>
      <c r="AZ132" t="s">
        <v>314</v>
      </c>
      <c r="BA132" t="s"/>
      <c r="BB132" t="n">
        <v>10516</v>
      </c>
      <c r="BC132" t="n">
        <v>13.38829</v>
      </c>
      <c r="BD132" t="n">
        <v>52.51587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310</v>
      </c>
      <c r="F133" t="n">
        <v>401984</v>
      </c>
      <c r="G133" t="s">
        <v>74</v>
      </c>
      <c r="H133" t="s">
        <v>75</v>
      </c>
      <c r="I133" t="s"/>
      <c r="J133" t="s">
        <v>74</v>
      </c>
      <c r="K133" t="n">
        <v>261.45</v>
      </c>
      <c r="L133" t="s">
        <v>76</v>
      </c>
      <c r="M133" t="s"/>
      <c r="N133" t="s">
        <v>317</v>
      </c>
      <c r="O133" t="s">
        <v>78</v>
      </c>
      <c r="P133" t="s">
        <v>312</v>
      </c>
      <c r="Q133" t="s"/>
      <c r="R133" t="s">
        <v>153</v>
      </c>
      <c r="S133" t="s">
        <v>320</v>
      </c>
      <c r="T133" t="s">
        <v>82</v>
      </c>
      <c r="U133" t="s"/>
      <c r="V133" t="s">
        <v>83</v>
      </c>
      <c r="W133" t="s">
        <v>99</v>
      </c>
      <c r="X133" t="s"/>
      <c r="Y133" t="s">
        <v>85</v>
      </c>
      <c r="Z133">
        <f>HYPERLINK("https://hotelmonitor-cachepage.eclerx.com/savepage/tk_15435849144056172_sr_2117.html","info")</f>
        <v/>
      </c>
      <c r="AA133" t="n">
        <v>5855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204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2170309</v>
      </c>
      <c r="AZ133" t="s">
        <v>314</v>
      </c>
      <c r="BA133" t="s"/>
      <c r="BB133" t="n">
        <v>10516</v>
      </c>
      <c r="BC133" t="n">
        <v>13.38829</v>
      </c>
      <c r="BD133" t="n">
        <v>52.51587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310</v>
      </c>
      <c r="F134" t="n">
        <v>401984</v>
      </c>
      <c r="G134" t="s">
        <v>74</v>
      </c>
      <c r="H134" t="s">
        <v>75</v>
      </c>
      <c r="I134" t="s"/>
      <c r="J134" t="s">
        <v>74</v>
      </c>
      <c r="K134" t="n">
        <v>261.45</v>
      </c>
      <c r="L134" t="s">
        <v>76</v>
      </c>
      <c r="M134" t="s"/>
      <c r="N134" t="s">
        <v>315</v>
      </c>
      <c r="O134" t="s">
        <v>78</v>
      </c>
      <c r="P134" t="s">
        <v>312</v>
      </c>
      <c r="Q134" t="s"/>
      <c r="R134" t="s">
        <v>153</v>
      </c>
      <c r="S134" t="s">
        <v>320</v>
      </c>
      <c r="T134" t="s">
        <v>82</v>
      </c>
      <c r="U134" t="s"/>
      <c r="V134" t="s">
        <v>83</v>
      </c>
      <c r="W134" t="s">
        <v>99</v>
      </c>
      <c r="X134" t="s"/>
      <c r="Y134" t="s">
        <v>85</v>
      </c>
      <c r="Z134">
        <f>HYPERLINK("https://hotelmonitor-cachepage.eclerx.com/savepage/tk_15435849144056172_sr_2117.html","info")</f>
        <v/>
      </c>
      <c r="AA134" t="n">
        <v>5855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204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2170309</v>
      </c>
      <c r="AZ134" t="s">
        <v>314</v>
      </c>
      <c r="BA134" t="s"/>
      <c r="BB134" t="n">
        <v>10516</v>
      </c>
      <c r="BC134" t="n">
        <v>13.38829</v>
      </c>
      <c r="BD134" t="n">
        <v>52.51587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310</v>
      </c>
      <c r="F135" t="n">
        <v>401984</v>
      </c>
      <c r="G135" t="s">
        <v>74</v>
      </c>
      <c r="H135" t="s">
        <v>75</v>
      </c>
      <c r="I135" t="s"/>
      <c r="J135" t="s">
        <v>74</v>
      </c>
      <c r="K135" t="n">
        <v>292.95</v>
      </c>
      <c r="L135" t="s">
        <v>76</v>
      </c>
      <c r="M135" t="s"/>
      <c r="N135" t="s">
        <v>319</v>
      </c>
      <c r="O135" t="s">
        <v>78</v>
      </c>
      <c r="P135" t="s">
        <v>312</v>
      </c>
      <c r="Q135" t="s"/>
      <c r="R135" t="s">
        <v>153</v>
      </c>
      <c r="S135" t="s">
        <v>297</v>
      </c>
      <c r="T135" t="s">
        <v>82</v>
      </c>
      <c r="U135" t="s"/>
      <c r="V135" t="s">
        <v>83</v>
      </c>
      <c r="W135" t="s">
        <v>99</v>
      </c>
      <c r="X135" t="s"/>
      <c r="Y135" t="s">
        <v>85</v>
      </c>
      <c r="Z135">
        <f>HYPERLINK("https://hotelmonitor-cachepage.eclerx.com/savepage/tk_15435849144056172_sr_2117.html","info")</f>
        <v/>
      </c>
      <c r="AA135" t="n">
        <v>5855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204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2170309</v>
      </c>
      <c r="AZ135" t="s">
        <v>314</v>
      </c>
      <c r="BA135" t="s"/>
      <c r="BB135" t="n">
        <v>10516</v>
      </c>
      <c r="BC135" t="n">
        <v>13.38829</v>
      </c>
      <c r="BD135" t="n">
        <v>52.51587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310</v>
      </c>
      <c r="F136" t="n">
        <v>401984</v>
      </c>
      <c r="G136" t="s">
        <v>74</v>
      </c>
      <c r="H136" t="s">
        <v>75</v>
      </c>
      <c r="I136" t="s"/>
      <c r="J136" t="s">
        <v>74</v>
      </c>
      <c r="K136" t="n">
        <v>324.45</v>
      </c>
      <c r="L136" t="s">
        <v>76</v>
      </c>
      <c r="M136" t="s"/>
      <c r="N136" t="s">
        <v>321</v>
      </c>
      <c r="O136" t="s">
        <v>78</v>
      </c>
      <c r="P136" t="s">
        <v>312</v>
      </c>
      <c r="Q136" t="s"/>
      <c r="R136" t="s">
        <v>153</v>
      </c>
      <c r="S136" t="s">
        <v>322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HYPERLINK("https://hotelmonitor-cachepage.eclerx.com/savepage/tk_15435849144056172_sr_2117.html","info")</f>
        <v/>
      </c>
      <c r="AA136" t="n">
        <v>5855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204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2170309</v>
      </c>
      <c r="AZ136" t="s">
        <v>314</v>
      </c>
      <c r="BA136" t="s"/>
      <c r="BB136" t="n">
        <v>10516</v>
      </c>
      <c r="BC136" t="n">
        <v>13.38829</v>
      </c>
      <c r="BD136" t="n">
        <v>52.51587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310</v>
      </c>
      <c r="F137" t="n">
        <v>401984</v>
      </c>
      <c r="G137" t="s">
        <v>74</v>
      </c>
      <c r="H137" t="s">
        <v>75</v>
      </c>
      <c r="I137" t="s"/>
      <c r="J137" t="s">
        <v>74</v>
      </c>
      <c r="K137" t="n">
        <v>366.45</v>
      </c>
      <c r="L137" t="s">
        <v>76</v>
      </c>
      <c r="M137" t="s"/>
      <c r="N137" t="s">
        <v>321</v>
      </c>
      <c r="O137" t="s">
        <v>78</v>
      </c>
      <c r="P137" t="s">
        <v>312</v>
      </c>
      <c r="Q137" t="s"/>
      <c r="R137" t="s">
        <v>153</v>
      </c>
      <c r="S137" t="s">
        <v>323</v>
      </c>
      <c r="T137" t="s">
        <v>82</v>
      </c>
      <c r="U137" t="s"/>
      <c r="V137" t="s">
        <v>83</v>
      </c>
      <c r="W137" t="s">
        <v>99</v>
      </c>
      <c r="X137" t="s"/>
      <c r="Y137" t="s">
        <v>85</v>
      </c>
      <c r="Z137">
        <f>HYPERLINK("https://hotelmonitor-cachepage.eclerx.com/savepage/tk_15435849144056172_sr_2117.html","info")</f>
        <v/>
      </c>
      <c r="AA137" t="n">
        <v>5855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204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2170309</v>
      </c>
      <c r="AZ137" t="s">
        <v>314</v>
      </c>
      <c r="BA137" t="s"/>
      <c r="BB137" t="n">
        <v>10516</v>
      </c>
      <c r="BC137" t="n">
        <v>13.38829</v>
      </c>
      <c r="BD137" t="n">
        <v>52.51587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310</v>
      </c>
      <c r="F138" t="n">
        <v>401984</v>
      </c>
      <c r="G138" t="s">
        <v>74</v>
      </c>
      <c r="H138" t="s">
        <v>75</v>
      </c>
      <c r="I138" t="s"/>
      <c r="J138" t="s">
        <v>74</v>
      </c>
      <c r="K138" t="n">
        <v>513.45</v>
      </c>
      <c r="L138" t="s">
        <v>76</v>
      </c>
      <c r="M138" t="s"/>
      <c r="N138" t="s">
        <v>324</v>
      </c>
      <c r="O138" t="s">
        <v>78</v>
      </c>
      <c r="P138" t="s">
        <v>312</v>
      </c>
      <c r="Q138" t="s"/>
      <c r="R138" t="s">
        <v>153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HYPERLINK("https://hotelmonitor-cachepage.eclerx.com/savepage/tk_15435849144056172_sr_2117.html","info")</f>
        <v/>
      </c>
      <c r="AA138" t="n">
        <v>5855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204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2170309</v>
      </c>
      <c r="AZ138" t="s">
        <v>314</v>
      </c>
      <c r="BA138" t="s"/>
      <c r="BB138" t="n">
        <v>10516</v>
      </c>
      <c r="BC138" t="n">
        <v>13.38829</v>
      </c>
      <c r="BD138" t="n">
        <v>52.51587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310</v>
      </c>
      <c r="F139" t="n">
        <v>401984</v>
      </c>
      <c r="G139" t="s">
        <v>74</v>
      </c>
      <c r="H139" t="s">
        <v>75</v>
      </c>
      <c r="I139" t="s"/>
      <c r="J139" t="s">
        <v>74</v>
      </c>
      <c r="K139" t="n">
        <v>513.45</v>
      </c>
      <c r="L139" t="s">
        <v>76</v>
      </c>
      <c r="M139" t="s"/>
      <c r="N139" t="s">
        <v>326</v>
      </c>
      <c r="O139" t="s">
        <v>78</v>
      </c>
      <c r="P139" t="s">
        <v>312</v>
      </c>
      <c r="Q139" t="s"/>
      <c r="R139" t="s">
        <v>153</v>
      </c>
      <c r="S139" t="s">
        <v>325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HYPERLINK("https://hotelmonitor-cachepage.eclerx.com/savepage/tk_15435849144056172_sr_2117.html","info")</f>
        <v/>
      </c>
      <c r="AA139" t="n">
        <v>5855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204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2170309</v>
      </c>
      <c r="AZ139" t="s">
        <v>314</v>
      </c>
      <c r="BA139" t="s"/>
      <c r="BB139" t="n">
        <v>10516</v>
      </c>
      <c r="BC139" t="n">
        <v>13.38829</v>
      </c>
      <c r="BD139" t="n">
        <v>52.51587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310</v>
      </c>
      <c r="F140" t="n">
        <v>401984</v>
      </c>
      <c r="G140" t="s">
        <v>74</v>
      </c>
      <c r="H140" t="s">
        <v>75</v>
      </c>
      <c r="I140" t="s"/>
      <c r="J140" t="s">
        <v>74</v>
      </c>
      <c r="K140" t="n">
        <v>555.45</v>
      </c>
      <c r="L140" t="s">
        <v>76</v>
      </c>
      <c r="M140" t="s"/>
      <c r="N140" t="s">
        <v>324</v>
      </c>
      <c r="O140" t="s">
        <v>78</v>
      </c>
      <c r="P140" t="s">
        <v>312</v>
      </c>
      <c r="Q140" t="s"/>
      <c r="R140" t="s">
        <v>153</v>
      </c>
      <c r="S140" t="s">
        <v>327</v>
      </c>
      <c r="T140" t="s">
        <v>82</v>
      </c>
      <c r="U140" t="s"/>
      <c r="V140" t="s">
        <v>83</v>
      </c>
      <c r="W140" t="s">
        <v>99</v>
      </c>
      <c r="X140" t="s"/>
      <c r="Y140" t="s">
        <v>85</v>
      </c>
      <c r="Z140">
        <f>HYPERLINK("https://hotelmonitor-cachepage.eclerx.com/savepage/tk_15435849144056172_sr_2117.html","info")</f>
        <v/>
      </c>
      <c r="AA140" t="n">
        <v>5855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204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2170309</v>
      </c>
      <c r="AZ140" t="s">
        <v>314</v>
      </c>
      <c r="BA140" t="s"/>
      <c r="BB140" t="n">
        <v>10516</v>
      </c>
      <c r="BC140" t="n">
        <v>13.38829</v>
      </c>
      <c r="BD140" t="n">
        <v>52.51587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310</v>
      </c>
      <c r="F141" t="n">
        <v>401984</v>
      </c>
      <c r="G141" t="s">
        <v>74</v>
      </c>
      <c r="H141" t="s">
        <v>75</v>
      </c>
      <c r="I141" t="s"/>
      <c r="J141" t="s">
        <v>74</v>
      </c>
      <c r="K141" t="n">
        <v>555.45</v>
      </c>
      <c r="L141" t="s">
        <v>76</v>
      </c>
      <c r="M141" t="s"/>
      <c r="N141" t="s">
        <v>326</v>
      </c>
      <c r="O141" t="s">
        <v>78</v>
      </c>
      <c r="P141" t="s">
        <v>312</v>
      </c>
      <c r="Q141" t="s"/>
      <c r="R141" t="s">
        <v>153</v>
      </c>
      <c r="S141" t="s">
        <v>327</v>
      </c>
      <c r="T141" t="s">
        <v>82</v>
      </c>
      <c r="U141" t="s"/>
      <c r="V141" t="s">
        <v>83</v>
      </c>
      <c r="W141" t="s">
        <v>99</v>
      </c>
      <c r="X141" t="s"/>
      <c r="Y141" t="s">
        <v>85</v>
      </c>
      <c r="Z141">
        <f>HYPERLINK("https://hotelmonitor-cachepage.eclerx.com/savepage/tk_15435849144056172_sr_2117.html","info")</f>
        <v/>
      </c>
      <c r="AA141" t="n">
        <v>5855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204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2170309</v>
      </c>
      <c r="AZ141" t="s">
        <v>314</v>
      </c>
      <c r="BA141" t="s"/>
      <c r="BB141" t="n">
        <v>10516</v>
      </c>
      <c r="BC141" t="n">
        <v>13.38829</v>
      </c>
      <c r="BD141" t="n">
        <v>52.51587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310</v>
      </c>
      <c r="F142" t="n">
        <v>401984</v>
      </c>
      <c r="G142" t="s">
        <v>74</v>
      </c>
      <c r="H142" t="s">
        <v>75</v>
      </c>
      <c r="I142" t="s"/>
      <c r="J142" t="s">
        <v>74</v>
      </c>
      <c r="K142" t="n">
        <v>586.95</v>
      </c>
      <c r="L142" t="s">
        <v>76</v>
      </c>
      <c r="M142" t="s"/>
      <c r="N142" t="s">
        <v>324</v>
      </c>
      <c r="O142" t="s">
        <v>78</v>
      </c>
      <c r="P142" t="s">
        <v>312</v>
      </c>
      <c r="Q142" t="s"/>
      <c r="R142" t="s">
        <v>153</v>
      </c>
      <c r="S142" t="s">
        <v>328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HYPERLINK("https://hotelmonitor-cachepage.eclerx.com/savepage/tk_15435849144056172_sr_2117.html","info")</f>
        <v/>
      </c>
      <c r="AA142" t="n">
        <v>5855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204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2170309</v>
      </c>
      <c r="AZ142" t="s">
        <v>314</v>
      </c>
      <c r="BA142" t="s"/>
      <c r="BB142" t="n">
        <v>10516</v>
      </c>
      <c r="BC142" t="n">
        <v>13.38829</v>
      </c>
      <c r="BD142" t="n">
        <v>52.51587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310</v>
      </c>
      <c r="F143" t="n">
        <v>401984</v>
      </c>
      <c r="G143" t="s">
        <v>74</v>
      </c>
      <c r="H143" t="s">
        <v>75</v>
      </c>
      <c r="I143" t="s"/>
      <c r="J143" t="s">
        <v>74</v>
      </c>
      <c r="K143" t="n">
        <v>2100</v>
      </c>
      <c r="L143" t="s">
        <v>76</v>
      </c>
      <c r="M143" t="s"/>
      <c r="N143" t="s">
        <v>329</v>
      </c>
      <c r="O143" t="s">
        <v>78</v>
      </c>
      <c r="P143" t="s">
        <v>312</v>
      </c>
      <c r="Q143" t="s"/>
      <c r="R143" t="s">
        <v>153</v>
      </c>
      <c r="S143" t="s">
        <v>330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HYPERLINK("https://hotelmonitor-cachepage.eclerx.com/savepage/tk_15435849144056172_sr_2117.html","info")</f>
        <v/>
      </c>
      <c r="AA143" t="n">
        <v>5855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204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2170309</v>
      </c>
      <c r="AZ143" t="s">
        <v>314</v>
      </c>
      <c r="BA143" t="s"/>
      <c r="BB143" t="n">
        <v>10516</v>
      </c>
      <c r="BC143" t="n">
        <v>13.38829</v>
      </c>
      <c r="BD143" t="n">
        <v>52.51587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310</v>
      </c>
      <c r="F144" t="n">
        <v>401984</v>
      </c>
      <c r="G144" t="s">
        <v>74</v>
      </c>
      <c r="H144" t="s">
        <v>75</v>
      </c>
      <c r="I144" t="s"/>
      <c r="J144" t="s">
        <v>74</v>
      </c>
      <c r="K144" t="n">
        <v>2142</v>
      </c>
      <c r="L144" t="s">
        <v>76</v>
      </c>
      <c r="M144" t="s"/>
      <c r="N144" t="s">
        <v>329</v>
      </c>
      <c r="O144" t="s">
        <v>78</v>
      </c>
      <c r="P144" t="s">
        <v>312</v>
      </c>
      <c r="Q144" t="s"/>
      <c r="R144" t="s">
        <v>153</v>
      </c>
      <c r="S144" t="s">
        <v>331</v>
      </c>
      <c r="T144" t="s">
        <v>82</v>
      </c>
      <c r="U144" t="s"/>
      <c r="V144" t="s">
        <v>83</v>
      </c>
      <c r="W144" t="s">
        <v>99</v>
      </c>
      <c r="X144" t="s"/>
      <c r="Y144" t="s">
        <v>85</v>
      </c>
      <c r="Z144">
        <f>HYPERLINK("https://hotelmonitor-cachepage.eclerx.com/savepage/tk_15435849144056172_sr_2117.html","info")</f>
        <v/>
      </c>
      <c r="AA144" t="n">
        <v>5855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204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2170309</v>
      </c>
      <c r="AZ144" t="s">
        <v>314</v>
      </c>
      <c r="BA144" t="s"/>
      <c r="BB144" t="n">
        <v>10516</v>
      </c>
      <c r="BC144" t="n">
        <v>13.38829</v>
      </c>
      <c r="BD144" t="n">
        <v>52.51587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310</v>
      </c>
      <c r="F145" t="n">
        <v>401984</v>
      </c>
      <c r="G145" t="s">
        <v>74</v>
      </c>
      <c r="H145" t="s">
        <v>75</v>
      </c>
      <c r="I145" t="s"/>
      <c r="J145" t="s">
        <v>74</v>
      </c>
      <c r="K145" t="n">
        <v>2625</v>
      </c>
      <c r="L145" t="s">
        <v>76</v>
      </c>
      <c r="M145" t="s"/>
      <c r="N145" t="s">
        <v>332</v>
      </c>
      <c r="O145" t="s">
        <v>78</v>
      </c>
      <c r="P145" t="s">
        <v>312</v>
      </c>
      <c r="Q145" t="s"/>
      <c r="R145" t="s">
        <v>153</v>
      </c>
      <c r="S145" t="s">
        <v>333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HYPERLINK("https://hotelmonitor-cachepage.eclerx.com/savepage/tk_15435849144056172_sr_2117.html","info")</f>
        <v/>
      </c>
      <c r="AA145" t="n">
        <v>5855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204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2170309</v>
      </c>
      <c r="AZ145" t="s">
        <v>314</v>
      </c>
      <c r="BA145" t="s"/>
      <c r="BB145" t="n">
        <v>10516</v>
      </c>
      <c r="BC145" t="n">
        <v>13.38829</v>
      </c>
      <c r="BD145" t="n">
        <v>52.51587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310</v>
      </c>
      <c r="F146" t="n">
        <v>401984</v>
      </c>
      <c r="G146" t="s">
        <v>74</v>
      </c>
      <c r="H146" t="s">
        <v>75</v>
      </c>
      <c r="I146" t="s"/>
      <c r="J146" t="s">
        <v>74</v>
      </c>
      <c r="K146" t="n">
        <v>2667</v>
      </c>
      <c r="L146" t="s">
        <v>76</v>
      </c>
      <c r="M146" t="s"/>
      <c r="N146" t="s">
        <v>332</v>
      </c>
      <c r="O146" t="s">
        <v>78</v>
      </c>
      <c r="P146" t="s">
        <v>312</v>
      </c>
      <c r="Q146" t="s"/>
      <c r="R146" t="s">
        <v>153</v>
      </c>
      <c r="S146" t="s">
        <v>334</v>
      </c>
      <c r="T146" t="s">
        <v>82</v>
      </c>
      <c r="U146" t="s"/>
      <c r="V146" t="s">
        <v>83</v>
      </c>
      <c r="W146" t="s">
        <v>99</v>
      </c>
      <c r="X146" t="s"/>
      <c r="Y146" t="s">
        <v>85</v>
      </c>
      <c r="Z146">
        <f>HYPERLINK("https://hotelmonitor-cachepage.eclerx.com/savepage/tk_15435849144056172_sr_2117.html","info")</f>
        <v/>
      </c>
      <c r="AA146" t="n">
        <v>5855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204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2170309</v>
      </c>
      <c r="AZ146" t="s">
        <v>314</v>
      </c>
      <c r="BA146" t="s"/>
      <c r="BB146" t="n">
        <v>10516</v>
      </c>
      <c r="BC146" t="n">
        <v>13.38829</v>
      </c>
      <c r="BD146" t="n">
        <v>52.51587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335</v>
      </c>
      <c r="F147" t="n">
        <v>1084201</v>
      </c>
      <c r="G147" t="s">
        <v>74</v>
      </c>
      <c r="H147" t="s">
        <v>75</v>
      </c>
      <c r="I147" t="s"/>
      <c r="J147" t="s">
        <v>74</v>
      </c>
      <c r="K147" t="n">
        <v>162</v>
      </c>
      <c r="L147" t="s">
        <v>76</v>
      </c>
      <c r="M147" t="s"/>
      <c r="N147" t="s">
        <v>336</v>
      </c>
      <c r="O147" t="s">
        <v>78</v>
      </c>
      <c r="P147" t="s">
        <v>337</v>
      </c>
      <c r="Q147" t="s"/>
      <c r="R147" t="s">
        <v>118</v>
      </c>
      <c r="S147" t="s">
        <v>338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HYPERLINK("https://hotelmonitor-cachepage.eclerx.com/savepage/tk_15435849127773771_sr_2117.html","info")</f>
        <v/>
      </c>
      <c r="AA147" t="n">
        <v>182656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203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163099</v>
      </c>
      <c r="AZ147" t="s">
        <v>339</v>
      </c>
      <c r="BA147" t="s"/>
      <c r="BB147" t="n">
        <v>62070</v>
      </c>
      <c r="BC147" t="n">
        <v>13.38917</v>
      </c>
      <c r="BD147" t="n">
        <v>52.51195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335</v>
      </c>
      <c r="F148" t="n">
        <v>1084201</v>
      </c>
      <c r="G148" t="s">
        <v>74</v>
      </c>
      <c r="H148" t="s">
        <v>75</v>
      </c>
      <c r="I148" t="s"/>
      <c r="J148" t="s">
        <v>74</v>
      </c>
      <c r="K148" t="n">
        <v>180</v>
      </c>
      <c r="L148" t="s">
        <v>76</v>
      </c>
      <c r="M148" t="s"/>
      <c r="N148" t="s">
        <v>340</v>
      </c>
      <c r="O148" t="s">
        <v>78</v>
      </c>
      <c r="P148" t="s">
        <v>337</v>
      </c>
      <c r="Q148" t="s"/>
      <c r="R148" t="s">
        <v>118</v>
      </c>
      <c r="S148" t="s">
        <v>341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HYPERLINK("https://hotelmonitor-cachepage.eclerx.com/savepage/tk_15435849127773771_sr_2117.html","info")</f>
        <v/>
      </c>
      <c r="AA148" t="n">
        <v>182656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203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163099</v>
      </c>
      <c r="AZ148" t="s">
        <v>339</v>
      </c>
      <c r="BA148" t="s"/>
      <c r="BB148" t="n">
        <v>62070</v>
      </c>
      <c r="BC148" t="n">
        <v>13.38917</v>
      </c>
      <c r="BD148" t="n">
        <v>52.51195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335</v>
      </c>
      <c r="F149" t="n">
        <v>1084201</v>
      </c>
      <c r="G149" t="s">
        <v>74</v>
      </c>
      <c r="H149" t="s">
        <v>75</v>
      </c>
      <c r="I149" t="s"/>
      <c r="J149" t="s">
        <v>74</v>
      </c>
      <c r="K149" t="n">
        <v>210</v>
      </c>
      <c r="L149" t="s">
        <v>76</v>
      </c>
      <c r="M149" t="s"/>
      <c r="N149" t="s">
        <v>342</v>
      </c>
      <c r="O149" t="s">
        <v>78</v>
      </c>
      <c r="P149" t="s">
        <v>337</v>
      </c>
      <c r="Q149" t="s"/>
      <c r="R149" t="s">
        <v>118</v>
      </c>
      <c r="S149" t="s">
        <v>343</v>
      </c>
      <c r="T149" t="s">
        <v>82</v>
      </c>
      <c r="U149" t="s"/>
      <c r="V149" t="s">
        <v>83</v>
      </c>
      <c r="W149" t="s">
        <v>99</v>
      </c>
      <c r="X149" t="s"/>
      <c r="Y149" t="s">
        <v>85</v>
      </c>
      <c r="Z149">
        <f>HYPERLINK("https://hotelmonitor-cachepage.eclerx.com/savepage/tk_15435849127773771_sr_2117.html","info")</f>
        <v/>
      </c>
      <c r="AA149" t="n">
        <v>182656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203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163099</v>
      </c>
      <c r="AZ149" t="s">
        <v>339</v>
      </c>
      <c r="BA149" t="s"/>
      <c r="BB149" t="n">
        <v>62070</v>
      </c>
      <c r="BC149" t="n">
        <v>13.38917</v>
      </c>
      <c r="BD149" t="n">
        <v>52.51195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344</v>
      </c>
      <c r="F150" t="n">
        <v>1434728</v>
      </c>
      <c r="G150" t="s">
        <v>74</v>
      </c>
      <c r="H150" t="s">
        <v>75</v>
      </c>
      <c r="I150" t="s"/>
      <c r="J150" t="s">
        <v>74</v>
      </c>
      <c r="K150" t="n">
        <v>94</v>
      </c>
      <c r="L150" t="s">
        <v>76</v>
      </c>
      <c r="M150" t="s"/>
      <c r="N150" t="s">
        <v>104</v>
      </c>
      <c r="O150" t="s">
        <v>78</v>
      </c>
      <c r="P150" t="s">
        <v>345</v>
      </c>
      <c r="Q150" t="s"/>
      <c r="R150" t="s">
        <v>80</v>
      </c>
      <c r="S150" t="s">
        <v>346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HYPERLINK("https://hotelmonitor-cachepage.eclerx.com/savepage/tk_154358494459089_sr_2117.html","info")</f>
        <v/>
      </c>
      <c r="AA150" t="n">
        <v>210829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220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937824</v>
      </c>
      <c r="AZ150" t="s">
        <v>347</v>
      </c>
      <c r="BA150" t="s"/>
      <c r="BB150" t="n">
        <v>444525</v>
      </c>
      <c r="BC150" t="n">
        <v>13.3879</v>
      </c>
      <c r="BD150" t="n">
        <v>52.5089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344</v>
      </c>
      <c r="F151" t="n">
        <v>1434728</v>
      </c>
      <c r="G151" t="s">
        <v>74</v>
      </c>
      <c r="H151" t="s">
        <v>75</v>
      </c>
      <c r="I151" t="s"/>
      <c r="J151" t="s">
        <v>74</v>
      </c>
      <c r="K151" t="n">
        <v>118</v>
      </c>
      <c r="L151" t="s">
        <v>76</v>
      </c>
      <c r="M151" t="s"/>
      <c r="N151" t="s">
        <v>104</v>
      </c>
      <c r="O151" t="s">
        <v>78</v>
      </c>
      <c r="P151" t="s">
        <v>345</v>
      </c>
      <c r="Q151" t="s"/>
      <c r="R151" t="s">
        <v>80</v>
      </c>
      <c r="S151" t="s">
        <v>348</v>
      </c>
      <c r="T151" t="s">
        <v>82</v>
      </c>
      <c r="U151" t="s"/>
      <c r="V151" t="s">
        <v>83</v>
      </c>
      <c r="W151" t="s">
        <v>99</v>
      </c>
      <c r="X151" t="s"/>
      <c r="Y151" t="s">
        <v>85</v>
      </c>
      <c r="Z151">
        <f>HYPERLINK("https://hotelmonitor-cachepage.eclerx.com/savepage/tk_154358494459089_sr_2117.html","info")</f>
        <v/>
      </c>
      <c r="AA151" t="n">
        <v>210829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220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937824</v>
      </c>
      <c r="AZ151" t="s">
        <v>347</v>
      </c>
      <c r="BA151" t="s"/>
      <c r="BB151" t="n">
        <v>444525</v>
      </c>
      <c r="BC151" t="n">
        <v>13.3879</v>
      </c>
      <c r="BD151" t="n">
        <v>52.5089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349</v>
      </c>
      <c r="F152" t="n">
        <v>455190</v>
      </c>
      <c r="G152" t="s">
        <v>74</v>
      </c>
      <c r="H152" t="s">
        <v>75</v>
      </c>
      <c r="I152" t="s"/>
      <c r="J152" t="s">
        <v>74</v>
      </c>
      <c r="K152" t="n">
        <v>78.75</v>
      </c>
      <c r="L152" t="s">
        <v>76</v>
      </c>
      <c r="M152" t="s"/>
      <c r="N152" t="s">
        <v>141</v>
      </c>
      <c r="O152" t="s">
        <v>78</v>
      </c>
      <c r="P152" t="s">
        <v>350</v>
      </c>
      <c r="Q152" t="s"/>
      <c r="R152" t="s">
        <v>80</v>
      </c>
      <c r="S152" t="s">
        <v>351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HYPERLINK("https://hotelmonitor-cachepage.eclerx.com/savepage/tk_15435847660139415_sr_2117.html","info")</f>
        <v/>
      </c>
      <c r="AA152" t="n">
        <v>114035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118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1491254</v>
      </c>
      <c r="AZ152" t="s">
        <v>352</v>
      </c>
      <c r="BA152" t="s"/>
      <c r="BB152" t="n">
        <v>41914</v>
      </c>
      <c r="BC152" t="n">
        <v>13.33079</v>
      </c>
      <c r="BD152" t="n">
        <v>52.5677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349</v>
      </c>
      <c r="F153" t="n">
        <v>455190</v>
      </c>
      <c r="G153" t="s">
        <v>74</v>
      </c>
      <c r="H153" t="s">
        <v>75</v>
      </c>
      <c r="I153" t="s"/>
      <c r="J153" t="s">
        <v>74</v>
      </c>
      <c r="K153" t="n">
        <v>94.75</v>
      </c>
      <c r="L153" t="s">
        <v>76</v>
      </c>
      <c r="M153" t="s"/>
      <c r="N153" t="s">
        <v>101</v>
      </c>
      <c r="O153" t="s">
        <v>78</v>
      </c>
      <c r="P153" t="s">
        <v>350</v>
      </c>
      <c r="Q153" t="s"/>
      <c r="R153" t="s">
        <v>80</v>
      </c>
      <c r="S153" t="s">
        <v>353</v>
      </c>
      <c r="T153" t="s">
        <v>82</v>
      </c>
      <c r="U153" t="s"/>
      <c r="V153" t="s">
        <v>83</v>
      </c>
      <c r="W153" t="s">
        <v>99</v>
      </c>
      <c r="X153" t="s"/>
      <c r="Y153" t="s">
        <v>85</v>
      </c>
      <c r="Z153">
        <f>HYPERLINK("https://hotelmonitor-cachepage.eclerx.com/savepage/tk_15435847660139415_sr_2117.html","info")</f>
        <v/>
      </c>
      <c r="AA153" t="n">
        <v>114035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118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1491254</v>
      </c>
      <c r="AZ153" t="s">
        <v>352</v>
      </c>
      <c r="BA153" t="s"/>
      <c r="BB153" t="n">
        <v>41914</v>
      </c>
      <c r="BC153" t="n">
        <v>13.33079</v>
      </c>
      <c r="BD153" t="n">
        <v>52.5677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354</v>
      </c>
      <c r="F154" t="n">
        <v>432267</v>
      </c>
      <c r="G154" t="s">
        <v>74</v>
      </c>
      <c r="H154" t="s">
        <v>75</v>
      </c>
      <c r="I154" t="s"/>
      <c r="J154" t="s">
        <v>74</v>
      </c>
      <c r="K154" t="n">
        <v>119</v>
      </c>
      <c r="L154" t="s">
        <v>76</v>
      </c>
      <c r="M154" t="s"/>
      <c r="N154" t="s">
        <v>141</v>
      </c>
      <c r="O154" t="s">
        <v>78</v>
      </c>
      <c r="P154" t="s">
        <v>355</v>
      </c>
      <c r="Q154" t="s"/>
      <c r="R154" t="s">
        <v>80</v>
      </c>
      <c r="S154" t="s">
        <v>126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HYPERLINK("https://hotelmonitor-cachepage.eclerx.com/savepage/tk_15435846795472472_sr_2117.html","info")</f>
        <v/>
      </c>
      <c r="AA154" t="n">
        <v>115574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71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1614165</v>
      </c>
      <c r="AZ154" t="s">
        <v>356</v>
      </c>
      <c r="BA154" t="s"/>
      <c r="BB154" t="n">
        <v>424118</v>
      </c>
      <c r="BC154" t="n">
        <v>13.30458</v>
      </c>
      <c r="BD154" t="n">
        <v>52.51284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354</v>
      </c>
      <c r="F155" t="n">
        <v>432267</v>
      </c>
      <c r="G155" t="s">
        <v>74</v>
      </c>
      <c r="H155" t="s">
        <v>75</v>
      </c>
      <c r="I155" t="s"/>
      <c r="J155" t="s">
        <v>74</v>
      </c>
      <c r="K155" t="n">
        <v>139</v>
      </c>
      <c r="L155" t="s">
        <v>76</v>
      </c>
      <c r="M155" t="s"/>
      <c r="N155" t="s">
        <v>357</v>
      </c>
      <c r="O155" t="s">
        <v>78</v>
      </c>
      <c r="P155" t="s">
        <v>355</v>
      </c>
      <c r="Q155" t="s"/>
      <c r="R155" t="s">
        <v>80</v>
      </c>
      <c r="S155" t="s">
        <v>216</v>
      </c>
      <c r="T155" t="s">
        <v>82</v>
      </c>
      <c r="U155" t="s"/>
      <c r="V155" t="s">
        <v>83</v>
      </c>
      <c r="W155" t="s">
        <v>99</v>
      </c>
      <c r="X155" t="s"/>
      <c r="Y155" t="s">
        <v>85</v>
      </c>
      <c r="Z155">
        <f>HYPERLINK("https://hotelmonitor-cachepage.eclerx.com/savepage/tk_15435846795472472_sr_2117.html","info")</f>
        <v/>
      </c>
      <c r="AA155" t="n">
        <v>115574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71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1614165</v>
      </c>
      <c r="AZ155" t="s">
        <v>356</v>
      </c>
      <c r="BA155" t="s"/>
      <c r="BB155" t="n">
        <v>424118</v>
      </c>
      <c r="BC155" t="n">
        <v>13.30458</v>
      </c>
      <c r="BD155" t="n">
        <v>52.51284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358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137</v>
      </c>
      <c r="L156" t="s">
        <v>76</v>
      </c>
      <c r="M156" t="s"/>
      <c r="N156" t="s">
        <v>359</v>
      </c>
      <c r="O156" t="s">
        <v>78</v>
      </c>
      <c r="P156" t="s">
        <v>358</v>
      </c>
      <c r="Q156" t="s"/>
      <c r="R156" t="s">
        <v>192</v>
      </c>
      <c r="S156" t="s">
        <v>360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HYPERLINK("https://hotelmonitor-cachepage.eclerx.com/savepage/tk_15435848628651996_sr_2117.html","info")</f>
        <v/>
      </c>
      <c r="AA156" t="n">
        <v>-6796544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175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6796544</v>
      </c>
      <c r="AZ156" t="s">
        <v>361</v>
      </c>
      <c r="BA156" t="s"/>
      <c r="BB156" t="n">
        <v>972851</v>
      </c>
      <c r="BC156" t="n">
        <v>13.442538</v>
      </c>
      <c r="BD156" t="n">
        <v>52.50435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358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137</v>
      </c>
      <c r="L157" t="s">
        <v>76</v>
      </c>
      <c r="M157" t="s"/>
      <c r="N157" t="s">
        <v>362</v>
      </c>
      <c r="O157" t="s">
        <v>78</v>
      </c>
      <c r="P157" t="s">
        <v>358</v>
      </c>
      <c r="Q157" t="s"/>
      <c r="R157" t="s">
        <v>192</v>
      </c>
      <c r="S157" t="s">
        <v>360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HYPERLINK("https://hotelmonitor-cachepage.eclerx.com/savepage/tk_15435848628651996_sr_2117.html","info")</f>
        <v/>
      </c>
      <c r="AA157" t="n">
        <v>-6796544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175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6796544</v>
      </c>
      <c r="AZ157" t="s">
        <v>361</v>
      </c>
      <c r="BA157" t="s"/>
      <c r="BB157" t="n">
        <v>972851</v>
      </c>
      <c r="BC157" t="n">
        <v>13.442538</v>
      </c>
      <c r="BD157" t="n">
        <v>52.50435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358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147</v>
      </c>
      <c r="L158" t="s">
        <v>76</v>
      </c>
      <c r="M158" t="s"/>
      <c r="N158" t="s">
        <v>363</v>
      </c>
      <c r="O158" t="s">
        <v>78</v>
      </c>
      <c r="P158" t="s">
        <v>358</v>
      </c>
      <c r="Q158" t="s"/>
      <c r="R158" t="s">
        <v>192</v>
      </c>
      <c r="S158" t="s">
        <v>364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HYPERLINK("https://hotelmonitor-cachepage.eclerx.com/savepage/tk_15435848628651996_sr_2117.html","info")</f>
        <v/>
      </c>
      <c r="AA158" t="n">
        <v>-6796544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175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6796544</v>
      </c>
      <c r="AZ158" t="s">
        <v>361</v>
      </c>
      <c r="BA158" t="s"/>
      <c r="BB158" t="n">
        <v>972851</v>
      </c>
      <c r="BC158" t="n">
        <v>13.442538</v>
      </c>
      <c r="BD158" t="n">
        <v>52.50435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358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167</v>
      </c>
      <c r="L159" t="s">
        <v>76</v>
      </c>
      <c r="M159" t="s"/>
      <c r="N159" t="s">
        <v>359</v>
      </c>
      <c r="O159" t="s">
        <v>78</v>
      </c>
      <c r="P159" t="s">
        <v>358</v>
      </c>
      <c r="Q159" t="s"/>
      <c r="R159" t="s">
        <v>192</v>
      </c>
      <c r="S159" t="s">
        <v>365</v>
      </c>
      <c r="T159" t="s">
        <v>82</v>
      </c>
      <c r="U159" t="s"/>
      <c r="V159" t="s">
        <v>83</v>
      </c>
      <c r="W159" t="s">
        <v>99</v>
      </c>
      <c r="X159" t="s"/>
      <c r="Y159" t="s">
        <v>85</v>
      </c>
      <c r="Z159">
        <f>HYPERLINK("https://hotelmonitor-cachepage.eclerx.com/savepage/tk_15435848628651996_sr_2117.html","info")</f>
        <v/>
      </c>
      <c r="AA159" t="n">
        <v>-6796544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175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6796544</v>
      </c>
      <c r="AZ159" t="s">
        <v>361</v>
      </c>
      <c r="BA159" t="s"/>
      <c r="BB159" t="n">
        <v>972851</v>
      </c>
      <c r="BC159" t="n">
        <v>13.442538</v>
      </c>
      <c r="BD159" t="n">
        <v>52.50435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358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167</v>
      </c>
      <c r="L160" t="s">
        <v>76</v>
      </c>
      <c r="M160" t="s"/>
      <c r="N160" t="s">
        <v>362</v>
      </c>
      <c r="O160" t="s">
        <v>78</v>
      </c>
      <c r="P160" t="s">
        <v>358</v>
      </c>
      <c r="Q160" t="s"/>
      <c r="R160" t="s">
        <v>192</v>
      </c>
      <c r="S160" t="s">
        <v>365</v>
      </c>
      <c r="T160" t="s">
        <v>82</v>
      </c>
      <c r="U160" t="s"/>
      <c r="V160" t="s">
        <v>83</v>
      </c>
      <c r="W160" t="s">
        <v>99</v>
      </c>
      <c r="X160" t="s"/>
      <c r="Y160" t="s">
        <v>85</v>
      </c>
      <c r="Z160">
        <f>HYPERLINK("https://hotelmonitor-cachepage.eclerx.com/savepage/tk_15435848628651996_sr_2117.html","info")</f>
        <v/>
      </c>
      <c r="AA160" t="n">
        <v>-6796544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175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6796544</v>
      </c>
      <c r="AZ160" t="s">
        <v>361</v>
      </c>
      <c r="BA160" t="s"/>
      <c r="BB160" t="n">
        <v>972851</v>
      </c>
      <c r="BC160" t="n">
        <v>13.442538</v>
      </c>
      <c r="BD160" t="n">
        <v>52.50435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358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177</v>
      </c>
      <c r="L161" t="s">
        <v>76</v>
      </c>
      <c r="M161" t="s"/>
      <c r="N161" t="s">
        <v>363</v>
      </c>
      <c r="O161" t="s">
        <v>78</v>
      </c>
      <c r="P161" t="s">
        <v>358</v>
      </c>
      <c r="Q161" t="s"/>
      <c r="R161" t="s">
        <v>192</v>
      </c>
      <c r="S161" t="s">
        <v>366</v>
      </c>
      <c r="T161" t="s">
        <v>82</v>
      </c>
      <c r="U161" t="s"/>
      <c r="V161" t="s">
        <v>83</v>
      </c>
      <c r="W161" t="s">
        <v>99</v>
      </c>
      <c r="X161" t="s"/>
      <c r="Y161" t="s">
        <v>85</v>
      </c>
      <c r="Z161">
        <f>HYPERLINK("https://hotelmonitor-cachepage.eclerx.com/savepage/tk_15435848628651996_sr_2117.html","info")</f>
        <v/>
      </c>
      <c r="AA161" t="n">
        <v>-6796544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175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6796544</v>
      </c>
      <c r="AZ161" t="s">
        <v>361</v>
      </c>
      <c r="BA161" t="s"/>
      <c r="BB161" t="n">
        <v>972851</v>
      </c>
      <c r="BC161" t="n">
        <v>13.442538</v>
      </c>
      <c r="BD161" t="n">
        <v>52.50435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367</v>
      </c>
      <c r="F162" t="n">
        <v>529949</v>
      </c>
      <c r="G162" t="s">
        <v>74</v>
      </c>
      <c r="H162" t="s">
        <v>75</v>
      </c>
      <c r="I162" t="s"/>
      <c r="J162" t="s">
        <v>74</v>
      </c>
      <c r="K162" t="n">
        <v>128</v>
      </c>
      <c r="L162" t="s">
        <v>76</v>
      </c>
      <c r="M162" t="s"/>
      <c r="N162" t="s">
        <v>368</v>
      </c>
      <c r="O162" t="s">
        <v>78</v>
      </c>
      <c r="P162" t="s">
        <v>369</v>
      </c>
      <c r="Q162" t="s"/>
      <c r="R162" t="s">
        <v>80</v>
      </c>
      <c r="S162" t="s">
        <v>370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HYPERLINK("https://hotelmonitor-cachepage.eclerx.com/savepage/tk_15435846117858794_sr_2117.html","info")</f>
        <v/>
      </c>
      <c r="AA162" t="n">
        <v>99184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34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2214996</v>
      </c>
      <c r="AZ162" t="s">
        <v>371</v>
      </c>
      <c r="BA162" t="s"/>
      <c r="BB162" t="n">
        <v>63986</v>
      </c>
      <c r="BC162" t="n">
        <v>13.383228</v>
      </c>
      <c r="BD162" t="n">
        <v>52.504619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367</v>
      </c>
      <c r="F163" t="n">
        <v>529949</v>
      </c>
      <c r="G163" t="s">
        <v>74</v>
      </c>
      <c r="H163" t="s">
        <v>75</v>
      </c>
      <c r="I163" t="s"/>
      <c r="J163" t="s">
        <v>74</v>
      </c>
      <c r="K163" t="n">
        <v>128</v>
      </c>
      <c r="L163" t="s">
        <v>76</v>
      </c>
      <c r="M163" t="s"/>
      <c r="N163" t="s">
        <v>368</v>
      </c>
      <c r="O163" t="s">
        <v>78</v>
      </c>
      <c r="P163" t="s">
        <v>369</v>
      </c>
      <c r="Q163" t="s"/>
      <c r="R163" t="s">
        <v>80</v>
      </c>
      <c r="S163" t="s">
        <v>370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HYPERLINK("https://hotelmonitor-cachepage.eclerx.com/savepage/tk_15435846117858794_sr_2117.html","info")</f>
        <v/>
      </c>
      <c r="AA163" t="n">
        <v>99184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34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2214996</v>
      </c>
      <c r="AZ163" t="s">
        <v>371</v>
      </c>
      <c r="BA163" t="s"/>
      <c r="BB163" t="n">
        <v>63986</v>
      </c>
      <c r="BC163" t="n">
        <v>13.383228</v>
      </c>
      <c r="BD163" t="n">
        <v>52.504619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367</v>
      </c>
      <c r="F164" t="n">
        <v>529949</v>
      </c>
      <c r="G164" t="s">
        <v>74</v>
      </c>
      <c r="H164" t="s">
        <v>75</v>
      </c>
      <c r="I164" t="s"/>
      <c r="J164" t="s">
        <v>74</v>
      </c>
      <c r="K164" t="n">
        <v>128</v>
      </c>
      <c r="L164" t="s">
        <v>76</v>
      </c>
      <c r="M164" t="s"/>
      <c r="N164" t="s">
        <v>372</v>
      </c>
      <c r="O164" t="s">
        <v>78</v>
      </c>
      <c r="P164" t="s">
        <v>369</v>
      </c>
      <c r="Q164" t="s"/>
      <c r="R164" t="s">
        <v>80</v>
      </c>
      <c r="S164" t="s">
        <v>370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HYPERLINK("https://hotelmonitor-cachepage.eclerx.com/savepage/tk_15435846117858794_sr_2117.html","info")</f>
        <v/>
      </c>
      <c r="AA164" t="n">
        <v>99184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34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2214996</v>
      </c>
      <c r="AZ164" t="s">
        <v>371</v>
      </c>
      <c r="BA164" t="s"/>
      <c r="BB164" t="n">
        <v>63986</v>
      </c>
      <c r="BC164" t="n">
        <v>13.383228</v>
      </c>
      <c r="BD164" t="n">
        <v>52.504619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367</v>
      </c>
      <c r="F165" t="n">
        <v>529949</v>
      </c>
      <c r="G165" t="s">
        <v>74</v>
      </c>
      <c r="H165" t="s">
        <v>75</v>
      </c>
      <c r="I165" t="s"/>
      <c r="J165" t="s">
        <v>74</v>
      </c>
      <c r="K165" t="n">
        <v>158</v>
      </c>
      <c r="L165" t="s">
        <v>76</v>
      </c>
      <c r="M165" t="s"/>
      <c r="N165" t="s">
        <v>368</v>
      </c>
      <c r="O165" t="s">
        <v>78</v>
      </c>
      <c r="P165" t="s">
        <v>369</v>
      </c>
      <c r="Q165" t="s"/>
      <c r="R165" t="s">
        <v>80</v>
      </c>
      <c r="S165" t="s">
        <v>163</v>
      </c>
      <c r="T165" t="s">
        <v>82</v>
      </c>
      <c r="U165" t="s"/>
      <c r="V165" t="s">
        <v>83</v>
      </c>
      <c r="W165" t="s">
        <v>99</v>
      </c>
      <c r="X165" t="s"/>
      <c r="Y165" t="s">
        <v>85</v>
      </c>
      <c r="Z165">
        <f>HYPERLINK("https://hotelmonitor-cachepage.eclerx.com/savepage/tk_15435846117858794_sr_2117.html","info")</f>
        <v/>
      </c>
      <c r="AA165" t="n">
        <v>99184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2214996</v>
      </c>
      <c r="AZ165" t="s">
        <v>371</v>
      </c>
      <c r="BA165" t="s"/>
      <c r="BB165" t="n">
        <v>63986</v>
      </c>
      <c r="BC165" t="n">
        <v>13.383228</v>
      </c>
      <c r="BD165" t="n">
        <v>52.504619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367</v>
      </c>
      <c r="F166" t="n">
        <v>529949</v>
      </c>
      <c r="G166" t="s">
        <v>74</v>
      </c>
      <c r="H166" t="s">
        <v>75</v>
      </c>
      <c r="I166" t="s"/>
      <c r="J166" t="s">
        <v>74</v>
      </c>
      <c r="K166" t="n">
        <v>158</v>
      </c>
      <c r="L166" t="s">
        <v>76</v>
      </c>
      <c r="M166" t="s"/>
      <c r="N166" t="s">
        <v>368</v>
      </c>
      <c r="O166" t="s">
        <v>78</v>
      </c>
      <c r="P166" t="s">
        <v>369</v>
      </c>
      <c r="Q166" t="s"/>
      <c r="R166" t="s">
        <v>80</v>
      </c>
      <c r="S166" t="s">
        <v>163</v>
      </c>
      <c r="T166" t="s">
        <v>82</v>
      </c>
      <c r="U166" t="s"/>
      <c r="V166" t="s">
        <v>83</v>
      </c>
      <c r="W166" t="s">
        <v>99</v>
      </c>
      <c r="X166" t="s"/>
      <c r="Y166" t="s">
        <v>85</v>
      </c>
      <c r="Z166">
        <f>HYPERLINK("https://hotelmonitor-cachepage.eclerx.com/savepage/tk_15435846117858794_sr_2117.html","info")</f>
        <v/>
      </c>
      <c r="AA166" t="n">
        <v>99184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2214996</v>
      </c>
      <c r="AZ166" t="s">
        <v>371</v>
      </c>
      <c r="BA166" t="s"/>
      <c r="BB166" t="n">
        <v>63986</v>
      </c>
      <c r="BC166" t="n">
        <v>13.383228</v>
      </c>
      <c r="BD166" t="n">
        <v>52.504619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367</v>
      </c>
      <c r="F167" t="n">
        <v>529949</v>
      </c>
      <c r="G167" t="s">
        <v>74</v>
      </c>
      <c r="H167" t="s">
        <v>75</v>
      </c>
      <c r="I167" t="s"/>
      <c r="J167" t="s">
        <v>74</v>
      </c>
      <c r="K167" t="n">
        <v>158</v>
      </c>
      <c r="L167" t="s">
        <v>76</v>
      </c>
      <c r="M167" t="s"/>
      <c r="N167" t="s">
        <v>372</v>
      </c>
      <c r="O167" t="s">
        <v>78</v>
      </c>
      <c r="P167" t="s">
        <v>369</v>
      </c>
      <c r="Q167" t="s"/>
      <c r="R167" t="s">
        <v>80</v>
      </c>
      <c r="S167" t="s">
        <v>163</v>
      </c>
      <c r="T167" t="s">
        <v>82</v>
      </c>
      <c r="U167" t="s"/>
      <c r="V167" t="s">
        <v>83</v>
      </c>
      <c r="W167" t="s">
        <v>99</v>
      </c>
      <c r="X167" t="s"/>
      <c r="Y167" t="s">
        <v>85</v>
      </c>
      <c r="Z167">
        <f>HYPERLINK("https://hotelmonitor-cachepage.eclerx.com/savepage/tk_15435846117858794_sr_2117.html","info")</f>
        <v/>
      </c>
      <c r="AA167" t="n">
        <v>99184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2214996</v>
      </c>
      <c r="AZ167" t="s">
        <v>371</v>
      </c>
      <c r="BA167" t="s"/>
      <c r="BB167" t="n">
        <v>63986</v>
      </c>
      <c r="BC167" t="n">
        <v>13.383228</v>
      </c>
      <c r="BD167" t="n">
        <v>52.504619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373</v>
      </c>
      <c r="F168" t="n">
        <v>2347371</v>
      </c>
      <c r="G168" t="s">
        <v>74</v>
      </c>
      <c r="H168" t="s">
        <v>75</v>
      </c>
      <c r="I168" t="s"/>
      <c r="J168" t="s">
        <v>74</v>
      </c>
      <c r="K168" t="n">
        <v>106.1</v>
      </c>
      <c r="L168" t="s">
        <v>76</v>
      </c>
      <c r="M168" t="s"/>
      <c r="N168" t="s">
        <v>96</v>
      </c>
      <c r="O168" t="s">
        <v>78</v>
      </c>
      <c r="P168" t="s">
        <v>373</v>
      </c>
      <c r="Q168" t="s"/>
      <c r="R168" t="s">
        <v>118</v>
      </c>
      <c r="S168" t="s">
        <v>374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HYPERLINK("https://hotelmonitor-cachepage.eclerx.com/savepage/tk_15435848169670303_sr_2117.html","info")</f>
        <v/>
      </c>
      <c r="AA168" t="n">
        <v>276192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148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2071661</v>
      </c>
      <c r="AZ168" t="s">
        <v>375</v>
      </c>
      <c r="BA168" t="s"/>
      <c r="BB168" t="n">
        <v>551333</v>
      </c>
      <c r="BC168" t="n">
        <v>13.455408</v>
      </c>
      <c r="BD168" t="n">
        <v>52.513437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376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108</v>
      </c>
      <c r="L169" t="s">
        <v>76</v>
      </c>
      <c r="M169" t="s"/>
      <c r="N169" t="s">
        <v>113</v>
      </c>
      <c r="O169" t="s">
        <v>78</v>
      </c>
      <c r="P169" t="s">
        <v>376</v>
      </c>
      <c r="Q169" t="s"/>
      <c r="R169" t="s">
        <v>118</v>
      </c>
      <c r="S169" t="s">
        <v>377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HYPERLINK("https://hotelmonitor-cachepage.eclerx.com/savepage/tk_15435849712621043_sr_2117.html","info")</f>
        <v/>
      </c>
      <c r="AA169" t="n">
        <v>-3725884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235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3725884</v>
      </c>
      <c r="AZ169" t="s">
        <v>378</v>
      </c>
      <c r="BA169" t="s"/>
      <c r="BB169" t="n">
        <v>875998</v>
      </c>
      <c r="BC169" t="n">
        <v>13.404558</v>
      </c>
      <c r="BD169" t="n">
        <v>52.513883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379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90</v>
      </c>
      <c r="L170" t="s">
        <v>76</v>
      </c>
      <c r="M170" t="s"/>
      <c r="N170" t="s">
        <v>141</v>
      </c>
      <c r="O170" t="s">
        <v>78</v>
      </c>
      <c r="P170" t="s">
        <v>379</v>
      </c>
      <c r="Q170" t="s"/>
      <c r="R170" t="s">
        <v>80</v>
      </c>
      <c r="S170" t="s">
        <v>380</v>
      </c>
      <c r="T170" t="s">
        <v>82</v>
      </c>
      <c r="U170" t="s"/>
      <c r="V170" t="s">
        <v>83</v>
      </c>
      <c r="W170" t="s">
        <v>99</v>
      </c>
      <c r="X170" t="s"/>
      <c r="Y170" t="s">
        <v>85</v>
      </c>
      <c r="Z170">
        <f>HYPERLINK("https://hotelmonitor-cachepage.eclerx.com/savepage/tk_1543584854060823_sr_2117.html","info")</f>
        <v/>
      </c>
      <c r="AA170" t="n">
        <v>-6796492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169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6796492</v>
      </c>
      <c r="AZ170" t="s">
        <v>381</v>
      </c>
      <c r="BA170" t="s"/>
      <c r="BB170" t="n">
        <v>169835</v>
      </c>
      <c r="BC170" t="n">
        <v>13.365499</v>
      </c>
      <c r="BD170" t="n">
        <v>52.499489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382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</v>
      </c>
      <c r="L171" t="s">
        <v>76</v>
      </c>
      <c r="M171" t="s"/>
      <c r="N171" t="s">
        <v>113</v>
      </c>
      <c r="O171" t="s">
        <v>78</v>
      </c>
      <c r="P171" t="s">
        <v>382</v>
      </c>
      <c r="Q171" t="s"/>
      <c r="R171" t="s">
        <v>80</v>
      </c>
      <c r="S171" t="s">
        <v>115</v>
      </c>
      <c r="T171" t="s">
        <v>82</v>
      </c>
      <c r="U171" t="s"/>
      <c r="V171" t="s">
        <v>83</v>
      </c>
      <c r="W171" t="s">
        <v>99</v>
      </c>
      <c r="X171" t="s"/>
      <c r="Y171" t="s">
        <v>85</v>
      </c>
      <c r="Z171">
        <f>HYPERLINK("https://hotelmonitor-cachepage.eclerx.com/savepage/tk_15435845682712731_sr_2117.html","info")</f>
        <v/>
      </c>
      <c r="AA171" t="n">
        <v>-3852188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10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3852188</v>
      </c>
      <c r="AZ171" t="s">
        <v>383</v>
      </c>
      <c r="BA171" t="s"/>
      <c r="BB171" t="n">
        <v>164614</v>
      </c>
      <c r="BC171" t="n">
        <v>13.307807</v>
      </c>
      <c r="BD171" t="n">
        <v>52.489378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384</v>
      </c>
      <c r="F172" t="n">
        <v>3539407</v>
      </c>
      <c r="G172" t="s">
        <v>74</v>
      </c>
      <c r="H172" t="s">
        <v>75</v>
      </c>
      <c r="I172" t="s"/>
      <c r="J172" t="s">
        <v>74</v>
      </c>
      <c r="K172" t="n">
        <v>124.95</v>
      </c>
      <c r="L172" t="s">
        <v>76</v>
      </c>
      <c r="M172" t="s"/>
      <c r="N172" t="s">
        <v>385</v>
      </c>
      <c r="O172" t="s">
        <v>78</v>
      </c>
      <c r="P172" t="s">
        <v>386</v>
      </c>
      <c r="Q172" t="s"/>
      <c r="R172" t="s">
        <v>80</v>
      </c>
      <c r="S172" t="s">
        <v>387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HYPERLINK("https://hotelmonitor-cachepage.eclerx.com/savepage/tk_15435848960490544_sr_2117.html","info")</f>
        <v/>
      </c>
      <c r="AA172" t="n">
        <v>541972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194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3209890</v>
      </c>
      <c r="AZ172" t="s">
        <v>388</v>
      </c>
      <c r="BA172" t="s"/>
      <c r="BB172" t="n">
        <v>864803</v>
      </c>
      <c r="BC172" t="n">
        <v>13.4306</v>
      </c>
      <c r="BD172" t="n">
        <v>52.51236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384</v>
      </c>
      <c r="F173" t="n">
        <v>3539407</v>
      </c>
      <c r="G173" t="s">
        <v>74</v>
      </c>
      <c r="H173" t="s">
        <v>75</v>
      </c>
      <c r="I173" t="s"/>
      <c r="J173" t="s">
        <v>74</v>
      </c>
      <c r="K173" t="n">
        <v>124.95</v>
      </c>
      <c r="L173" t="s">
        <v>76</v>
      </c>
      <c r="M173" t="s"/>
      <c r="N173" t="s">
        <v>389</v>
      </c>
      <c r="O173" t="s">
        <v>78</v>
      </c>
      <c r="P173" t="s">
        <v>386</v>
      </c>
      <c r="Q173" t="s"/>
      <c r="R173" t="s">
        <v>80</v>
      </c>
      <c r="S173" t="s">
        <v>387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HYPERLINK("https://hotelmonitor-cachepage.eclerx.com/savepage/tk_15435848960490544_sr_2117.html","info")</f>
        <v/>
      </c>
      <c r="AA173" t="n">
        <v>541972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194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3209890</v>
      </c>
      <c r="AZ173" t="s">
        <v>388</v>
      </c>
      <c r="BA173" t="s"/>
      <c r="BB173" t="n">
        <v>864803</v>
      </c>
      <c r="BC173" t="n">
        <v>13.4306</v>
      </c>
      <c r="BD173" t="n">
        <v>52.51236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384</v>
      </c>
      <c r="F174" t="n">
        <v>3539407</v>
      </c>
      <c r="G174" t="s">
        <v>74</v>
      </c>
      <c r="H174" t="s">
        <v>75</v>
      </c>
      <c r="I174" t="s"/>
      <c r="J174" t="s">
        <v>74</v>
      </c>
      <c r="K174" t="n">
        <v>140.7</v>
      </c>
      <c r="L174" t="s">
        <v>76</v>
      </c>
      <c r="M174" t="s"/>
      <c r="N174" t="s">
        <v>390</v>
      </c>
      <c r="O174" t="s">
        <v>78</v>
      </c>
      <c r="P174" t="s">
        <v>386</v>
      </c>
      <c r="Q174" t="s"/>
      <c r="R174" t="s">
        <v>80</v>
      </c>
      <c r="S174" t="s">
        <v>391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HYPERLINK("https://hotelmonitor-cachepage.eclerx.com/savepage/tk_15435848960490544_sr_2117.html","info")</f>
        <v/>
      </c>
      <c r="AA174" t="n">
        <v>541972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194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3209890</v>
      </c>
      <c r="AZ174" t="s">
        <v>388</v>
      </c>
      <c r="BA174" t="s"/>
      <c r="BB174" t="n">
        <v>864803</v>
      </c>
      <c r="BC174" t="n">
        <v>13.4306</v>
      </c>
      <c r="BD174" t="n">
        <v>52.51236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384</v>
      </c>
      <c r="F175" t="n">
        <v>3539407</v>
      </c>
      <c r="G175" t="s">
        <v>74</v>
      </c>
      <c r="H175" t="s">
        <v>75</v>
      </c>
      <c r="I175" t="s"/>
      <c r="J175" t="s">
        <v>74</v>
      </c>
      <c r="K175" t="n">
        <v>150.15</v>
      </c>
      <c r="L175" t="s">
        <v>76</v>
      </c>
      <c r="M175" t="s"/>
      <c r="N175" t="s">
        <v>389</v>
      </c>
      <c r="O175" t="s">
        <v>78</v>
      </c>
      <c r="P175" t="s">
        <v>386</v>
      </c>
      <c r="Q175" t="s"/>
      <c r="R175" t="s">
        <v>80</v>
      </c>
      <c r="S175" t="s">
        <v>392</v>
      </c>
      <c r="T175" t="s">
        <v>82</v>
      </c>
      <c r="U175" t="s"/>
      <c r="V175" t="s">
        <v>83</v>
      </c>
      <c r="W175" t="s">
        <v>99</v>
      </c>
      <c r="X175" t="s"/>
      <c r="Y175" t="s">
        <v>85</v>
      </c>
      <c r="Z175">
        <f>HYPERLINK("https://hotelmonitor-cachepage.eclerx.com/savepage/tk_15435848960490544_sr_2117.html","info")</f>
        <v/>
      </c>
      <c r="AA175" t="n">
        <v>541972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194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3209890</v>
      </c>
      <c r="AZ175" t="s">
        <v>388</v>
      </c>
      <c r="BA175" t="s"/>
      <c r="BB175" t="n">
        <v>864803</v>
      </c>
      <c r="BC175" t="n">
        <v>13.4306</v>
      </c>
      <c r="BD175" t="n">
        <v>52.51236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384</v>
      </c>
      <c r="F176" t="n">
        <v>3539407</v>
      </c>
      <c r="G176" t="s">
        <v>74</v>
      </c>
      <c r="H176" t="s">
        <v>75</v>
      </c>
      <c r="I176" t="s"/>
      <c r="J176" t="s">
        <v>74</v>
      </c>
      <c r="K176" t="n">
        <v>150.15</v>
      </c>
      <c r="L176" t="s">
        <v>76</v>
      </c>
      <c r="M176" t="s"/>
      <c r="N176" t="s">
        <v>385</v>
      </c>
      <c r="O176" t="s">
        <v>78</v>
      </c>
      <c r="P176" t="s">
        <v>386</v>
      </c>
      <c r="Q176" t="s"/>
      <c r="R176" t="s">
        <v>80</v>
      </c>
      <c r="S176" t="s">
        <v>392</v>
      </c>
      <c r="T176" t="s">
        <v>82</v>
      </c>
      <c r="U176" t="s"/>
      <c r="V176" t="s">
        <v>83</v>
      </c>
      <c r="W176" t="s">
        <v>99</v>
      </c>
      <c r="X176" t="s"/>
      <c r="Y176" t="s">
        <v>85</v>
      </c>
      <c r="Z176">
        <f>HYPERLINK("https://hotelmonitor-cachepage.eclerx.com/savepage/tk_15435848960490544_sr_2117.html","info")</f>
        <v/>
      </c>
      <c r="AA176" t="n">
        <v>541972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194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3209890</v>
      </c>
      <c r="AZ176" t="s">
        <v>388</v>
      </c>
      <c r="BA176" t="s"/>
      <c r="BB176" t="n">
        <v>864803</v>
      </c>
      <c r="BC176" t="n">
        <v>13.4306</v>
      </c>
      <c r="BD176" t="n">
        <v>52.51236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384</v>
      </c>
      <c r="F177" t="n">
        <v>3539407</v>
      </c>
      <c r="G177" t="s">
        <v>74</v>
      </c>
      <c r="H177" t="s">
        <v>75</v>
      </c>
      <c r="I177" t="s"/>
      <c r="J177" t="s">
        <v>74</v>
      </c>
      <c r="K177" t="n">
        <v>165.9</v>
      </c>
      <c r="L177" t="s">
        <v>76</v>
      </c>
      <c r="M177" t="s"/>
      <c r="N177" t="s">
        <v>390</v>
      </c>
      <c r="O177" t="s">
        <v>78</v>
      </c>
      <c r="P177" t="s">
        <v>386</v>
      </c>
      <c r="Q177" t="s"/>
      <c r="R177" t="s">
        <v>80</v>
      </c>
      <c r="S177" t="s">
        <v>393</v>
      </c>
      <c r="T177" t="s">
        <v>82</v>
      </c>
      <c r="U177" t="s"/>
      <c r="V177" t="s">
        <v>83</v>
      </c>
      <c r="W177" t="s">
        <v>99</v>
      </c>
      <c r="X177" t="s"/>
      <c r="Y177" t="s">
        <v>85</v>
      </c>
      <c r="Z177">
        <f>HYPERLINK("https://hotelmonitor-cachepage.eclerx.com/savepage/tk_15435848960490544_sr_2117.html","info")</f>
        <v/>
      </c>
      <c r="AA177" t="n">
        <v>541972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194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3209890</v>
      </c>
      <c r="AZ177" t="s">
        <v>388</v>
      </c>
      <c r="BA177" t="s"/>
      <c r="BB177" t="n">
        <v>864803</v>
      </c>
      <c r="BC177" t="n">
        <v>13.4306</v>
      </c>
      <c r="BD177" t="n">
        <v>52.51236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394</v>
      </c>
      <c r="F178" t="n">
        <v>2346869</v>
      </c>
      <c r="G178" t="s">
        <v>74</v>
      </c>
      <c r="H178" t="s">
        <v>75</v>
      </c>
      <c r="I178" t="s"/>
      <c r="J178" t="s">
        <v>74</v>
      </c>
      <c r="K178" t="n">
        <v>129</v>
      </c>
      <c r="L178" t="s">
        <v>76</v>
      </c>
      <c r="M178" t="s"/>
      <c r="N178" t="s">
        <v>141</v>
      </c>
      <c r="O178" t="s">
        <v>78</v>
      </c>
      <c r="P178" t="s">
        <v>395</v>
      </c>
      <c r="Q178" t="s"/>
      <c r="R178" t="s">
        <v>118</v>
      </c>
      <c r="S178" t="s">
        <v>212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HYPERLINK("https://hotelmonitor-cachepage.eclerx.com/savepage/tk_15435850295571942_sr_2117.html","info")</f>
        <v/>
      </c>
      <c r="AA178" t="n">
        <v>210997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269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2959047</v>
      </c>
      <c r="AZ178" t="s">
        <v>396</v>
      </c>
      <c r="BA178" t="s"/>
      <c r="BB178" t="n">
        <v>221260</v>
      </c>
      <c r="BC178" t="n">
        <v>13.40783</v>
      </c>
      <c r="BD178" t="n">
        <v>52.51158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394</v>
      </c>
      <c r="F179" t="n">
        <v>2346869</v>
      </c>
      <c r="G179" t="s">
        <v>74</v>
      </c>
      <c r="H179" t="s">
        <v>75</v>
      </c>
      <c r="I179" t="s"/>
      <c r="J179" t="s">
        <v>74</v>
      </c>
      <c r="K179" t="n">
        <v>149</v>
      </c>
      <c r="L179" t="s">
        <v>76</v>
      </c>
      <c r="M179" t="s"/>
      <c r="N179" t="s">
        <v>144</v>
      </c>
      <c r="O179" t="s">
        <v>78</v>
      </c>
      <c r="P179" t="s">
        <v>395</v>
      </c>
      <c r="Q179" t="s"/>
      <c r="R179" t="s">
        <v>118</v>
      </c>
      <c r="S179" t="s">
        <v>156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HYPERLINK("https://hotelmonitor-cachepage.eclerx.com/savepage/tk_15435850295571942_sr_2117.html","info")</f>
        <v/>
      </c>
      <c r="AA179" t="n">
        <v>210997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269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2959047</v>
      </c>
      <c r="AZ179" t="s">
        <v>396</v>
      </c>
      <c r="BA179" t="s"/>
      <c r="BB179" t="n">
        <v>221260</v>
      </c>
      <c r="BC179" t="n">
        <v>13.40783</v>
      </c>
      <c r="BD179" t="n">
        <v>52.51158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397</v>
      </c>
      <c r="F180" t="n">
        <v>268688</v>
      </c>
      <c r="G180" t="s">
        <v>74</v>
      </c>
      <c r="H180" t="s">
        <v>75</v>
      </c>
      <c r="I180" t="s"/>
      <c r="J180" t="s">
        <v>74</v>
      </c>
      <c r="K180" t="n">
        <v>89</v>
      </c>
      <c r="L180" t="s">
        <v>76</v>
      </c>
      <c r="M180" t="s"/>
      <c r="N180" t="s">
        <v>141</v>
      </c>
      <c r="O180" t="s">
        <v>78</v>
      </c>
      <c r="P180" t="s">
        <v>398</v>
      </c>
      <c r="Q180" t="s"/>
      <c r="R180" t="s">
        <v>118</v>
      </c>
      <c r="S180" t="s">
        <v>399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HYPERLINK("https://hotelmonitor-cachepage.eclerx.com/savepage/tk_15435849523938222_sr_2117.html","info")</f>
        <v/>
      </c>
      <c r="AA180" t="n">
        <v>77314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224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1107385</v>
      </c>
      <c r="AZ180" t="s">
        <v>400</v>
      </c>
      <c r="BA180" t="s"/>
      <c r="BB180" t="n">
        <v>51962</v>
      </c>
      <c r="BC180" t="n">
        <v>13.46308</v>
      </c>
      <c r="BD180" t="n">
        <v>52.437403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397</v>
      </c>
      <c r="F181" t="n">
        <v>268688</v>
      </c>
      <c r="G181" t="s">
        <v>74</v>
      </c>
      <c r="H181" t="s">
        <v>75</v>
      </c>
      <c r="I181" t="s"/>
      <c r="J181" t="s">
        <v>74</v>
      </c>
      <c r="K181" t="n">
        <v>99</v>
      </c>
      <c r="L181" t="s">
        <v>76</v>
      </c>
      <c r="M181" t="s"/>
      <c r="N181" t="s">
        <v>125</v>
      </c>
      <c r="O181" t="s">
        <v>78</v>
      </c>
      <c r="P181" t="s">
        <v>398</v>
      </c>
      <c r="Q181" t="s"/>
      <c r="R181" t="s">
        <v>118</v>
      </c>
      <c r="S181" t="s">
        <v>123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HYPERLINK("https://hotelmonitor-cachepage.eclerx.com/savepage/tk_15435849523938222_sr_2117.html","info")</f>
        <v/>
      </c>
      <c r="AA181" t="n">
        <v>77314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224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1107385</v>
      </c>
      <c r="AZ181" t="s">
        <v>400</v>
      </c>
      <c r="BA181" t="s"/>
      <c r="BB181" t="n">
        <v>51962</v>
      </c>
      <c r="BC181" t="n">
        <v>13.46308</v>
      </c>
      <c r="BD181" t="n">
        <v>52.437403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397</v>
      </c>
      <c r="F182" t="n">
        <v>268688</v>
      </c>
      <c r="G182" t="s">
        <v>74</v>
      </c>
      <c r="H182" t="s">
        <v>75</v>
      </c>
      <c r="I182" t="s"/>
      <c r="J182" t="s">
        <v>74</v>
      </c>
      <c r="K182" t="n">
        <v>109</v>
      </c>
      <c r="L182" t="s">
        <v>76</v>
      </c>
      <c r="M182" t="s"/>
      <c r="N182" t="s">
        <v>357</v>
      </c>
      <c r="O182" t="s">
        <v>78</v>
      </c>
      <c r="P182" t="s">
        <v>398</v>
      </c>
      <c r="Q182" t="s"/>
      <c r="R182" t="s">
        <v>118</v>
      </c>
      <c r="S182" t="s">
        <v>81</v>
      </c>
      <c r="T182" t="s">
        <v>82</v>
      </c>
      <c r="U182" t="s"/>
      <c r="V182" t="s">
        <v>83</v>
      </c>
      <c r="W182" t="s">
        <v>99</v>
      </c>
      <c r="X182" t="s"/>
      <c r="Y182" t="s">
        <v>85</v>
      </c>
      <c r="Z182">
        <f>HYPERLINK("https://hotelmonitor-cachepage.eclerx.com/savepage/tk_15435849523938222_sr_2117.html","info")</f>
        <v/>
      </c>
      <c r="AA182" t="n">
        <v>77314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224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1107385</v>
      </c>
      <c r="AZ182" t="s">
        <v>400</v>
      </c>
      <c r="BA182" t="s"/>
      <c r="BB182" t="n">
        <v>51962</v>
      </c>
      <c r="BC182" t="n">
        <v>13.46308</v>
      </c>
      <c r="BD182" t="n">
        <v>52.437403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397</v>
      </c>
      <c r="F183" t="n">
        <v>268688</v>
      </c>
      <c r="G183" t="s">
        <v>74</v>
      </c>
      <c r="H183" t="s">
        <v>75</v>
      </c>
      <c r="I183" t="s"/>
      <c r="J183" t="s">
        <v>74</v>
      </c>
      <c r="K183" t="n">
        <v>109</v>
      </c>
      <c r="L183" t="s">
        <v>76</v>
      </c>
      <c r="M183" t="s"/>
      <c r="N183" t="s">
        <v>401</v>
      </c>
      <c r="O183" t="s">
        <v>78</v>
      </c>
      <c r="P183" t="s">
        <v>398</v>
      </c>
      <c r="Q183" t="s"/>
      <c r="R183" t="s">
        <v>118</v>
      </c>
      <c r="S183" t="s">
        <v>81</v>
      </c>
      <c r="T183" t="s">
        <v>82</v>
      </c>
      <c r="U183" t="s"/>
      <c r="V183" t="s">
        <v>83</v>
      </c>
      <c r="W183" t="s">
        <v>99</v>
      </c>
      <c r="X183" t="s"/>
      <c r="Y183" t="s">
        <v>85</v>
      </c>
      <c r="Z183">
        <f>HYPERLINK("https://hotelmonitor-cachepage.eclerx.com/savepage/tk_15435849523938222_sr_2117.html","info")</f>
        <v/>
      </c>
      <c r="AA183" t="n">
        <v>77314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224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1107385</v>
      </c>
      <c r="AZ183" t="s">
        <v>400</v>
      </c>
      <c r="BA183" t="s"/>
      <c r="BB183" t="n">
        <v>51962</v>
      </c>
      <c r="BC183" t="n">
        <v>13.46308</v>
      </c>
      <c r="BD183" t="n">
        <v>52.437403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402</v>
      </c>
      <c r="F184" t="n">
        <v>2173604</v>
      </c>
      <c r="G184" t="s">
        <v>74</v>
      </c>
      <c r="H184" t="s">
        <v>75</v>
      </c>
      <c r="I184" t="s"/>
      <c r="J184" t="s">
        <v>74</v>
      </c>
      <c r="K184" t="n">
        <v>109</v>
      </c>
      <c r="L184" t="s">
        <v>76</v>
      </c>
      <c r="M184" t="s"/>
      <c r="N184" t="s">
        <v>403</v>
      </c>
      <c r="O184" t="s">
        <v>78</v>
      </c>
      <c r="P184" t="s">
        <v>404</v>
      </c>
      <c r="Q184" t="s"/>
      <c r="R184" t="s">
        <v>114</v>
      </c>
      <c r="S184" t="s">
        <v>81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HYPERLINK("https://hotelmonitor-cachepage.eclerx.com/savepage/tk_15435845579052484_sr_2117.html","info")</f>
        <v/>
      </c>
      <c r="AA184" t="n">
        <v>228054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2071549</v>
      </c>
      <c r="AZ184" t="s">
        <v>405</v>
      </c>
      <c r="BA184" t="s"/>
      <c r="BB184" t="n">
        <v>72945</v>
      </c>
      <c r="BC184" t="n">
        <v>13.429745</v>
      </c>
      <c r="BD184" t="n">
        <v>52.510011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402</v>
      </c>
      <c r="F185" t="n">
        <v>2173604</v>
      </c>
      <c r="G185" t="s">
        <v>74</v>
      </c>
      <c r="H185" t="s">
        <v>75</v>
      </c>
      <c r="I185" t="s"/>
      <c r="J185" t="s">
        <v>74</v>
      </c>
      <c r="K185" t="n">
        <v>109</v>
      </c>
      <c r="L185" t="s">
        <v>76</v>
      </c>
      <c r="M185" t="s"/>
      <c r="N185" t="s">
        <v>406</v>
      </c>
      <c r="O185" t="s">
        <v>78</v>
      </c>
      <c r="P185" t="s">
        <v>404</v>
      </c>
      <c r="Q185" t="s"/>
      <c r="R185" t="s">
        <v>114</v>
      </c>
      <c r="S185" t="s">
        <v>81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HYPERLINK("https://hotelmonitor-cachepage.eclerx.com/savepage/tk_15435845579052484_sr_2117.html","info")</f>
        <v/>
      </c>
      <c r="AA185" t="n">
        <v>228054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2071549</v>
      </c>
      <c r="AZ185" t="s">
        <v>405</v>
      </c>
      <c r="BA185" t="s"/>
      <c r="BB185" t="n">
        <v>72945</v>
      </c>
      <c r="BC185" t="n">
        <v>13.429745</v>
      </c>
      <c r="BD185" t="n">
        <v>52.510011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402</v>
      </c>
      <c r="F186" t="n">
        <v>2173604</v>
      </c>
      <c r="G186" t="s">
        <v>74</v>
      </c>
      <c r="H186" t="s">
        <v>75</v>
      </c>
      <c r="I186" t="s"/>
      <c r="J186" t="s">
        <v>74</v>
      </c>
      <c r="K186" t="n">
        <v>119</v>
      </c>
      <c r="L186" t="s">
        <v>76</v>
      </c>
      <c r="M186" t="s"/>
      <c r="N186" t="s">
        <v>407</v>
      </c>
      <c r="O186" t="s">
        <v>78</v>
      </c>
      <c r="P186" t="s">
        <v>404</v>
      </c>
      <c r="Q186" t="s"/>
      <c r="R186" t="s">
        <v>114</v>
      </c>
      <c r="S186" t="s">
        <v>126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HYPERLINK("https://hotelmonitor-cachepage.eclerx.com/savepage/tk_15435845579052484_sr_2117.html","info")</f>
        <v/>
      </c>
      <c r="AA186" t="n">
        <v>228054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2071549</v>
      </c>
      <c r="AZ186" t="s">
        <v>405</v>
      </c>
      <c r="BA186" t="s"/>
      <c r="BB186" t="n">
        <v>72945</v>
      </c>
      <c r="BC186" t="n">
        <v>13.429745</v>
      </c>
      <c r="BD186" t="n">
        <v>52.510011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402</v>
      </c>
      <c r="F187" t="n">
        <v>2173604</v>
      </c>
      <c r="G187" t="s">
        <v>74</v>
      </c>
      <c r="H187" t="s">
        <v>75</v>
      </c>
      <c r="I187" t="s"/>
      <c r="J187" t="s">
        <v>74</v>
      </c>
      <c r="K187" t="n">
        <v>131</v>
      </c>
      <c r="L187" t="s">
        <v>76</v>
      </c>
      <c r="M187" t="s"/>
      <c r="N187" t="s">
        <v>403</v>
      </c>
      <c r="O187" t="s">
        <v>78</v>
      </c>
      <c r="P187" t="s">
        <v>404</v>
      </c>
      <c r="Q187" t="s"/>
      <c r="R187" t="s">
        <v>114</v>
      </c>
      <c r="S187" t="s">
        <v>408</v>
      </c>
      <c r="T187" t="s">
        <v>82</v>
      </c>
      <c r="U187" t="s"/>
      <c r="V187" t="s">
        <v>83</v>
      </c>
      <c r="W187" t="s">
        <v>99</v>
      </c>
      <c r="X187" t="s"/>
      <c r="Y187" t="s">
        <v>85</v>
      </c>
      <c r="Z187">
        <f>HYPERLINK("https://hotelmonitor-cachepage.eclerx.com/savepage/tk_15435845579052484_sr_2117.html","info")</f>
        <v/>
      </c>
      <c r="AA187" t="n">
        <v>228054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2071549</v>
      </c>
      <c r="AZ187" t="s">
        <v>405</v>
      </c>
      <c r="BA187" t="s"/>
      <c r="BB187" t="n">
        <v>72945</v>
      </c>
      <c r="BC187" t="n">
        <v>13.429745</v>
      </c>
      <c r="BD187" t="n">
        <v>52.510011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402</v>
      </c>
      <c r="F188" t="n">
        <v>2173604</v>
      </c>
      <c r="G188" t="s">
        <v>74</v>
      </c>
      <c r="H188" t="s">
        <v>75</v>
      </c>
      <c r="I188" t="s"/>
      <c r="J188" t="s">
        <v>74</v>
      </c>
      <c r="K188" t="n">
        <v>131</v>
      </c>
      <c r="L188" t="s">
        <v>76</v>
      </c>
      <c r="M188" t="s"/>
      <c r="N188" t="s">
        <v>406</v>
      </c>
      <c r="O188" t="s">
        <v>78</v>
      </c>
      <c r="P188" t="s">
        <v>404</v>
      </c>
      <c r="Q188" t="s"/>
      <c r="R188" t="s">
        <v>114</v>
      </c>
      <c r="S188" t="s">
        <v>408</v>
      </c>
      <c r="T188" t="s">
        <v>82</v>
      </c>
      <c r="U188" t="s"/>
      <c r="V188" t="s">
        <v>83</v>
      </c>
      <c r="W188" t="s">
        <v>99</v>
      </c>
      <c r="X188" t="s"/>
      <c r="Y188" t="s">
        <v>85</v>
      </c>
      <c r="Z188">
        <f>HYPERLINK("https://hotelmonitor-cachepage.eclerx.com/savepage/tk_15435845579052484_sr_2117.html","info")</f>
        <v/>
      </c>
      <c r="AA188" t="n">
        <v>228054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2071549</v>
      </c>
      <c r="AZ188" t="s">
        <v>405</v>
      </c>
      <c r="BA188" t="s"/>
      <c r="BB188" t="n">
        <v>72945</v>
      </c>
      <c r="BC188" t="n">
        <v>13.429745</v>
      </c>
      <c r="BD188" t="n">
        <v>52.510011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402</v>
      </c>
      <c r="F189" t="n">
        <v>2173604</v>
      </c>
      <c r="G189" t="s">
        <v>74</v>
      </c>
      <c r="H189" t="s">
        <v>75</v>
      </c>
      <c r="I189" t="s"/>
      <c r="J189" t="s">
        <v>74</v>
      </c>
      <c r="K189" t="n">
        <v>141</v>
      </c>
      <c r="L189" t="s">
        <v>76</v>
      </c>
      <c r="M189" t="s"/>
      <c r="N189" t="s">
        <v>407</v>
      </c>
      <c r="O189" t="s">
        <v>78</v>
      </c>
      <c r="P189" t="s">
        <v>404</v>
      </c>
      <c r="Q189" t="s"/>
      <c r="R189" t="s">
        <v>114</v>
      </c>
      <c r="S189" t="s">
        <v>304</v>
      </c>
      <c r="T189" t="s">
        <v>82</v>
      </c>
      <c r="U189" t="s"/>
      <c r="V189" t="s">
        <v>83</v>
      </c>
      <c r="W189" t="s">
        <v>99</v>
      </c>
      <c r="X189" t="s"/>
      <c r="Y189" t="s">
        <v>85</v>
      </c>
      <c r="Z189">
        <f>HYPERLINK("https://hotelmonitor-cachepage.eclerx.com/savepage/tk_15435845579052484_sr_2117.html","info")</f>
        <v/>
      </c>
      <c r="AA189" t="n">
        <v>228054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3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2071549</v>
      </c>
      <c r="AZ189" t="s">
        <v>405</v>
      </c>
      <c r="BA189" t="s"/>
      <c r="BB189" t="n">
        <v>72945</v>
      </c>
      <c r="BC189" t="n">
        <v>13.429745</v>
      </c>
      <c r="BD189" t="n">
        <v>52.510011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409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239</v>
      </c>
      <c r="L190" t="s">
        <v>76</v>
      </c>
      <c r="M190" t="s"/>
      <c r="N190" t="s">
        <v>113</v>
      </c>
      <c r="O190" t="s">
        <v>78</v>
      </c>
      <c r="P190" t="s">
        <v>409</v>
      </c>
      <c r="Q190" t="s"/>
      <c r="R190" t="s">
        <v>153</v>
      </c>
      <c r="S190" t="s">
        <v>410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HYPERLINK("https://hotelmonitor-cachepage.eclerx.com/savepage/tk_15435849881582909_sr_2117.html","info")</f>
        <v/>
      </c>
      <c r="AA190" t="n">
        <v>-2950771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245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2950771</v>
      </c>
      <c r="AZ190" t="s">
        <v>411</v>
      </c>
      <c r="BA190" t="s"/>
      <c r="BB190" t="n">
        <v>40392</v>
      </c>
      <c r="BC190" t="n">
        <v>13.274164</v>
      </c>
      <c r="BD190" t="n">
        <v>52.479907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409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297</v>
      </c>
      <c r="L191" t="s">
        <v>76</v>
      </c>
      <c r="M191" t="s"/>
      <c r="N191" t="s">
        <v>412</v>
      </c>
      <c r="O191" t="s">
        <v>78</v>
      </c>
      <c r="P191" t="s">
        <v>409</v>
      </c>
      <c r="Q191" t="s"/>
      <c r="R191" t="s">
        <v>153</v>
      </c>
      <c r="S191" t="s">
        <v>413</v>
      </c>
      <c r="T191" t="s">
        <v>82</v>
      </c>
      <c r="U191" t="s"/>
      <c r="V191" t="s">
        <v>83</v>
      </c>
      <c r="W191" t="s">
        <v>99</v>
      </c>
      <c r="X191" t="s"/>
      <c r="Y191" t="s">
        <v>85</v>
      </c>
      <c r="Z191">
        <f>HYPERLINK("https://hotelmonitor-cachepage.eclerx.com/savepage/tk_15435849881582909_sr_2117.html","info")</f>
        <v/>
      </c>
      <c r="AA191" t="n">
        <v>-2950771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245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2950771</v>
      </c>
      <c r="AZ191" t="s">
        <v>411</v>
      </c>
      <c r="BA191" t="s"/>
      <c r="BB191" t="n">
        <v>40392</v>
      </c>
      <c r="BC191" t="n">
        <v>13.274164</v>
      </c>
      <c r="BD191" t="n">
        <v>52.479907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409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630</v>
      </c>
      <c r="L192" t="s">
        <v>76</v>
      </c>
      <c r="M192" t="s"/>
      <c r="N192" t="s">
        <v>414</v>
      </c>
      <c r="O192" t="s">
        <v>78</v>
      </c>
      <c r="P192" t="s">
        <v>409</v>
      </c>
      <c r="Q192" t="s"/>
      <c r="R192" t="s">
        <v>153</v>
      </c>
      <c r="S192" t="s">
        <v>415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HYPERLINK("https://hotelmonitor-cachepage.eclerx.com/savepage/tk_15435849881582909_sr_2117.html","info")</f>
        <v/>
      </c>
      <c r="AA192" t="n">
        <v>-2950771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245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2950771</v>
      </c>
      <c r="AZ192" t="s">
        <v>411</v>
      </c>
      <c r="BA192" t="s"/>
      <c r="BB192" t="n">
        <v>40392</v>
      </c>
      <c r="BC192" t="n">
        <v>13.274164</v>
      </c>
      <c r="BD192" t="n">
        <v>52.479907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409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630</v>
      </c>
      <c r="L193" t="s">
        <v>76</v>
      </c>
      <c r="M193" t="s"/>
      <c r="N193" t="s">
        <v>416</v>
      </c>
      <c r="O193" t="s">
        <v>78</v>
      </c>
      <c r="P193" t="s">
        <v>409</v>
      </c>
      <c r="Q193" t="s"/>
      <c r="R193" t="s">
        <v>153</v>
      </c>
      <c r="S193" t="s">
        <v>415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HYPERLINK("https://hotelmonitor-cachepage.eclerx.com/savepage/tk_15435849881582909_sr_2117.html","info")</f>
        <v/>
      </c>
      <c r="AA193" t="n">
        <v>-2950771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245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2950771</v>
      </c>
      <c r="AZ193" t="s">
        <v>411</v>
      </c>
      <c r="BA193" t="s"/>
      <c r="BB193" t="n">
        <v>40392</v>
      </c>
      <c r="BC193" t="n">
        <v>13.274164</v>
      </c>
      <c r="BD193" t="n">
        <v>52.479907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409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688</v>
      </c>
      <c r="L194" t="s">
        <v>76</v>
      </c>
      <c r="M194" t="s"/>
      <c r="N194" t="s">
        <v>414</v>
      </c>
      <c r="O194" t="s">
        <v>78</v>
      </c>
      <c r="P194" t="s">
        <v>409</v>
      </c>
      <c r="Q194" t="s"/>
      <c r="R194" t="s">
        <v>153</v>
      </c>
      <c r="S194" t="s">
        <v>417</v>
      </c>
      <c r="T194" t="s">
        <v>82</v>
      </c>
      <c r="U194" t="s"/>
      <c r="V194" t="s">
        <v>83</v>
      </c>
      <c r="W194" t="s">
        <v>99</v>
      </c>
      <c r="X194" t="s"/>
      <c r="Y194" t="s">
        <v>85</v>
      </c>
      <c r="Z194">
        <f>HYPERLINK("https://hotelmonitor-cachepage.eclerx.com/savepage/tk_15435849881582909_sr_2117.html","info")</f>
        <v/>
      </c>
      <c r="AA194" t="n">
        <v>-2950771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245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2950771</v>
      </c>
      <c r="AZ194" t="s">
        <v>411</v>
      </c>
      <c r="BA194" t="s"/>
      <c r="BB194" t="n">
        <v>40392</v>
      </c>
      <c r="BC194" t="n">
        <v>13.274164</v>
      </c>
      <c r="BD194" t="n">
        <v>52.479907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409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688</v>
      </c>
      <c r="L195" t="s">
        <v>76</v>
      </c>
      <c r="M195" t="s"/>
      <c r="N195" t="s">
        <v>416</v>
      </c>
      <c r="O195" t="s">
        <v>78</v>
      </c>
      <c r="P195" t="s">
        <v>409</v>
      </c>
      <c r="Q195" t="s"/>
      <c r="R195" t="s">
        <v>153</v>
      </c>
      <c r="S195" t="s">
        <v>417</v>
      </c>
      <c r="T195" t="s">
        <v>82</v>
      </c>
      <c r="U195" t="s"/>
      <c r="V195" t="s">
        <v>83</v>
      </c>
      <c r="W195" t="s">
        <v>99</v>
      </c>
      <c r="X195" t="s"/>
      <c r="Y195" t="s">
        <v>85</v>
      </c>
      <c r="Z195">
        <f>HYPERLINK("https://hotelmonitor-cachepage.eclerx.com/savepage/tk_15435849881582909_sr_2117.html","info")</f>
        <v/>
      </c>
      <c r="AA195" t="n">
        <v>-2950771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245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2950771</v>
      </c>
      <c r="AZ195" t="s">
        <v>411</v>
      </c>
      <c r="BA195" t="s"/>
      <c r="BB195" t="n">
        <v>40392</v>
      </c>
      <c r="BC195" t="n">
        <v>13.274164</v>
      </c>
      <c r="BD195" t="n">
        <v>52.479907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418</v>
      </c>
      <c r="F196" t="n">
        <v>71961</v>
      </c>
      <c r="G196" t="s">
        <v>74</v>
      </c>
      <c r="H196" t="s">
        <v>75</v>
      </c>
      <c r="I196" t="s"/>
      <c r="J196" t="s">
        <v>74</v>
      </c>
      <c r="K196" t="n">
        <v>179</v>
      </c>
      <c r="L196" t="s">
        <v>76</v>
      </c>
      <c r="M196" t="s"/>
      <c r="N196" t="s">
        <v>252</v>
      </c>
      <c r="O196" t="s">
        <v>78</v>
      </c>
      <c r="P196" t="s">
        <v>419</v>
      </c>
      <c r="Q196" t="s"/>
      <c r="R196" t="s">
        <v>118</v>
      </c>
      <c r="S196" t="s">
        <v>420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HYPERLINK("https://hotelmonitor-cachepage.eclerx.com/savepage/tk_15435848700644364_sr_2117.html","info")</f>
        <v/>
      </c>
      <c r="AA196" t="n">
        <v>8819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179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163098</v>
      </c>
      <c r="AZ196" t="s">
        <v>421</v>
      </c>
      <c r="BA196" t="s"/>
      <c r="BB196" t="n">
        <v>70314</v>
      </c>
      <c r="BC196" t="n">
        <v>13.38852</v>
      </c>
      <c r="BD196" t="n">
        <v>52.51071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422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90</v>
      </c>
      <c r="L197" t="s">
        <v>76</v>
      </c>
      <c r="M197" t="s"/>
      <c r="N197" t="s">
        <v>423</v>
      </c>
      <c r="O197" t="s">
        <v>78</v>
      </c>
      <c r="P197" t="s">
        <v>422</v>
      </c>
      <c r="Q197" t="s"/>
      <c r="R197" t="s">
        <v>80</v>
      </c>
      <c r="S197" t="s">
        <v>380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HYPERLINK("https://hotelmonitor-cachepage.eclerx.com/savepage/tk_15435850447931707_sr_2117.html","info")</f>
        <v/>
      </c>
      <c r="AA197" t="n">
        <v>-2071809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278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2071809</v>
      </c>
      <c r="AZ197" t="s">
        <v>424</v>
      </c>
      <c r="BA197" t="s"/>
      <c r="BB197" t="n">
        <v>391621</v>
      </c>
      <c r="BC197" t="n">
        <v>13.297306</v>
      </c>
      <c r="BD197" t="n">
        <v>52.502167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425</v>
      </c>
      <c r="F198" t="n">
        <v>529947</v>
      </c>
      <c r="G198" t="s">
        <v>74</v>
      </c>
      <c r="H198" t="s">
        <v>75</v>
      </c>
      <c r="I198" t="s"/>
      <c r="J198" t="s">
        <v>74</v>
      </c>
      <c r="K198" t="n">
        <v>132</v>
      </c>
      <c r="L198" t="s">
        <v>76</v>
      </c>
      <c r="M198" t="s"/>
      <c r="N198" t="s">
        <v>426</v>
      </c>
      <c r="O198" t="s">
        <v>78</v>
      </c>
      <c r="P198" t="s">
        <v>427</v>
      </c>
      <c r="Q198" t="s"/>
      <c r="R198" t="s">
        <v>118</v>
      </c>
      <c r="S198" t="s">
        <v>428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HYPERLINK("https://hotelmonitor-cachepage.eclerx.com/savepage/tk_15435845608911195_sr_2117.html","info")</f>
        <v/>
      </c>
      <c r="AA198" t="n">
        <v>99166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5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955277</v>
      </c>
      <c r="AZ198" t="s">
        <v>429</v>
      </c>
      <c r="BA198" t="s"/>
      <c r="BB198" t="n">
        <v>92103</v>
      </c>
      <c r="BC198" t="n">
        <v>13.40527</v>
      </c>
      <c r="BD198" t="n">
        <v>52.51307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425</v>
      </c>
      <c r="F199" t="n">
        <v>529947</v>
      </c>
      <c r="G199" t="s">
        <v>74</v>
      </c>
      <c r="H199" t="s">
        <v>75</v>
      </c>
      <c r="I199" t="s"/>
      <c r="J199" t="s">
        <v>74</v>
      </c>
      <c r="K199" t="n">
        <v>152</v>
      </c>
      <c r="L199" t="s">
        <v>76</v>
      </c>
      <c r="M199" t="s"/>
      <c r="N199" t="s">
        <v>430</v>
      </c>
      <c r="O199" t="s">
        <v>78</v>
      </c>
      <c r="P199" t="s">
        <v>427</v>
      </c>
      <c r="Q199" t="s"/>
      <c r="R199" t="s">
        <v>118</v>
      </c>
      <c r="S199" t="s">
        <v>431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HYPERLINK("https://hotelmonitor-cachepage.eclerx.com/savepage/tk_15435845608911195_sr_2117.html","info")</f>
        <v/>
      </c>
      <c r="AA199" t="n">
        <v>99166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5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955277</v>
      </c>
      <c r="AZ199" t="s">
        <v>429</v>
      </c>
      <c r="BA199" t="s"/>
      <c r="BB199" t="n">
        <v>92103</v>
      </c>
      <c r="BC199" t="n">
        <v>13.40527</v>
      </c>
      <c r="BD199" t="n">
        <v>52.51307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425</v>
      </c>
      <c r="F200" t="n">
        <v>529947</v>
      </c>
      <c r="G200" t="s">
        <v>74</v>
      </c>
      <c r="H200" t="s">
        <v>75</v>
      </c>
      <c r="I200" t="s"/>
      <c r="J200" t="s">
        <v>74</v>
      </c>
      <c r="K200" t="n">
        <v>168</v>
      </c>
      <c r="L200" t="s">
        <v>76</v>
      </c>
      <c r="M200" t="s"/>
      <c r="N200" t="s">
        <v>426</v>
      </c>
      <c r="O200" t="s">
        <v>78</v>
      </c>
      <c r="P200" t="s">
        <v>427</v>
      </c>
      <c r="Q200" t="s"/>
      <c r="R200" t="s">
        <v>118</v>
      </c>
      <c r="S200" t="s">
        <v>432</v>
      </c>
      <c r="T200" t="s">
        <v>82</v>
      </c>
      <c r="U200" t="s"/>
      <c r="V200" t="s">
        <v>83</v>
      </c>
      <c r="W200" t="s">
        <v>99</v>
      </c>
      <c r="X200" t="s"/>
      <c r="Y200" t="s">
        <v>85</v>
      </c>
      <c r="Z200">
        <f>HYPERLINK("https://hotelmonitor-cachepage.eclerx.com/savepage/tk_15435845608911195_sr_2117.html","info")</f>
        <v/>
      </c>
      <c r="AA200" t="n">
        <v>99166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5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955277</v>
      </c>
      <c r="AZ200" t="s">
        <v>429</v>
      </c>
      <c r="BA200" t="s"/>
      <c r="BB200" t="n">
        <v>92103</v>
      </c>
      <c r="BC200" t="n">
        <v>13.40527</v>
      </c>
      <c r="BD200" t="n">
        <v>52.51307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425</v>
      </c>
      <c r="F201" t="n">
        <v>529947</v>
      </c>
      <c r="G201" t="s">
        <v>74</v>
      </c>
      <c r="H201" t="s">
        <v>75</v>
      </c>
      <c r="I201" t="s"/>
      <c r="J201" t="s">
        <v>74</v>
      </c>
      <c r="K201" t="n">
        <v>188</v>
      </c>
      <c r="L201" t="s">
        <v>76</v>
      </c>
      <c r="M201" t="s"/>
      <c r="N201" t="s">
        <v>430</v>
      </c>
      <c r="O201" t="s">
        <v>78</v>
      </c>
      <c r="P201" t="s">
        <v>427</v>
      </c>
      <c r="Q201" t="s"/>
      <c r="R201" t="s">
        <v>118</v>
      </c>
      <c r="S201" t="s">
        <v>433</v>
      </c>
      <c r="T201" t="s">
        <v>82</v>
      </c>
      <c r="U201" t="s"/>
      <c r="V201" t="s">
        <v>83</v>
      </c>
      <c r="W201" t="s">
        <v>99</v>
      </c>
      <c r="X201" t="s"/>
      <c r="Y201" t="s">
        <v>85</v>
      </c>
      <c r="Z201">
        <f>HYPERLINK("https://hotelmonitor-cachepage.eclerx.com/savepage/tk_15435845608911195_sr_2117.html","info")</f>
        <v/>
      </c>
      <c r="AA201" t="n">
        <v>99166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5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955277</v>
      </c>
      <c r="AZ201" t="s">
        <v>429</v>
      </c>
      <c r="BA201" t="s"/>
      <c r="BB201" t="n">
        <v>92103</v>
      </c>
      <c r="BC201" t="n">
        <v>13.40527</v>
      </c>
      <c r="BD201" t="n">
        <v>52.51307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434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110</v>
      </c>
      <c r="L202" t="s">
        <v>76</v>
      </c>
      <c r="M202" t="s"/>
      <c r="N202" t="s">
        <v>113</v>
      </c>
      <c r="O202" t="s">
        <v>78</v>
      </c>
      <c r="P202" t="s">
        <v>434</v>
      </c>
      <c r="Q202" t="s"/>
      <c r="R202" t="s">
        <v>80</v>
      </c>
      <c r="S202" t="s">
        <v>435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HYPERLINK("https://hotelmonitor-cachepage.eclerx.com/savepage/tk_15435846261821196_sr_2117.html","info")</f>
        <v/>
      </c>
      <c r="AA202" t="n">
        <v>-937929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41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937929</v>
      </c>
      <c r="AZ202" t="s">
        <v>436</v>
      </c>
      <c r="BA202" t="s"/>
      <c r="BB202" t="n">
        <v>432429</v>
      </c>
      <c r="BC202" t="n">
        <v>13.368288</v>
      </c>
      <c r="BD202" t="n">
        <v>52.523924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437</v>
      </c>
      <c r="F203" t="n">
        <v>350441</v>
      </c>
      <c r="G203" t="s">
        <v>74</v>
      </c>
      <c r="H203" t="s">
        <v>75</v>
      </c>
      <c r="I203" t="s"/>
      <c r="J203" t="s">
        <v>74</v>
      </c>
      <c r="K203" t="n">
        <v>106</v>
      </c>
      <c r="L203" t="s">
        <v>76</v>
      </c>
      <c r="M203" t="s"/>
      <c r="N203" t="s">
        <v>113</v>
      </c>
      <c r="O203" t="s">
        <v>78</v>
      </c>
      <c r="P203" t="s">
        <v>438</v>
      </c>
      <c r="Q203" t="s"/>
      <c r="R203" t="s">
        <v>439</v>
      </c>
      <c r="S203" t="s">
        <v>440</v>
      </c>
      <c r="T203" t="s">
        <v>82</v>
      </c>
      <c r="U203" t="s"/>
      <c r="V203" t="s">
        <v>83</v>
      </c>
      <c r="W203" t="s">
        <v>99</v>
      </c>
      <c r="X203" t="s"/>
      <c r="Y203" t="s">
        <v>85</v>
      </c>
      <c r="Z203">
        <f>HYPERLINK("https://hotelmonitor-cachepage.eclerx.com/savepage/tk_15435847951869988_sr_2117.html","info")</f>
        <v/>
      </c>
      <c r="AA203" t="n">
        <v>15975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136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2222371</v>
      </c>
      <c r="AZ203" t="s">
        <v>441</v>
      </c>
      <c r="BA203" t="s"/>
      <c r="BB203" t="n">
        <v>143092</v>
      </c>
      <c r="BC203" t="n">
        <v>13.45561</v>
      </c>
      <c r="BD203" t="n">
        <v>52.52971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442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135.1</v>
      </c>
      <c r="L204" t="s">
        <v>76</v>
      </c>
      <c r="M204" t="s"/>
      <c r="N204" t="s">
        <v>113</v>
      </c>
      <c r="O204" t="s">
        <v>78</v>
      </c>
      <c r="P204" t="s">
        <v>442</v>
      </c>
      <c r="Q204" t="s"/>
      <c r="R204" t="s">
        <v>118</v>
      </c>
      <c r="S204" t="s">
        <v>443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HYPERLINK("https://hotelmonitor-cachepage.eclerx.com/savepage/tk_15435850146953933_sr_2117.html","info")</f>
        <v/>
      </c>
      <c r="AA204" t="n">
        <v>-6796584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260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6796584</v>
      </c>
      <c r="AZ204" t="s">
        <v>444</v>
      </c>
      <c r="BA204" t="s"/>
      <c r="BB204" t="n">
        <v>459980</v>
      </c>
      <c r="BC204" t="n">
        <v>13.40386</v>
      </c>
      <c r="BD204" t="n">
        <v>52.525882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445</v>
      </c>
      <c r="F205" t="n">
        <v>529922</v>
      </c>
      <c r="G205" t="s">
        <v>74</v>
      </c>
      <c r="H205" t="s">
        <v>75</v>
      </c>
      <c r="I205" t="s"/>
      <c r="J205" t="s">
        <v>74</v>
      </c>
      <c r="K205" t="n">
        <v>187.95</v>
      </c>
      <c r="L205" t="s">
        <v>76</v>
      </c>
      <c r="M205" t="s"/>
      <c r="N205" t="s">
        <v>446</v>
      </c>
      <c r="O205" t="s">
        <v>78</v>
      </c>
      <c r="P205" t="s">
        <v>447</v>
      </c>
      <c r="Q205" t="s"/>
      <c r="R205" t="s">
        <v>153</v>
      </c>
      <c r="S205" t="s">
        <v>287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HYPERLINK("https://hotelmonitor-cachepage.eclerx.com/savepage/tk_15435847171326222_sr_2117.html","info")</f>
        <v/>
      </c>
      <c r="AA205" t="n">
        <v>5951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93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937885</v>
      </c>
      <c r="AZ205" t="s">
        <v>448</v>
      </c>
      <c r="BA205" t="s"/>
      <c r="BB205" t="n">
        <v>2412</v>
      </c>
      <c r="BC205" t="n">
        <v>13.34591</v>
      </c>
      <c r="BD205" t="n">
        <v>52.50671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445</v>
      </c>
      <c r="F206" t="n">
        <v>529922</v>
      </c>
      <c r="G206" t="s">
        <v>74</v>
      </c>
      <c r="H206" t="s">
        <v>75</v>
      </c>
      <c r="I206" t="s"/>
      <c r="J206" t="s">
        <v>74</v>
      </c>
      <c r="K206" t="n">
        <v>203.7</v>
      </c>
      <c r="L206" t="s">
        <v>76</v>
      </c>
      <c r="M206" t="s"/>
      <c r="N206" t="s">
        <v>449</v>
      </c>
      <c r="O206" t="s">
        <v>78</v>
      </c>
      <c r="P206" t="s">
        <v>447</v>
      </c>
      <c r="Q206" t="s"/>
      <c r="R206" t="s">
        <v>153</v>
      </c>
      <c r="S206" t="s">
        <v>450</v>
      </c>
      <c r="T206" t="s">
        <v>82</v>
      </c>
      <c r="U206" t="s"/>
      <c r="V206" t="s">
        <v>83</v>
      </c>
      <c r="W206" t="s">
        <v>99</v>
      </c>
      <c r="X206" t="s"/>
      <c r="Y206" t="s">
        <v>85</v>
      </c>
      <c r="Z206">
        <f>HYPERLINK("https://hotelmonitor-cachepage.eclerx.com/savepage/tk_15435847171326222_sr_2117.html","info")</f>
        <v/>
      </c>
      <c r="AA206" t="n">
        <v>5951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93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937885</v>
      </c>
      <c r="AZ206" t="s">
        <v>448</v>
      </c>
      <c r="BA206" t="s"/>
      <c r="BB206" t="n">
        <v>2412</v>
      </c>
      <c r="BC206" t="n">
        <v>13.34591</v>
      </c>
      <c r="BD206" t="n">
        <v>52.50671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445</v>
      </c>
      <c r="F207" t="n">
        <v>529922</v>
      </c>
      <c r="G207" t="s">
        <v>74</v>
      </c>
      <c r="H207" t="s">
        <v>75</v>
      </c>
      <c r="I207" t="s"/>
      <c r="J207" t="s">
        <v>74</v>
      </c>
      <c r="K207" t="n">
        <v>219.45</v>
      </c>
      <c r="L207" t="s">
        <v>76</v>
      </c>
      <c r="M207" t="s"/>
      <c r="N207" t="s">
        <v>451</v>
      </c>
      <c r="O207" t="s">
        <v>78</v>
      </c>
      <c r="P207" t="s">
        <v>447</v>
      </c>
      <c r="Q207" t="s"/>
      <c r="R207" t="s">
        <v>153</v>
      </c>
      <c r="S207" t="s">
        <v>316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HYPERLINK("https://hotelmonitor-cachepage.eclerx.com/savepage/tk_15435847171326222_sr_2117.html","info")</f>
        <v/>
      </c>
      <c r="AA207" t="n">
        <v>5951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93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937885</v>
      </c>
      <c r="AZ207" t="s">
        <v>448</v>
      </c>
      <c r="BA207" t="s"/>
      <c r="BB207" t="n">
        <v>2412</v>
      </c>
      <c r="BC207" t="n">
        <v>13.34591</v>
      </c>
      <c r="BD207" t="n">
        <v>52.50671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445</v>
      </c>
      <c r="F208" t="n">
        <v>529922</v>
      </c>
      <c r="G208" t="s">
        <v>74</v>
      </c>
      <c r="H208" t="s">
        <v>75</v>
      </c>
      <c r="I208" t="s"/>
      <c r="J208" t="s">
        <v>74</v>
      </c>
      <c r="K208" t="n">
        <v>235.2</v>
      </c>
      <c r="L208" t="s">
        <v>76</v>
      </c>
      <c r="M208" t="s"/>
      <c r="N208" t="s">
        <v>451</v>
      </c>
      <c r="O208" t="s">
        <v>78</v>
      </c>
      <c r="P208" t="s">
        <v>447</v>
      </c>
      <c r="Q208" t="s"/>
      <c r="R208" t="s">
        <v>153</v>
      </c>
      <c r="S208" t="s">
        <v>452</v>
      </c>
      <c r="T208" t="s">
        <v>82</v>
      </c>
      <c r="U208" t="s"/>
      <c r="V208" t="s">
        <v>83</v>
      </c>
      <c r="W208" t="s">
        <v>99</v>
      </c>
      <c r="X208" t="s"/>
      <c r="Y208" t="s">
        <v>85</v>
      </c>
      <c r="Z208">
        <f>HYPERLINK("https://hotelmonitor-cachepage.eclerx.com/savepage/tk_15435847171326222_sr_2117.html","info")</f>
        <v/>
      </c>
      <c r="AA208" t="n">
        <v>5951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93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937885</v>
      </c>
      <c r="AZ208" t="s">
        <v>448</v>
      </c>
      <c r="BA208" t="s"/>
      <c r="BB208" t="n">
        <v>2412</v>
      </c>
      <c r="BC208" t="n">
        <v>13.34591</v>
      </c>
      <c r="BD208" t="n">
        <v>52.50671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445</v>
      </c>
      <c r="F209" t="n">
        <v>529922</v>
      </c>
      <c r="G209" t="s">
        <v>74</v>
      </c>
      <c r="H209" t="s">
        <v>75</v>
      </c>
      <c r="I209" t="s"/>
      <c r="J209" t="s">
        <v>74</v>
      </c>
      <c r="K209" t="n">
        <v>271.95</v>
      </c>
      <c r="L209" t="s">
        <v>76</v>
      </c>
      <c r="M209" t="s"/>
      <c r="N209" t="s">
        <v>453</v>
      </c>
      <c r="O209" t="s">
        <v>78</v>
      </c>
      <c r="P209" t="s">
        <v>447</v>
      </c>
      <c r="Q209" t="s"/>
      <c r="R209" t="s">
        <v>153</v>
      </c>
      <c r="S209" t="s">
        <v>295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HYPERLINK("https://hotelmonitor-cachepage.eclerx.com/savepage/tk_15435847171326222_sr_2117.html","info")</f>
        <v/>
      </c>
      <c r="AA209" t="n">
        <v>5951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93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937885</v>
      </c>
      <c r="AZ209" t="s">
        <v>448</v>
      </c>
      <c r="BA209" t="s"/>
      <c r="BB209" t="n">
        <v>2412</v>
      </c>
      <c r="BC209" t="n">
        <v>13.34591</v>
      </c>
      <c r="BD209" t="n">
        <v>52.50671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445</v>
      </c>
      <c r="F210" t="n">
        <v>529922</v>
      </c>
      <c r="G210" t="s">
        <v>74</v>
      </c>
      <c r="H210" t="s">
        <v>75</v>
      </c>
      <c r="I210" t="s"/>
      <c r="J210" t="s">
        <v>74</v>
      </c>
      <c r="K210" t="n">
        <v>287.7</v>
      </c>
      <c r="L210" t="s">
        <v>76</v>
      </c>
      <c r="M210" t="s"/>
      <c r="N210" t="s">
        <v>453</v>
      </c>
      <c r="O210" t="s">
        <v>78</v>
      </c>
      <c r="P210" t="s">
        <v>447</v>
      </c>
      <c r="Q210" t="s"/>
      <c r="R210" t="s">
        <v>153</v>
      </c>
      <c r="S210" t="s">
        <v>454</v>
      </c>
      <c r="T210" t="s">
        <v>82</v>
      </c>
      <c r="U210" t="s"/>
      <c r="V210" t="s">
        <v>83</v>
      </c>
      <c r="W210" t="s">
        <v>99</v>
      </c>
      <c r="X210" t="s"/>
      <c r="Y210" t="s">
        <v>85</v>
      </c>
      <c r="Z210">
        <f>HYPERLINK("https://hotelmonitor-cachepage.eclerx.com/savepage/tk_15435847171326222_sr_2117.html","info")</f>
        <v/>
      </c>
      <c r="AA210" t="n">
        <v>5951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93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937885</v>
      </c>
      <c r="AZ210" t="s">
        <v>448</v>
      </c>
      <c r="BA210" t="s"/>
      <c r="BB210" t="n">
        <v>2412</v>
      </c>
      <c r="BC210" t="n">
        <v>13.34591</v>
      </c>
      <c r="BD210" t="n">
        <v>52.50671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445</v>
      </c>
      <c r="F211" t="n">
        <v>529922</v>
      </c>
      <c r="G211" t="s">
        <v>74</v>
      </c>
      <c r="H211" t="s">
        <v>75</v>
      </c>
      <c r="I211" t="s"/>
      <c r="J211" t="s">
        <v>74</v>
      </c>
      <c r="K211" t="n">
        <v>298.2</v>
      </c>
      <c r="L211" t="s">
        <v>76</v>
      </c>
      <c r="M211" t="s"/>
      <c r="N211" t="s">
        <v>455</v>
      </c>
      <c r="O211" t="s">
        <v>456</v>
      </c>
      <c r="P211" t="s">
        <v>447</v>
      </c>
      <c r="Q211" t="s"/>
      <c r="R211" t="s">
        <v>153</v>
      </c>
      <c r="S211" t="s">
        <v>457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HYPERLINK("https://hotelmonitor-cachepage.eclerx.com/savepage/tk_15435847171326222_sr_2117.html","info")</f>
        <v/>
      </c>
      <c r="AA211" t="n">
        <v>5951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93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937885</v>
      </c>
      <c r="AZ211" t="s">
        <v>448</v>
      </c>
      <c r="BA211" t="s"/>
      <c r="BB211" t="n">
        <v>2412</v>
      </c>
      <c r="BC211" t="n">
        <v>13.34591</v>
      </c>
      <c r="BD211" t="n">
        <v>52.50671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458</v>
      </c>
      <c r="F212" t="n">
        <v>71959</v>
      </c>
      <c r="G212" t="s">
        <v>74</v>
      </c>
      <c r="H212" t="s">
        <v>75</v>
      </c>
      <c r="I212" t="s"/>
      <c r="J212" t="s">
        <v>74</v>
      </c>
      <c r="K212" t="n">
        <v>131</v>
      </c>
      <c r="L212" t="s">
        <v>76</v>
      </c>
      <c r="M212" t="s"/>
      <c r="N212" t="s">
        <v>96</v>
      </c>
      <c r="O212" t="s">
        <v>78</v>
      </c>
      <c r="P212" t="s">
        <v>459</v>
      </c>
      <c r="Q212" t="s"/>
      <c r="R212" t="s">
        <v>118</v>
      </c>
      <c r="S212" t="s">
        <v>408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HYPERLINK("https://hotelmonitor-cachepage.eclerx.com/savepage/tk_15435848921257772_sr_2117.html","info")</f>
        <v/>
      </c>
      <c r="AA212" t="n">
        <v>9070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192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230619</v>
      </c>
      <c r="AZ212" t="s">
        <v>460</v>
      </c>
      <c r="BA212" t="s"/>
      <c r="BB212" t="n">
        <v>69458</v>
      </c>
      <c r="BC212" t="n">
        <v>13.437266</v>
      </c>
      <c r="BD212" t="n">
        <v>52.523402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458</v>
      </c>
      <c r="F213" t="n">
        <v>71959</v>
      </c>
      <c r="G213" t="s">
        <v>74</v>
      </c>
      <c r="H213" t="s">
        <v>75</v>
      </c>
      <c r="I213" t="s"/>
      <c r="J213" t="s">
        <v>74</v>
      </c>
      <c r="K213" t="n">
        <v>134</v>
      </c>
      <c r="L213" t="s">
        <v>76</v>
      </c>
      <c r="M213" t="s"/>
      <c r="N213" t="s">
        <v>113</v>
      </c>
      <c r="O213" t="s">
        <v>78</v>
      </c>
      <c r="P213" t="s">
        <v>459</v>
      </c>
      <c r="Q213" t="s"/>
      <c r="R213" t="s">
        <v>118</v>
      </c>
      <c r="S213" t="s">
        <v>461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HYPERLINK("https://hotelmonitor-cachepage.eclerx.com/savepage/tk_15435848921257772_sr_2117.html","info")</f>
        <v/>
      </c>
      <c r="AA213" t="n">
        <v>9070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192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230619</v>
      </c>
      <c r="AZ213" t="s">
        <v>460</v>
      </c>
      <c r="BA213" t="s"/>
      <c r="BB213" t="n">
        <v>69458</v>
      </c>
      <c r="BC213" t="n">
        <v>13.437266</v>
      </c>
      <c r="BD213" t="n">
        <v>52.523402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458</v>
      </c>
      <c r="F214" t="n">
        <v>71959</v>
      </c>
      <c r="G214" t="s">
        <v>74</v>
      </c>
      <c r="H214" t="s">
        <v>75</v>
      </c>
      <c r="I214" t="s"/>
      <c r="J214" t="s">
        <v>74</v>
      </c>
      <c r="K214" t="n">
        <v>149</v>
      </c>
      <c r="L214" t="s">
        <v>76</v>
      </c>
      <c r="M214" t="s"/>
      <c r="N214" t="s">
        <v>252</v>
      </c>
      <c r="O214" t="s">
        <v>78</v>
      </c>
      <c r="P214" t="s">
        <v>459</v>
      </c>
      <c r="Q214" t="s"/>
      <c r="R214" t="s">
        <v>118</v>
      </c>
      <c r="S214" t="s">
        <v>156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HYPERLINK("https://hotelmonitor-cachepage.eclerx.com/savepage/tk_15435848921257772_sr_2117.html","info")</f>
        <v/>
      </c>
      <c r="AA214" t="n">
        <v>9070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192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230619</v>
      </c>
      <c r="AZ214" t="s">
        <v>460</v>
      </c>
      <c r="BA214" t="s"/>
      <c r="BB214" t="n">
        <v>69458</v>
      </c>
      <c r="BC214" t="n">
        <v>13.437266</v>
      </c>
      <c r="BD214" t="n">
        <v>52.523402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462</v>
      </c>
      <c r="F215" t="n">
        <v>529935</v>
      </c>
      <c r="G215" t="s">
        <v>74</v>
      </c>
      <c r="H215" t="s">
        <v>75</v>
      </c>
      <c r="I215" t="s"/>
      <c r="J215" t="s">
        <v>74</v>
      </c>
      <c r="K215" t="n">
        <v>172</v>
      </c>
      <c r="L215" t="s">
        <v>76</v>
      </c>
      <c r="M215" t="s"/>
      <c r="N215" t="s">
        <v>463</v>
      </c>
      <c r="O215" t="s">
        <v>78</v>
      </c>
      <c r="P215" t="s">
        <v>464</v>
      </c>
      <c r="Q215" t="s"/>
      <c r="R215" t="s">
        <v>118</v>
      </c>
      <c r="S215" t="s">
        <v>465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HYPERLINK("https://hotelmonitor-cachepage.eclerx.com/savepage/tk_15435845840680878_sr_2117.html","info")</f>
        <v/>
      </c>
      <c r="AA215" t="n">
        <v>29343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19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231325</v>
      </c>
      <c r="AZ215" t="s">
        <v>466</v>
      </c>
      <c r="BA215" t="s"/>
      <c r="BB215" t="n">
        <v>5</v>
      </c>
      <c r="BC215" t="n">
        <v>13.301396</v>
      </c>
      <c r="BD215" t="n">
        <v>52.551593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462</v>
      </c>
      <c r="F216" t="n">
        <v>529935</v>
      </c>
      <c r="G216" t="s">
        <v>74</v>
      </c>
      <c r="H216" t="s">
        <v>75</v>
      </c>
      <c r="I216" t="s"/>
      <c r="J216" t="s">
        <v>74</v>
      </c>
      <c r="K216" t="n">
        <v>172</v>
      </c>
      <c r="L216" t="s">
        <v>76</v>
      </c>
      <c r="M216" t="s"/>
      <c r="N216" t="s">
        <v>467</v>
      </c>
      <c r="O216" t="s">
        <v>78</v>
      </c>
      <c r="P216" t="s">
        <v>464</v>
      </c>
      <c r="Q216" t="s"/>
      <c r="R216" t="s">
        <v>118</v>
      </c>
      <c r="S216" t="s">
        <v>465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HYPERLINK("https://hotelmonitor-cachepage.eclerx.com/savepage/tk_15435845840680878_sr_2117.html","info")</f>
        <v/>
      </c>
      <c r="AA216" t="n">
        <v>29343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19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231325</v>
      </c>
      <c r="AZ216" t="s">
        <v>466</v>
      </c>
      <c r="BA216" t="s"/>
      <c r="BB216" t="n">
        <v>5</v>
      </c>
      <c r="BC216" t="n">
        <v>13.301396</v>
      </c>
      <c r="BD216" t="n">
        <v>52.551593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462</v>
      </c>
      <c r="F217" t="n">
        <v>529935</v>
      </c>
      <c r="G217" t="s">
        <v>74</v>
      </c>
      <c r="H217" t="s">
        <v>75</v>
      </c>
      <c r="I217" t="s"/>
      <c r="J217" t="s">
        <v>74</v>
      </c>
      <c r="K217" t="n">
        <v>172</v>
      </c>
      <c r="L217" t="s">
        <v>76</v>
      </c>
      <c r="M217" t="s"/>
      <c r="N217" t="s">
        <v>406</v>
      </c>
      <c r="O217" t="s">
        <v>78</v>
      </c>
      <c r="P217" t="s">
        <v>464</v>
      </c>
      <c r="Q217" t="s"/>
      <c r="R217" t="s">
        <v>118</v>
      </c>
      <c r="S217" t="s">
        <v>465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HYPERLINK("https://hotelmonitor-cachepage.eclerx.com/savepage/tk_15435845840680878_sr_2117.html","info")</f>
        <v/>
      </c>
      <c r="AA217" t="n">
        <v>29343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19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231325</v>
      </c>
      <c r="AZ217" t="s">
        <v>466</v>
      </c>
      <c r="BA217" t="s"/>
      <c r="BB217" t="n">
        <v>5</v>
      </c>
      <c r="BC217" t="n">
        <v>13.301396</v>
      </c>
      <c r="BD217" t="n">
        <v>52.551593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462</v>
      </c>
      <c r="F218" t="n">
        <v>529935</v>
      </c>
      <c r="G218" t="s">
        <v>74</v>
      </c>
      <c r="H218" t="s">
        <v>75</v>
      </c>
      <c r="I218" t="s"/>
      <c r="J218" t="s">
        <v>74</v>
      </c>
      <c r="K218" t="n">
        <v>197</v>
      </c>
      <c r="L218" t="s">
        <v>76</v>
      </c>
      <c r="M218" t="s"/>
      <c r="N218" t="s">
        <v>468</v>
      </c>
      <c r="O218" t="s">
        <v>78</v>
      </c>
      <c r="P218" t="s">
        <v>464</v>
      </c>
      <c r="Q218" t="s"/>
      <c r="R218" t="s">
        <v>118</v>
      </c>
      <c r="S218" t="s">
        <v>469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HYPERLINK("https://hotelmonitor-cachepage.eclerx.com/savepage/tk_15435845840680878_sr_2117.html","info")</f>
        <v/>
      </c>
      <c r="AA218" t="n">
        <v>29343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19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231325</v>
      </c>
      <c r="AZ218" t="s">
        <v>466</v>
      </c>
      <c r="BA218" t="s"/>
      <c r="BB218" t="n">
        <v>5</v>
      </c>
      <c r="BC218" t="n">
        <v>13.301396</v>
      </c>
      <c r="BD218" t="n">
        <v>52.551593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462</v>
      </c>
      <c r="F219" t="n">
        <v>529935</v>
      </c>
      <c r="G219" t="s">
        <v>74</v>
      </c>
      <c r="H219" t="s">
        <v>75</v>
      </c>
      <c r="I219" t="s"/>
      <c r="J219" t="s">
        <v>74</v>
      </c>
      <c r="K219" t="n">
        <v>220</v>
      </c>
      <c r="L219" t="s">
        <v>76</v>
      </c>
      <c r="M219" t="s"/>
      <c r="N219" t="s">
        <v>463</v>
      </c>
      <c r="O219" t="s">
        <v>78</v>
      </c>
      <c r="P219" t="s">
        <v>464</v>
      </c>
      <c r="Q219" t="s"/>
      <c r="R219" t="s">
        <v>118</v>
      </c>
      <c r="S219" t="s">
        <v>470</v>
      </c>
      <c r="T219" t="s">
        <v>82</v>
      </c>
      <c r="U219" t="s"/>
      <c r="V219" t="s">
        <v>83</v>
      </c>
      <c r="W219" t="s">
        <v>99</v>
      </c>
      <c r="X219" t="s"/>
      <c r="Y219" t="s">
        <v>85</v>
      </c>
      <c r="Z219">
        <f>HYPERLINK("https://hotelmonitor-cachepage.eclerx.com/savepage/tk_15435845840680878_sr_2117.html","info")</f>
        <v/>
      </c>
      <c r="AA219" t="n">
        <v>29343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19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231325</v>
      </c>
      <c r="AZ219" t="s">
        <v>466</v>
      </c>
      <c r="BA219" t="s"/>
      <c r="BB219" t="n">
        <v>5</v>
      </c>
      <c r="BC219" t="n">
        <v>13.301396</v>
      </c>
      <c r="BD219" t="n">
        <v>52.551593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462</v>
      </c>
      <c r="F220" t="n">
        <v>529935</v>
      </c>
      <c r="G220" t="s">
        <v>74</v>
      </c>
      <c r="H220" t="s">
        <v>75</v>
      </c>
      <c r="I220" t="s"/>
      <c r="J220" t="s">
        <v>74</v>
      </c>
      <c r="K220" t="n">
        <v>220</v>
      </c>
      <c r="L220" t="s">
        <v>76</v>
      </c>
      <c r="M220" t="s"/>
      <c r="N220" t="s">
        <v>467</v>
      </c>
      <c r="O220" t="s">
        <v>78</v>
      </c>
      <c r="P220" t="s">
        <v>464</v>
      </c>
      <c r="Q220" t="s"/>
      <c r="R220" t="s">
        <v>118</v>
      </c>
      <c r="S220" t="s">
        <v>470</v>
      </c>
      <c r="T220" t="s">
        <v>82</v>
      </c>
      <c r="U220" t="s"/>
      <c r="V220" t="s">
        <v>83</v>
      </c>
      <c r="W220" t="s">
        <v>99</v>
      </c>
      <c r="X220" t="s"/>
      <c r="Y220" t="s">
        <v>85</v>
      </c>
      <c r="Z220">
        <f>HYPERLINK("https://hotelmonitor-cachepage.eclerx.com/savepage/tk_15435845840680878_sr_2117.html","info")</f>
        <v/>
      </c>
      <c r="AA220" t="n">
        <v>29343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19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231325</v>
      </c>
      <c r="AZ220" t="s">
        <v>466</v>
      </c>
      <c r="BA220" t="s"/>
      <c r="BB220" t="n">
        <v>5</v>
      </c>
      <c r="BC220" t="n">
        <v>13.301396</v>
      </c>
      <c r="BD220" t="n">
        <v>52.551593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462</v>
      </c>
      <c r="F221" t="n">
        <v>529935</v>
      </c>
      <c r="G221" t="s">
        <v>74</v>
      </c>
      <c r="H221" t="s">
        <v>75</v>
      </c>
      <c r="I221" t="s"/>
      <c r="J221" t="s">
        <v>74</v>
      </c>
      <c r="K221" t="n">
        <v>220</v>
      </c>
      <c r="L221" t="s">
        <v>76</v>
      </c>
      <c r="M221" t="s"/>
      <c r="N221" t="s">
        <v>406</v>
      </c>
      <c r="O221" t="s">
        <v>78</v>
      </c>
      <c r="P221" t="s">
        <v>464</v>
      </c>
      <c r="Q221" t="s"/>
      <c r="R221" t="s">
        <v>118</v>
      </c>
      <c r="S221" t="s">
        <v>470</v>
      </c>
      <c r="T221" t="s">
        <v>82</v>
      </c>
      <c r="U221" t="s"/>
      <c r="V221" t="s">
        <v>83</v>
      </c>
      <c r="W221" t="s">
        <v>99</v>
      </c>
      <c r="X221" t="s"/>
      <c r="Y221" t="s">
        <v>85</v>
      </c>
      <c r="Z221">
        <f>HYPERLINK("https://hotelmonitor-cachepage.eclerx.com/savepage/tk_15435845840680878_sr_2117.html","info")</f>
        <v/>
      </c>
      <c r="AA221" t="n">
        <v>29343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19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231325</v>
      </c>
      <c r="AZ221" t="s">
        <v>466</v>
      </c>
      <c r="BA221" t="s"/>
      <c r="BB221" t="n">
        <v>5</v>
      </c>
      <c r="BC221" t="n">
        <v>13.301396</v>
      </c>
      <c r="BD221" t="n">
        <v>52.551593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462</v>
      </c>
      <c r="F222" t="n">
        <v>529935</v>
      </c>
      <c r="G222" t="s">
        <v>74</v>
      </c>
      <c r="H222" t="s">
        <v>75</v>
      </c>
      <c r="I222" t="s"/>
      <c r="J222" t="s">
        <v>74</v>
      </c>
      <c r="K222" t="n">
        <v>245</v>
      </c>
      <c r="L222" t="s">
        <v>76</v>
      </c>
      <c r="M222" t="s"/>
      <c r="N222" t="s">
        <v>468</v>
      </c>
      <c r="O222" t="s">
        <v>78</v>
      </c>
      <c r="P222" t="s">
        <v>464</v>
      </c>
      <c r="Q222" t="s"/>
      <c r="R222" t="s">
        <v>118</v>
      </c>
      <c r="S222" t="s">
        <v>471</v>
      </c>
      <c r="T222" t="s">
        <v>82</v>
      </c>
      <c r="U222" t="s"/>
      <c r="V222" t="s">
        <v>83</v>
      </c>
      <c r="W222" t="s">
        <v>99</v>
      </c>
      <c r="X222" t="s"/>
      <c r="Y222" t="s">
        <v>85</v>
      </c>
      <c r="Z222">
        <f>HYPERLINK("https://hotelmonitor-cachepage.eclerx.com/savepage/tk_15435845840680878_sr_2117.html","info")</f>
        <v/>
      </c>
      <c r="AA222" t="n">
        <v>29343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19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231325</v>
      </c>
      <c r="AZ222" t="s">
        <v>466</v>
      </c>
      <c r="BA222" t="s"/>
      <c r="BB222" t="n">
        <v>5</v>
      </c>
      <c r="BC222" t="n">
        <v>13.301396</v>
      </c>
      <c r="BD222" t="n">
        <v>52.551593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472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99</v>
      </c>
      <c r="L223" t="s">
        <v>76</v>
      </c>
      <c r="M223" t="s"/>
      <c r="N223" t="s">
        <v>113</v>
      </c>
      <c r="O223" t="s">
        <v>78</v>
      </c>
      <c r="P223" t="s">
        <v>472</v>
      </c>
      <c r="Q223" t="s"/>
      <c r="R223" t="s">
        <v>80</v>
      </c>
      <c r="S223" t="s">
        <v>123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HYPERLINK("https://hotelmonitor-cachepage.eclerx.com/savepage/tk_15435849069704745_sr_2117.html","info")</f>
        <v/>
      </c>
      <c r="AA223" t="n">
        <v>-6500515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200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6500515</v>
      </c>
      <c r="AZ223" t="s">
        <v>473</v>
      </c>
      <c r="BA223" t="s"/>
      <c r="BB223" t="n">
        <v>958434</v>
      </c>
      <c r="BC223" t="n">
        <v>13.344846</v>
      </c>
      <c r="BD223" t="n">
        <v>52.52641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474</v>
      </c>
      <c r="F224" t="n">
        <v>1478369</v>
      </c>
      <c r="G224" t="s">
        <v>74</v>
      </c>
      <c r="H224" t="s">
        <v>75</v>
      </c>
      <c r="I224" t="s"/>
      <c r="J224" t="s">
        <v>74</v>
      </c>
      <c r="K224" t="n">
        <v>139</v>
      </c>
      <c r="L224" t="s">
        <v>76</v>
      </c>
      <c r="M224" t="s"/>
      <c r="N224" t="s">
        <v>113</v>
      </c>
      <c r="O224" t="s">
        <v>78</v>
      </c>
      <c r="P224" t="s">
        <v>475</v>
      </c>
      <c r="Q224" t="s"/>
      <c r="R224" t="s">
        <v>80</v>
      </c>
      <c r="S224" t="s">
        <v>216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HYPERLINK("https://hotelmonitor-cachepage.eclerx.com/savepage/tk_15435849485734434_sr_2117.html","info")</f>
        <v/>
      </c>
      <c r="AA224" t="n">
        <v>210899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222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937676</v>
      </c>
      <c r="AZ224" t="s">
        <v>476</v>
      </c>
      <c r="BA224" t="s"/>
      <c r="BB224" t="n">
        <v>424363</v>
      </c>
      <c r="BC224" t="n">
        <v>13.402684</v>
      </c>
      <c r="BD224" t="n">
        <v>52.528144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477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103.95</v>
      </c>
      <c r="L225" t="s">
        <v>76</v>
      </c>
      <c r="M225" t="s"/>
      <c r="N225" t="s">
        <v>141</v>
      </c>
      <c r="O225" t="s">
        <v>78</v>
      </c>
      <c r="P225" t="s">
        <v>477</v>
      </c>
      <c r="Q225" t="s"/>
      <c r="R225" t="s">
        <v>80</v>
      </c>
      <c r="S225" t="s">
        <v>478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HYPERLINK("https://hotelmonitor-cachepage.eclerx.com/savepage/tk_154358497412514_sr_2117.html","info")</f>
        <v/>
      </c>
      <c r="AA225" t="n">
        <v>-2071800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237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2071800</v>
      </c>
      <c r="AZ225" t="s">
        <v>479</v>
      </c>
      <c r="BA225" t="s"/>
      <c r="BB225" t="n">
        <v>22606</v>
      </c>
      <c r="BC225" t="n">
        <v>13.140766</v>
      </c>
      <c r="BD225" t="n">
        <v>52.40531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480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133</v>
      </c>
      <c r="L226" t="s">
        <v>76</v>
      </c>
      <c r="M226" t="s"/>
      <c r="N226" t="s">
        <v>125</v>
      </c>
      <c r="O226" t="s">
        <v>78</v>
      </c>
      <c r="P226" t="s">
        <v>480</v>
      </c>
      <c r="Q226" t="s"/>
      <c r="R226" t="s">
        <v>118</v>
      </c>
      <c r="S226" t="s">
        <v>481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HYPERLINK("https://hotelmonitor-cachepage.eclerx.com/savepage/tk_15435847721914268_sr_2117.html","info")</f>
        <v/>
      </c>
      <c r="AA226" t="n">
        <v>-6796554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122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6796554</v>
      </c>
      <c r="AZ226" t="s">
        <v>482</v>
      </c>
      <c r="BA226" t="s"/>
      <c r="BB226" t="n">
        <v>76657</v>
      </c>
      <c r="BC226" t="n">
        <v>13.29577</v>
      </c>
      <c r="BD226" t="n">
        <v>52.49833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480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165</v>
      </c>
      <c r="L227" t="s">
        <v>76</v>
      </c>
      <c r="M227" t="s"/>
      <c r="N227" t="s">
        <v>127</v>
      </c>
      <c r="O227" t="s">
        <v>78</v>
      </c>
      <c r="P227" t="s">
        <v>480</v>
      </c>
      <c r="Q227" t="s"/>
      <c r="R227" t="s">
        <v>118</v>
      </c>
      <c r="S227" t="s">
        <v>483</v>
      </c>
      <c r="T227" t="s">
        <v>82</v>
      </c>
      <c r="U227" t="s"/>
      <c r="V227" t="s">
        <v>83</v>
      </c>
      <c r="W227" t="s">
        <v>99</v>
      </c>
      <c r="X227" t="s"/>
      <c r="Y227" t="s">
        <v>85</v>
      </c>
      <c r="Z227">
        <f>HYPERLINK("https://hotelmonitor-cachepage.eclerx.com/savepage/tk_15435847721914268_sr_2117.html","info")</f>
        <v/>
      </c>
      <c r="AA227" t="n">
        <v>-6796554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122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6796554</v>
      </c>
      <c r="AZ227" t="s">
        <v>482</v>
      </c>
      <c r="BA227" t="s"/>
      <c r="BB227" t="n">
        <v>76657</v>
      </c>
      <c r="BC227" t="n">
        <v>13.29577</v>
      </c>
      <c r="BD227" t="n">
        <v>52.49833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484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94.77</v>
      </c>
      <c r="L228" t="s">
        <v>76</v>
      </c>
      <c r="M228" t="s"/>
      <c r="N228" t="s">
        <v>96</v>
      </c>
      <c r="O228" t="s">
        <v>78</v>
      </c>
      <c r="P228" t="s">
        <v>484</v>
      </c>
      <c r="Q228" t="s"/>
      <c r="R228" t="s">
        <v>80</v>
      </c>
      <c r="S228" t="s">
        <v>485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HYPERLINK("https://hotelmonitor-cachepage.eclerx.com/savepage/tk_1543584885903518_sr_2117.html","info")</f>
        <v/>
      </c>
      <c r="AA228" t="n">
        <v>-2071616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188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2071616</v>
      </c>
      <c r="AZ228" t="s">
        <v>486</v>
      </c>
      <c r="BA228" t="s"/>
      <c r="BB228" t="n">
        <v>17033</v>
      </c>
      <c r="BC228" t="n">
        <v>13.3221</v>
      </c>
      <c r="BD228" t="n">
        <v>52.50972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484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121.5</v>
      </c>
      <c r="L229" t="s">
        <v>76</v>
      </c>
      <c r="M229" t="s"/>
      <c r="N229" t="s">
        <v>252</v>
      </c>
      <c r="O229" t="s">
        <v>78</v>
      </c>
      <c r="P229" t="s">
        <v>484</v>
      </c>
      <c r="Q229" t="s"/>
      <c r="R229" t="s">
        <v>80</v>
      </c>
      <c r="S229" t="s">
        <v>487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HYPERLINK("https://hotelmonitor-cachepage.eclerx.com/savepage/tk_1543584885903518_sr_2117.html","info")</f>
        <v/>
      </c>
      <c r="AA229" t="n">
        <v>-2071616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188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2071616</v>
      </c>
      <c r="AZ229" t="s">
        <v>486</v>
      </c>
      <c r="BA229" t="s"/>
      <c r="BB229" t="n">
        <v>17033</v>
      </c>
      <c r="BC229" t="n">
        <v>13.3221</v>
      </c>
      <c r="BD229" t="n">
        <v>52.50972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488</v>
      </c>
      <c r="F230" t="n">
        <v>71623</v>
      </c>
      <c r="G230" t="s">
        <v>74</v>
      </c>
      <c r="H230" t="s">
        <v>75</v>
      </c>
      <c r="I230" t="s"/>
      <c r="J230" t="s">
        <v>74</v>
      </c>
      <c r="K230" t="n">
        <v>98.16</v>
      </c>
      <c r="L230" t="s">
        <v>76</v>
      </c>
      <c r="M230" t="s"/>
      <c r="N230" t="s">
        <v>489</v>
      </c>
      <c r="O230" t="s">
        <v>78</v>
      </c>
      <c r="P230" t="s">
        <v>490</v>
      </c>
      <c r="Q230" t="s"/>
      <c r="R230" t="s">
        <v>80</v>
      </c>
      <c r="S230" t="s">
        <v>491</v>
      </c>
      <c r="T230" t="s">
        <v>82</v>
      </c>
      <c r="U230" t="s"/>
      <c r="V230" t="s">
        <v>83</v>
      </c>
      <c r="W230" t="s">
        <v>99</v>
      </c>
      <c r="X230" t="s"/>
      <c r="Y230" t="s">
        <v>85</v>
      </c>
      <c r="Z230">
        <f>HYPERLINK("https://hotelmonitor-cachepage.eclerx.com/savepage/tk_15435848891126614_sr_2117.html","info")</f>
        <v/>
      </c>
      <c r="AA230" t="n">
        <v>17540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190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1491253</v>
      </c>
      <c r="AZ230" t="s">
        <v>492</v>
      </c>
      <c r="BA230" t="s"/>
      <c r="BB230" t="n">
        <v>50953</v>
      </c>
      <c r="BC230" t="n">
        <v>13.425882</v>
      </c>
      <c r="BD230" t="n">
        <v>52.487463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488</v>
      </c>
      <c r="F231" t="n">
        <v>71623</v>
      </c>
      <c r="G231" t="s">
        <v>74</v>
      </c>
      <c r="H231" t="s">
        <v>75</v>
      </c>
      <c r="I231" t="s"/>
      <c r="J231" t="s">
        <v>74</v>
      </c>
      <c r="K231" t="n">
        <v>75.90000000000001</v>
      </c>
      <c r="L231" t="s">
        <v>76</v>
      </c>
      <c r="M231" t="s"/>
      <c r="N231" t="s">
        <v>113</v>
      </c>
      <c r="O231" t="s">
        <v>78</v>
      </c>
      <c r="P231" t="s">
        <v>490</v>
      </c>
      <c r="Q231" t="s"/>
      <c r="R231" t="s">
        <v>80</v>
      </c>
      <c r="S231" t="s">
        <v>493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HYPERLINK("https://hotelmonitor-cachepage.eclerx.com/savepage/tk_15435848891126614_sr_2117.html","info")</f>
        <v/>
      </c>
      <c r="AA231" t="n">
        <v>17540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190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1491253</v>
      </c>
      <c r="AZ231" t="s">
        <v>492</v>
      </c>
      <c r="BA231" t="s"/>
      <c r="BB231" t="n">
        <v>50953</v>
      </c>
      <c r="BC231" t="n">
        <v>13.425882</v>
      </c>
      <c r="BD231" t="n">
        <v>52.487463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494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146.01</v>
      </c>
      <c r="L232" t="s">
        <v>76</v>
      </c>
      <c r="M232" t="s"/>
      <c r="N232" t="s">
        <v>495</v>
      </c>
      <c r="O232" t="s">
        <v>78</v>
      </c>
      <c r="P232" t="s">
        <v>494</v>
      </c>
      <c r="Q232" t="s"/>
      <c r="R232" t="s">
        <v>118</v>
      </c>
      <c r="S232" t="s">
        <v>496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HYPERLINK("https://hotelmonitor-cachepage.eclerx.com/savepage/tk_1543584782756212_sr_2117.html","info")</f>
        <v/>
      </c>
      <c r="AA232" t="n">
        <v>-163346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128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163346</v>
      </c>
      <c r="AZ232" t="s">
        <v>497</v>
      </c>
      <c r="BA232" t="s"/>
      <c r="BB232" t="n">
        <v>741</v>
      </c>
      <c r="BC232" t="n">
        <v>13.267955</v>
      </c>
      <c r="BD232" t="n">
        <v>52.510358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494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183</v>
      </c>
      <c r="L233" t="s">
        <v>76</v>
      </c>
      <c r="M233" t="s"/>
      <c r="N233" t="s">
        <v>498</v>
      </c>
      <c r="O233" t="s">
        <v>78</v>
      </c>
      <c r="P233" t="s">
        <v>494</v>
      </c>
      <c r="Q233" t="s"/>
      <c r="R233" t="s">
        <v>118</v>
      </c>
      <c r="S233" t="s">
        <v>219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HYPERLINK("https://hotelmonitor-cachepage.eclerx.com/savepage/tk_1543584782756212_sr_2117.html","info")</f>
        <v/>
      </c>
      <c r="AA233" t="n">
        <v>-163346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128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163346</v>
      </c>
      <c r="AZ233" t="s">
        <v>497</v>
      </c>
      <c r="BA233" t="s"/>
      <c r="BB233" t="n">
        <v>741</v>
      </c>
      <c r="BC233" t="n">
        <v>13.267955</v>
      </c>
      <c r="BD233" t="n">
        <v>52.510358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494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155.43</v>
      </c>
      <c r="L234" t="s">
        <v>76</v>
      </c>
      <c r="M234" t="s"/>
      <c r="N234" t="s">
        <v>499</v>
      </c>
      <c r="O234" t="s">
        <v>78</v>
      </c>
      <c r="P234" t="s">
        <v>494</v>
      </c>
      <c r="Q234" t="s"/>
      <c r="R234" t="s">
        <v>118</v>
      </c>
      <c r="S234" t="s">
        <v>500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HYPERLINK("https://hotelmonitor-cachepage.eclerx.com/savepage/tk_1543584782756212_sr_2117.html","info")</f>
        <v/>
      </c>
      <c r="AA234" t="n">
        <v>-163346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128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163346</v>
      </c>
      <c r="AZ234" t="s">
        <v>497</v>
      </c>
      <c r="BA234" t="s"/>
      <c r="BB234" t="n">
        <v>741</v>
      </c>
      <c r="BC234" t="n">
        <v>13.267955</v>
      </c>
      <c r="BD234" t="n">
        <v>52.510358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494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173.02</v>
      </c>
      <c r="L235" t="s">
        <v>76</v>
      </c>
      <c r="M235" t="s"/>
      <c r="N235" t="s">
        <v>498</v>
      </c>
      <c r="O235" t="s">
        <v>78</v>
      </c>
      <c r="P235" t="s">
        <v>494</v>
      </c>
      <c r="Q235" t="s"/>
      <c r="R235" t="s">
        <v>118</v>
      </c>
      <c r="S235" t="s">
        <v>501</v>
      </c>
      <c r="T235" t="s">
        <v>82</v>
      </c>
      <c r="U235" t="s"/>
      <c r="V235" t="s">
        <v>83</v>
      </c>
      <c r="W235" t="s">
        <v>99</v>
      </c>
      <c r="X235" t="s"/>
      <c r="Y235" t="s">
        <v>85</v>
      </c>
      <c r="Z235">
        <f>HYPERLINK("https://hotelmonitor-cachepage.eclerx.com/savepage/tk_1543584782756212_sr_2117.html","info")</f>
        <v/>
      </c>
      <c r="AA235" t="n">
        <v>-163346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128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163346</v>
      </c>
      <c r="AZ235" t="s">
        <v>497</v>
      </c>
      <c r="BA235" t="s"/>
      <c r="BB235" t="n">
        <v>741</v>
      </c>
      <c r="BC235" t="n">
        <v>13.267955</v>
      </c>
      <c r="BD235" t="n">
        <v>52.510358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494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182.04</v>
      </c>
      <c r="L236" t="s">
        <v>76</v>
      </c>
      <c r="M236" t="s"/>
      <c r="N236" t="s">
        <v>499</v>
      </c>
      <c r="O236" t="s">
        <v>78</v>
      </c>
      <c r="P236" t="s">
        <v>494</v>
      </c>
      <c r="Q236" t="s"/>
      <c r="R236" t="s">
        <v>118</v>
      </c>
      <c r="S236" t="s">
        <v>502</v>
      </c>
      <c r="T236" t="s">
        <v>82</v>
      </c>
      <c r="U236" t="s"/>
      <c r="V236" t="s">
        <v>83</v>
      </c>
      <c r="W236" t="s">
        <v>99</v>
      </c>
      <c r="X236" t="s"/>
      <c r="Y236" t="s">
        <v>85</v>
      </c>
      <c r="Z236">
        <f>HYPERLINK("https://hotelmonitor-cachepage.eclerx.com/savepage/tk_1543584782756212_sr_2117.html","info")</f>
        <v/>
      </c>
      <c r="AA236" t="n">
        <v>-163346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128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163346</v>
      </c>
      <c r="AZ236" t="s">
        <v>497</v>
      </c>
      <c r="BA236" t="s"/>
      <c r="BB236" t="n">
        <v>741</v>
      </c>
      <c r="BC236" t="n">
        <v>13.267955</v>
      </c>
      <c r="BD236" t="n">
        <v>52.510358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494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194</v>
      </c>
      <c r="L237" t="s">
        <v>76</v>
      </c>
      <c r="M237" t="s"/>
      <c r="N237" t="s">
        <v>499</v>
      </c>
      <c r="O237" t="s">
        <v>78</v>
      </c>
      <c r="P237" t="s">
        <v>494</v>
      </c>
      <c r="Q237" t="s"/>
      <c r="R237" t="s">
        <v>118</v>
      </c>
      <c r="S237" t="s">
        <v>503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HYPERLINK("https://hotelmonitor-cachepage.eclerx.com/savepage/tk_1543584782756212_sr_2117.html","info")</f>
        <v/>
      </c>
      <c r="AA237" t="n">
        <v>-163346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128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163346</v>
      </c>
      <c r="AZ237" t="s">
        <v>497</v>
      </c>
      <c r="BA237" t="s"/>
      <c r="BB237" t="n">
        <v>741</v>
      </c>
      <c r="BC237" t="n">
        <v>13.267955</v>
      </c>
      <c r="BD237" t="n">
        <v>52.510358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494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211</v>
      </c>
      <c r="L238" t="s">
        <v>76</v>
      </c>
      <c r="M238" t="s"/>
      <c r="N238" t="s">
        <v>498</v>
      </c>
      <c r="O238" t="s">
        <v>78</v>
      </c>
      <c r="P238" t="s">
        <v>494</v>
      </c>
      <c r="Q238" t="s"/>
      <c r="R238" t="s">
        <v>118</v>
      </c>
      <c r="S238" t="s">
        <v>504</v>
      </c>
      <c r="T238" t="s">
        <v>82</v>
      </c>
      <c r="U238" t="s"/>
      <c r="V238" t="s">
        <v>83</v>
      </c>
      <c r="W238" t="s">
        <v>99</v>
      </c>
      <c r="X238" t="s"/>
      <c r="Y238" t="s">
        <v>85</v>
      </c>
      <c r="Z238">
        <f>HYPERLINK("https://hotelmonitor-cachepage.eclerx.com/savepage/tk_1543584782756212_sr_2117.html","info")</f>
        <v/>
      </c>
      <c r="AA238" t="n">
        <v>-163346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128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163346</v>
      </c>
      <c r="AZ238" t="s">
        <v>497</v>
      </c>
      <c r="BA238" t="s"/>
      <c r="BB238" t="n">
        <v>741</v>
      </c>
      <c r="BC238" t="n">
        <v>13.267955</v>
      </c>
      <c r="BD238" t="n">
        <v>52.510358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494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222</v>
      </c>
      <c r="L239" t="s">
        <v>76</v>
      </c>
      <c r="M239" t="s"/>
      <c r="N239" t="s">
        <v>499</v>
      </c>
      <c r="O239" t="s">
        <v>78</v>
      </c>
      <c r="P239" t="s">
        <v>494</v>
      </c>
      <c r="Q239" t="s"/>
      <c r="R239" t="s">
        <v>118</v>
      </c>
      <c r="S239" t="s">
        <v>505</v>
      </c>
      <c r="T239" t="s">
        <v>82</v>
      </c>
      <c r="U239" t="s"/>
      <c r="V239" t="s">
        <v>83</v>
      </c>
      <c r="W239" t="s">
        <v>99</v>
      </c>
      <c r="X239" t="s"/>
      <c r="Y239" t="s">
        <v>85</v>
      </c>
      <c r="Z239">
        <f>HYPERLINK("https://hotelmonitor-cachepage.eclerx.com/savepage/tk_1543584782756212_sr_2117.html","info")</f>
        <v/>
      </c>
      <c r="AA239" t="n">
        <v>-163346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128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163346</v>
      </c>
      <c r="AZ239" t="s">
        <v>497</v>
      </c>
      <c r="BA239" t="s"/>
      <c r="BB239" t="n">
        <v>741</v>
      </c>
      <c r="BC239" t="n">
        <v>13.267955</v>
      </c>
      <c r="BD239" t="n">
        <v>52.510358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506</v>
      </c>
      <c r="F240" t="n">
        <v>150555</v>
      </c>
      <c r="G240" t="s">
        <v>74</v>
      </c>
      <c r="H240" t="s">
        <v>75</v>
      </c>
      <c r="I240" t="s"/>
      <c r="J240" t="s">
        <v>74</v>
      </c>
      <c r="K240" t="n">
        <v>89</v>
      </c>
      <c r="L240" t="s">
        <v>76</v>
      </c>
      <c r="M240" t="s"/>
      <c r="N240" t="s">
        <v>96</v>
      </c>
      <c r="O240" t="s">
        <v>78</v>
      </c>
      <c r="P240" t="s">
        <v>507</v>
      </c>
      <c r="Q240" t="s"/>
      <c r="R240" t="s">
        <v>118</v>
      </c>
      <c r="S240" t="s">
        <v>399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HYPERLINK("https://hotelmonitor-cachepage.eclerx.com/savepage/tk_1543584847460814_sr_2117.html","info")</f>
        <v/>
      </c>
      <c r="AA240" t="n">
        <v>17538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165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1971773</v>
      </c>
      <c r="AZ240" t="s">
        <v>508</v>
      </c>
      <c r="BA240" t="s"/>
      <c r="BB240" t="n">
        <v>63133</v>
      </c>
      <c r="BC240" t="n">
        <v>13.481927</v>
      </c>
      <c r="BD240" t="n">
        <v>52.513532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506</v>
      </c>
      <c r="F241" t="n">
        <v>150555</v>
      </c>
      <c r="G241" t="s">
        <v>74</v>
      </c>
      <c r="H241" t="s">
        <v>75</v>
      </c>
      <c r="I241" t="s"/>
      <c r="J241" t="s">
        <v>74</v>
      </c>
      <c r="K241" t="n">
        <v>92</v>
      </c>
      <c r="L241" t="s">
        <v>76</v>
      </c>
      <c r="M241" t="s"/>
      <c r="N241" t="s">
        <v>141</v>
      </c>
      <c r="O241" t="s">
        <v>78</v>
      </c>
      <c r="P241" t="s">
        <v>507</v>
      </c>
      <c r="Q241" t="s"/>
      <c r="R241" t="s">
        <v>118</v>
      </c>
      <c r="S241" t="s">
        <v>132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HYPERLINK("https://hotelmonitor-cachepage.eclerx.com/savepage/tk_1543584847460814_sr_2117.html","info")</f>
        <v/>
      </c>
      <c r="AA241" t="n">
        <v>17538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165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1971773</v>
      </c>
      <c r="AZ241" t="s">
        <v>508</v>
      </c>
      <c r="BA241" t="s"/>
      <c r="BB241" t="n">
        <v>63133</v>
      </c>
      <c r="BC241" t="n">
        <v>13.481927</v>
      </c>
      <c r="BD241" t="n">
        <v>52.513532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506</v>
      </c>
      <c r="F242" t="n">
        <v>150555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125</v>
      </c>
      <c r="O242" t="s">
        <v>78</v>
      </c>
      <c r="P242" t="s">
        <v>507</v>
      </c>
      <c r="Q242" t="s"/>
      <c r="R242" t="s">
        <v>118</v>
      </c>
      <c r="S242" t="s">
        <v>509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HYPERLINK("https://hotelmonitor-cachepage.eclerx.com/savepage/tk_1543584847460814_sr_2117.html","info")</f>
        <v/>
      </c>
      <c r="AA242" t="n">
        <v>17538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165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1971773</v>
      </c>
      <c r="AZ242" t="s">
        <v>508</v>
      </c>
      <c r="BA242" t="s"/>
      <c r="BB242" t="n">
        <v>63133</v>
      </c>
      <c r="BC242" t="n">
        <v>13.481927</v>
      </c>
      <c r="BD242" t="n">
        <v>52.513532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510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151.75</v>
      </c>
      <c r="L243" t="s">
        <v>76</v>
      </c>
      <c r="M243" t="s"/>
      <c r="N243" t="s">
        <v>511</v>
      </c>
      <c r="O243" t="s">
        <v>78</v>
      </c>
      <c r="P243" t="s">
        <v>510</v>
      </c>
      <c r="Q243" t="s"/>
      <c r="R243" t="s">
        <v>118</v>
      </c>
      <c r="S243" t="s">
        <v>512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HYPERLINK("https://hotelmonitor-cachepage.eclerx.com/savepage/tk_15435846501701202_sr_2117.html","info")</f>
        <v/>
      </c>
      <c r="AA243" t="n">
        <v>-4481134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55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4481134</v>
      </c>
      <c r="AZ243" t="s">
        <v>513</v>
      </c>
      <c r="BA243" t="s"/>
      <c r="BB243" t="n">
        <v>547897</v>
      </c>
      <c r="BC243" t="n">
        <v>13.388527</v>
      </c>
      <c r="BD243" t="n">
        <v>52.507708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510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177.9</v>
      </c>
      <c r="L244" t="s">
        <v>76</v>
      </c>
      <c r="M244" t="s"/>
      <c r="N244" t="s">
        <v>514</v>
      </c>
      <c r="O244" t="s">
        <v>78</v>
      </c>
      <c r="P244" t="s">
        <v>510</v>
      </c>
      <c r="Q244" t="s"/>
      <c r="R244" t="s">
        <v>118</v>
      </c>
      <c r="S244" t="s">
        <v>515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HYPERLINK("https://hotelmonitor-cachepage.eclerx.com/savepage/tk_15435846501701202_sr_2117.html","info")</f>
        <v/>
      </c>
      <c r="AA244" t="n">
        <v>-4481134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55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4481134</v>
      </c>
      <c r="AZ244" t="s">
        <v>513</v>
      </c>
      <c r="BA244" t="s"/>
      <c r="BB244" t="n">
        <v>547897</v>
      </c>
      <c r="BC244" t="n">
        <v>13.388527</v>
      </c>
      <c r="BD244" t="n">
        <v>52.507708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516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110</v>
      </c>
      <c r="L245" t="s">
        <v>76</v>
      </c>
      <c r="M245" t="s"/>
      <c r="N245" t="s">
        <v>141</v>
      </c>
      <c r="O245" t="s">
        <v>78</v>
      </c>
      <c r="P245" t="s">
        <v>516</v>
      </c>
      <c r="Q245" t="s"/>
      <c r="R245" t="s">
        <v>80</v>
      </c>
      <c r="S245" t="s">
        <v>435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HYPERLINK("https://hotelmonitor-cachepage.eclerx.com/savepage/tk_15435845872087352_sr_2117.html","info")</f>
        <v/>
      </c>
      <c r="AA245" t="n">
        <v>-2071530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21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2071530</v>
      </c>
      <c r="AZ245" t="s">
        <v>517</v>
      </c>
      <c r="BA245" t="s"/>
      <c r="BB245" t="n">
        <v>399536</v>
      </c>
      <c r="BC245" t="n">
        <v>13.384729</v>
      </c>
      <c r="BD245" t="n">
        <v>52.527088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518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94</v>
      </c>
      <c r="L246" t="s">
        <v>76</v>
      </c>
      <c r="M246" t="s"/>
      <c r="N246" t="s">
        <v>519</v>
      </c>
      <c r="O246" t="s">
        <v>78</v>
      </c>
      <c r="P246" t="s">
        <v>518</v>
      </c>
      <c r="Q246" t="s"/>
      <c r="R246" t="s">
        <v>118</v>
      </c>
      <c r="S246" t="s">
        <v>346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HYPERLINK("https://hotelmonitor-cachepage.eclerx.com/savepage/tk_15435846594747863_sr_2117.html","info")</f>
        <v/>
      </c>
      <c r="AA246" t="n">
        <v>-974871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60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974871</v>
      </c>
      <c r="AZ246" t="s">
        <v>520</v>
      </c>
      <c r="BA246" t="s"/>
      <c r="BB246" t="n">
        <v>6</v>
      </c>
      <c r="BC246" t="n">
        <v>13.273297</v>
      </c>
      <c r="BD246" t="n">
        <v>52.536032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518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94</v>
      </c>
      <c r="L247" t="s">
        <v>76</v>
      </c>
      <c r="M247" t="s"/>
      <c r="N247" t="s">
        <v>406</v>
      </c>
      <c r="O247" t="s">
        <v>78</v>
      </c>
      <c r="P247" t="s">
        <v>518</v>
      </c>
      <c r="Q247" t="s"/>
      <c r="R247" t="s">
        <v>118</v>
      </c>
      <c r="S247" t="s">
        <v>346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HYPERLINK("https://hotelmonitor-cachepage.eclerx.com/savepage/tk_15435846594747863_sr_2117.html","info")</f>
        <v/>
      </c>
      <c r="AA247" t="n">
        <v>-974871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60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974871</v>
      </c>
      <c r="AZ247" t="s">
        <v>520</v>
      </c>
      <c r="BA247" t="s"/>
      <c r="BB247" t="n">
        <v>6</v>
      </c>
      <c r="BC247" t="n">
        <v>13.273297</v>
      </c>
      <c r="BD247" t="n">
        <v>52.536032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518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521</v>
      </c>
      <c r="O248" t="s">
        <v>78</v>
      </c>
      <c r="P248" t="s">
        <v>518</v>
      </c>
      <c r="Q248" t="s"/>
      <c r="R248" t="s">
        <v>118</v>
      </c>
      <c r="S248" t="s">
        <v>522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HYPERLINK("https://hotelmonitor-cachepage.eclerx.com/savepage/tk_15435846594747863_sr_2117.html","info")</f>
        <v/>
      </c>
      <c r="AA248" t="n">
        <v>-974871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60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974871</v>
      </c>
      <c r="AZ248" t="s">
        <v>520</v>
      </c>
      <c r="BA248" t="s"/>
      <c r="BB248" t="n">
        <v>6</v>
      </c>
      <c r="BC248" t="n">
        <v>13.273297</v>
      </c>
      <c r="BD248" t="n">
        <v>52.536032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518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119</v>
      </c>
      <c r="L249" t="s">
        <v>76</v>
      </c>
      <c r="M249" t="s"/>
      <c r="N249" t="s">
        <v>523</v>
      </c>
      <c r="O249" t="s">
        <v>78</v>
      </c>
      <c r="P249" t="s">
        <v>518</v>
      </c>
      <c r="Q249" t="s"/>
      <c r="R249" t="s">
        <v>118</v>
      </c>
      <c r="S249" t="s">
        <v>126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HYPERLINK("https://hotelmonitor-cachepage.eclerx.com/savepage/tk_15435846594747863_sr_2117.html","info")</f>
        <v/>
      </c>
      <c r="AA249" t="n">
        <v>-974871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60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974871</v>
      </c>
      <c r="AZ249" t="s">
        <v>520</v>
      </c>
      <c r="BA249" t="s"/>
      <c r="BB249" t="n">
        <v>6</v>
      </c>
      <c r="BC249" t="n">
        <v>13.273297</v>
      </c>
      <c r="BD249" t="n">
        <v>52.536032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518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126</v>
      </c>
      <c r="L250" t="s">
        <v>76</v>
      </c>
      <c r="M250" t="s"/>
      <c r="N250" t="s">
        <v>519</v>
      </c>
      <c r="O250" t="s">
        <v>78</v>
      </c>
      <c r="P250" t="s">
        <v>518</v>
      </c>
      <c r="Q250" t="s"/>
      <c r="R250" t="s">
        <v>118</v>
      </c>
      <c r="S250" t="s">
        <v>524</v>
      </c>
      <c r="T250" t="s">
        <v>82</v>
      </c>
      <c r="U250" t="s"/>
      <c r="V250" t="s">
        <v>83</v>
      </c>
      <c r="W250" t="s">
        <v>99</v>
      </c>
      <c r="X250" t="s"/>
      <c r="Y250" t="s">
        <v>85</v>
      </c>
      <c r="Z250">
        <f>HYPERLINK("https://hotelmonitor-cachepage.eclerx.com/savepage/tk_15435846594747863_sr_2117.html","info")</f>
        <v/>
      </c>
      <c r="AA250" t="n">
        <v>-974871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60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974871</v>
      </c>
      <c r="AZ250" t="s">
        <v>520</v>
      </c>
      <c r="BA250" t="s"/>
      <c r="BB250" t="n">
        <v>6</v>
      </c>
      <c r="BC250" t="n">
        <v>13.273297</v>
      </c>
      <c r="BD250" t="n">
        <v>52.536032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518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126</v>
      </c>
      <c r="L251" t="s">
        <v>76</v>
      </c>
      <c r="M251" t="s"/>
      <c r="N251" t="s">
        <v>406</v>
      </c>
      <c r="O251" t="s">
        <v>78</v>
      </c>
      <c r="P251" t="s">
        <v>518</v>
      </c>
      <c r="Q251" t="s"/>
      <c r="R251" t="s">
        <v>118</v>
      </c>
      <c r="S251" t="s">
        <v>524</v>
      </c>
      <c r="T251" t="s">
        <v>82</v>
      </c>
      <c r="U251" t="s"/>
      <c r="V251" t="s">
        <v>83</v>
      </c>
      <c r="W251" t="s">
        <v>99</v>
      </c>
      <c r="X251" t="s"/>
      <c r="Y251" t="s">
        <v>85</v>
      </c>
      <c r="Z251">
        <f>HYPERLINK("https://hotelmonitor-cachepage.eclerx.com/savepage/tk_15435846594747863_sr_2117.html","info")</f>
        <v/>
      </c>
      <c r="AA251" t="n">
        <v>-974871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60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974871</v>
      </c>
      <c r="AZ251" t="s">
        <v>520</v>
      </c>
      <c r="BA251" t="s"/>
      <c r="BB251" t="n">
        <v>6</v>
      </c>
      <c r="BC251" t="n">
        <v>13.273297</v>
      </c>
      <c r="BD251" t="n">
        <v>52.536032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518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136</v>
      </c>
      <c r="L252" t="s">
        <v>76</v>
      </c>
      <c r="M252" t="s"/>
      <c r="N252" t="s">
        <v>521</v>
      </c>
      <c r="O252" t="s">
        <v>78</v>
      </c>
      <c r="P252" t="s">
        <v>518</v>
      </c>
      <c r="Q252" t="s"/>
      <c r="R252" t="s">
        <v>118</v>
      </c>
      <c r="S252" t="s">
        <v>525</v>
      </c>
      <c r="T252" t="s">
        <v>82</v>
      </c>
      <c r="U252" t="s"/>
      <c r="V252" t="s">
        <v>83</v>
      </c>
      <c r="W252" t="s">
        <v>99</v>
      </c>
      <c r="X252" t="s"/>
      <c r="Y252" t="s">
        <v>85</v>
      </c>
      <c r="Z252">
        <f>HYPERLINK("https://hotelmonitor-cachepage.eclerx.com/savepage/tk_15435846594747863_sr_2117.html","info")</f>
        <v/>
      </c>
      <c r="AA252" t="n">
        <v>-974871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60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974871</v>
      </c>
      <c r="AZ252" t="s">
        <v>520</v>
      </c>
      <c r="BA252" t="s"/>
      <c r="BB252" t="n">
        <v>6</v>
      </c>
      <c r="BC252" t="n">
        <v>13.273297</v>
      </c>
      <c r="BD252" t="n">
        <v>52.536032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518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151</v>
      </c>
      <c r="L253" t="s">
        <v>76</v>
      </c>
      <c r="M253" t="s"/>
      <c r="N253" t="s">
        <v>523</v>
      </c>
      <c r="O253" t="s">
        <v>78</v>
      </c>
      <c r="P253" t="s">
        <v>518</v>
      </c>
      <c r="Q253" t="s"/>
      <c r="R253" t="s">
        <v>118</v>
      </c>
      <c r="S253" t="s">
        <v>526</v>
      </c>
      <c r="T253" t="s">
        <v>82</v>
      </c>
      <c r="U253" t="s"/>
      <c r="V253" t="s">
        <v>83</v>
      </c>
      <c r="W253" t="s">
        <v>99</v>
      </c>
      <c r="X253" t="s"/>
      <c r="Y253" t="s">
        <v>85</v>
      </c>
      <c r="Z253">
        <f>HYPERLINK("https://hotelmonitor-cachepage.eclerx.com/savepage/tk_15435846594747863_sr_2117.html","info")</f>
        <v/>
      </c>
      <c r="AA253" t="n">
        <v>-974871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60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974871</v>
      </c>
      <c r="AZ253" t="s">
        <v>520</v>
      </c>
      <c r="BA253" t="s"/>
      <c r="BB253" t="n">
        <v>6</v>
      </c>
      <c r="BC253" t="n">
        <v>13.273297</v>
      </c>
      <c r="BD253" t="n">
        <v>52.536032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527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87</v>
      </c>
      <c r="L254" t="s">
        <v>76</v>
      </c>
      <c r="M254" t="s"/>
      <c r="N254" t="s">
        <v>141</v>
      </c>
      <c r="O254" t="s">
        <v>78</v>
      </c>
      <c r="P254" t="s">
        <v>527</v>
      </c>
      <c r="Q254" t="s"/>
      <c r="R254" t="s">
        <v>80</v>
      </c>
      <c r="S254" t="s">
        <v>528</v>
      </c>
      <c r="T254" t="s">
        <v>82</v>
      </c>
      <c r="U254" t="s"/>
      <c r="V254" t="s">
        <v>83</v>
      </c>
      <c r="W254" t="s">
        <v>99</v>
      </c>
      <c r="X254" t="s"/>
      <c r="Y254" t="s">
        <v>85</v>
      </c>
      <c r="Z254">
        <f>HYPERLINK("https://hotelmonitor-cachepage.eclerx.com/savepage/tk_154358475648598_sr_2117.html","info")</f>
        <v/>
      </c>
      <c r="AA254" t="n">
        <v>-2071656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112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2071656</v>
      </c>
      <c r="AZ254" t="s">
        <v>529</v>
      </c>
      <c r="BA254" t="s"/>
      <c r="BB254" t="n">
        <v>5871</v>
      </c>
      <c r="BC254" t="n">
        <v>13.31168</v>
      </c>
      <c r="BD254" t="n">
        <v>52.48983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530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74</v>
      </c>
      <c r="L255" t="s">
        <v>76</v>
      </c>
      <c r="M255" t="s"/>
      <c r="N255" t="s">
        <v>113</v>
      </c>
      <c r="O255" t="s">
        <v>78</v>
      </c>
      <c r="P255" t="s">
        <v>530</v>
      </c>
      <c r="Q255" t="s"/>
      <c r="R255" t="s">
        <v>80</v>
      </c>
      <c r="S255" t="s">
        <v>531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HYPERLINK("https://hotelmonitor-cachepage.eclerx.com/savepage/tk_15435846058184252_sr_2117.html","info")</f>
        <v/>
      </c>
      <c r="AA255" t="n">
        <v>-2071502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32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2071502</v>
      </c>
      <c r="AZ255" t="s">
        <v>532</v>
      </c>
      <c r="BA255" t="s"/>
      <c r="BB255" t="n">
        <v>50383</v>
      </c>
      <c r="BC255" t="n">
        <v>13.430684</v>
      </c>
      <c r="BD255" t="n">
        <v>52.589099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533</v>
      </c>
      <c r="F256" t="n">
        <v>514926</v>
      </c>
      <c r="G256" t="s">
        <v>74</v>
      </c>
      <c r="H256" t="s">
        <v>75</v>
      </c>
      <c r="I256" t="s"/>
      <c r="J256" t="s">
        <v>74</v>
      </c>
      <c r="K256" t="n">
        <v>108</v>
      </c>
      <c r="L256" t="s">
        <v>76</v>
      </c>
      <c r="M256" t="s"/>
      <c r="N256" t="s">
        <v>534</v>
      </c>
      <c r="O256" t="s">
        <v>78</v>
      </c>
      <c r="P256" t="s">
        <v>535</v>
      </c>
      <c r="Q256" t="s"/>
      <c r="R256" t="s">
        <v>118</v>
      </c>
      <c r="S256" t="s">
        <v>377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HYPERLINK("https://hotelmonitor-cachepage.eclerx.com/savepage/tk_15435850164688244_sr_2117.html","info")</f>
        <v/>
      </c>
      <c r="AA256" t="n">
        <v>124043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261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2229945</v>
      </c>
      <c r="AZ256" t="s">
        <v>536</v>
      </c>
      <c r="BA256" t="s"/>
      <c r="BB256" t="n">
        <v>431026</v>
      </c>
      <c r="BC256" t="n">
        <v>13.321487</v>
      </c>
      <c r="BD256" t="n">
        <v>52.499813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533</v>
      </c>
      <c r="F257" t="n">
        <v>514926</v>
      </c>
      <c r="G257" t="s">
        <v>74</v>
      </c>
      <c r="H257" t="s">
        <v>75</v>
      </c>
      <c r="I257" t="s"/>
      <c r="J257" t="s">
        <v>74</v>
      </c>
      <c r="K257" t="n">
        <v>128</v>
      </c>
      <c r="L257" t="s">
        <v>76</v>
      </c>
      <c r="M257" t="s"/>
      <c r="N257" t="s">
        <v>534</v>
      </c>
      <c r="O257" t="s">
        <v>78</v>
      </c>
      <c r="P257" t="s">
        <v>535</v>
      </c>
      <c r="Q257" t="s"/>
      <c r="R257" t="s">
        <v>118</v>
      </c>
      <c r="S257" t="s">
        <v>370</v>
      </c>
      <c r="T257" t="s">
        <v>82</v>
      </c>
      <c r="U257" t="s"/>
      <c r="V257" t="s">
        <v>83</v>
      </c>
      <c r="W257" t="s">
        <v>99</v>
      </c>
      <c r="X257" t="s"/>
      <c r="Y257" t="s">
        <v>85</v>
      </c>
      <c r="Z257">
        <f>HYPERLINK("https://hotelmonitor-cachepage.eclerx.com/savepage/tk_15435850164688244_sr_2117.html","info")</f>
        <v/>
      </c>
      <c r="AA257" t="n">
        <v>124043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261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2229945</v>
      </c>
      <c r="AZ257" t="s">
        <v>536</v>
      </c>
      <c r="BA257" t="s"/>
      <c r="BB257" t="n">
        <v>431026</v>
      </c>
      <c r="BC257" t="n">
        <v>13.321487</v>
      </c>
      <c r="BD257" t="n">
        <v>52.499813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533</v>
      </c>
      <c r="F258" t="n">
        <v>514926</v>
      </c>
      <c r="G258" t="s">
        <v>74</v>
      </c>
      <c r="H258" t="s">
        <v>75</v>
      </c>
      <c r="I258" t="s"/>
      <c r="J258" t="s">
        <v>74</v>
      </c>
      <c r="K258" t="n">
        <v>208</v>
      </c>
      <c r="L258" t="s">
        <v>76</v>
      </c>
      <c r="M258" t="s"/>
      <c r="N258" t="s">
        <v>537</v>
      </c>
      <c r="O258" t="s">
        <v>78</v>
      </c>
      <c r="P258" t="s">
        <v>535</v>
      </c>
      <c r="Q258" t="s"/>
      <c r="R258" t="s">
        <v>118</v>
      </c>
      <c r="S258" t="s">
        <v>166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HYPERLINK("https://hotelmonitor-cachepage.eclerx.com/savepage/tk_15435850164688244_sr_2117.html","info")</f>
        <v/>
      </c>
      <c r="AA258" t="n">
        <v>124043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261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2229945</v>
      </c>
      <c r="AZ258" t="s">
        <v>536</v>
      </c>
      <c r="BA258" t="s"/>
      <c r="BB258" t="n">
        <v>431026</v>
      </c>
      <c r="BC258" t="n">
        <v>13.321487</v>
      </c>
      <c r="BD258" t="n">
        <v>52.499813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533</v>
      </c>
      <c r="F259" t="n">
        <v>514926</v>
      </c>
      <c r="G259" t="s">
        <v>74</v>
      </c>
      <c r="H259" t="s">
        <v>75</v>
      </c>
      <c r="I259" t="s"/>
      <c r="J259" t="s">
        <v>74</v>
      </c>
      <c r="K259" t="n">
        <v>228</v>
      </c>
      <c r="L259" t="s">
        <v>76</v>
      </c>
      <c r="M259" t="s"/>
      <c r="N259" t="s">
        <v>537</v>
      </c>
      <c r="O259" t="s">
        <v>78</v>
      </c>
      <c r="P259" t="s">
        <v>535</v>
      </c>
      <c r="Q259" t="s"/>
      <c r="R259" t="s">
        <v>118</v>
      </c>
      <c r="S259" t="s">
        <v>538</v>
      </c>
      <c r="T259" t="s">
        <v>82</v>
      </c>
      <c r="U259" t="s"/>
      <c r="V259" t="s">
        <v>83</v>
      </c>
      <c r="W259" t="s">
        <v>99</v>
      </c>
      <c r="X259" t="s"/>
      <c r="Y259" t="s">
        <v>85</v>
      </c>
      <c r="Z259">
        <f>HYPERLINK("https://hotelmonitor-cachepage.eclerx.com/savepage/tk_15435850164688244_sr_2117.html","info")</f>
        <v/>
      </c>
      <c r="AA259" t="n">
        <v>124043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261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2229945</v>
      </c>
      <c r="AZ259" t="s">
        <v>536</v>
      </c>
      <c r="BA259" t="s"/>
      <c r="BB259" t="n">
        <v>431026</v>
      </c>
      <c r="BC259" t="n">
        <v>13.321487</v>
      </c>
      <c r="BD259" t="n">
        <v>52.499813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539</v>
      </c>
      <c r="F260" t="n">
        <v>2347088</v>
      </c>
      <c r="G260" t="s">
        <v>74</v>
      </c>
      <c r="H260" t="s">
        <v>75</v>
      </c>
      <c r="I260" t="s"/>
      <c r="J260" t="s">
        <v>74</v>
      </c>
      <c r="K260" t="n">
        <v>100</v>
      </c>
      <c r="L260" t="s">
        <v>76</v>
      </c>
      <c r="M260" t="s"/>
      <c r="N260" t="s">
        <v>141</v>
      </c>
      <c r="O260" t="s">
        <v>78</v>
      </c>
      <c r="P260" t="s">
        <v>540</v>
      </c>
      <c r="Q260" t="s"/>
      <c r="R260" t="s">
        <v>118</v>
      </c>
      <c r="S260" t="s">
        <v>541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HYPERLINK("https://hotelmonitor-cachepage.eclerx.com/savepage/tk_15435847773597803_sr_2117.html","info")</f>
        <v/>
      </c>
      <c r="AA260" t="n">
        <v>271065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125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2071499</v>
      </c>
      <c r="AZ260" t="s">
        <v>542</v>
      </c>
      <c r="BA260" t="s"/>
      <c r="BB260" t="n">
        <v>572472</v>
      </c>
      <c r="BC260" t="n">
        <v>13.32182</v>
      </c>
      <c r="BD260" t="n">
        <v>52.50153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539</v>
      </c>
      <c r="F261" t="n">
        <v>2347088</v>
      </c>
      <c r="G261" t="s">
        <v>74</v>
      </c>
      <c r="H261" t="s">
        <v>75</v>
      </c>
      <c r="I261" t="s"/>
      <c r="J261" t="s">
        <v>74</v>
      </c>
      <c r="K261" t="n">
        <v>110</v>
      </c>
      <c r="L261" t="s">
        <v>76</v>
      </c>
      <c r="M261" t="s"/>
      <c r="N261" t="s">
        <v>125</v>
      </c>
      <c r="O261" t="s">
        <v>78</v>
      </c>
      <c r="P261" t="s">
        <v>540</v>
      </c>
      <c r="Q261" t="s"/>
      <c r="R261" t="s">
        <v>118</v>
      </c>
      <c r="S261" t="s">
        <v>435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HYPERLINK("https://hotelmonitor-cachepage.eclerx.com/savepage/tk_15435847773597803_sr_2117.html","info")</f>
        <v/>
      </c>
      <c r="AA261" t="n">
        <v>271065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125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2071499</v>
      </c>
      <c r="AZ261" t="s">
        <v>542</v>
      </c>
      <c r="BA261" t="s"/>
      <c r="BB261" t="n">
        <v>572472</v>
      </c>
      <c r="BC261" t="n">
        <v>13.32182</v>
      </c>
      <c r="BD261" t="n">
        <v>52.50153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539</v>
      </c>
      <c r="F262" t="n">
        <v>2347088</v>
      </c>
      <c r="G262" t="s">
        <v>74</v>
      </c>
      <c r="H262" t="s">
        <v>75</v>
      </c>
      <c r="I262" t="s"/>
      <c r="J262" t="s">
        <v>74</v>
      </c>
      <c r="K262" t="n">
        <v>120</v>
      </c>
      <c r="L262" t="s">
        <v>76</v>
      </c>
      <c r="M262" t="s"/>
      <c r="N262" t="s">
        <v>543</v>
      </c>
      <c r="O262" t="s">
        <v>78</v>
      </c>
      <c r="P262" t="s">
        <v>540</v>
      </c>
      <c r="Q262" t="s"/>
      <c r="R262" t="s">
        <v>118</v>
      </c>
      <c r="S262" t="s">
        <v>544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HYPERLINK("https://hotelmonitor-cachepage.eclerx.com/savepage/tk_15435847773597803_sr_2117.html","info")</f>
        <v/>
      </c>
      <c r="AA262" t="n">
        <v>271065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125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2071499</v>
      </c>
      <c r="AZ262" t="s">
        <v>542</v>
      </c>
      <c r="BA262" t="s"/>
      <c r="BB262" t="n">
        <v>572472</v>
      </c>
      <c r="BC262" t="n">
        <v>13.32182</v>
      </c>
      <c r="BD262" t="n">
        <v>52.50153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545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110</v>
      </c>
      <c r="L263" t="s">
        <v>76</v>
      </c>
      <c r="M263" t="s"/>
      <c r="N263" t="s">
        <v>113</v>
      </c>
      <c r="O263" t="s">
        <v>78</v>
      </c>
      <c r="P263" t="s">
        <v>545</v>
      </c>
      <c r="Q263" t="s"/>
      <c r="R263" t="s">
        <v>114</v>
      </c>
      <c r="S263" t="s">
        <v>435</v>
      </c>
      <c r="T263" t="s">
        <v>82</v>
      </c>
      <c r="U263" t="s"/>
      <c r="V263" t="s">
        <v>83</v>
      </c>
      <c r="W263" t="s">
        <v>99</v>
      </c>
      <c r="X263" t="s"/>
      <c r="Y263" t="s">
        <v>85</v>
      </c>
      <c r="Z263">
        <f>HYPERLINK("https://hotelmonitor-cachepage.eclerx.com/savepage/tk_15435848276227338_sr_2117.html","info")</f>
        <v/>
      </c>
      <c r="AA263" t="n">
        <v>-2071544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154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2071544</v>
      </c>
      <c r="AZ263" t="s">
        <v>546</v>
      </c>
      <c r="BA263" t="s"/>
      <c r="BB263" t="n">
        <v>37775</v>
      </c>
      <c r="BC263" t="n">
        <v>13.31683</v>
      </c>
      <c r="BD263" t="n">
        <v>52.46414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547</v>
      </c>
      <c r="F264" t="n">
        <v>178882</v>
      </c>
      <c r="G264" t="s">
        <v>74</v>
      </c>
      <c r="H264" t="s">
        <v>75</v>
      </c>
      <c r="I264" t="s"/>
      <c r="J264" t="s">
        <v>74</v>
      </c>
      <c r="K264" t="n">
        <v>100</v>
      </c>
      <c r="L264" t="s">
        <v>76</v>
      </c>
      <c r="M264" t="s"/>
      <c r="N264" t="s">
        <v>548</v>
      </c>
      <c r="O264" t="s">
        <v>78</v>
      </c>
      <c r="P264" t="s">
        <v>549</v>
      </c>
      <c r="Q264" t="s"/>
      <c r="R264" t="s">
        <v>80</v>
      </c>
      <c r="S264" t="s">
        <v>541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HYPERLINK("https://hotelmonitor-cachepage.eclerx.com/savepage/tk_15435846175301921_sr_2117.html","info")</f>
        <v/>
      </c>
      <c r="AA264" t="n">
        <v>82861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36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937737</v>
      </c>
      <c r="AZ264" t="s">
        <v>550</v>
      </c>
      <c r="BA264" t="s"/>
      <c r="BB264" t="n">
        <v>391042</v>
      </c>
      <c r="BC264" t="n">
        <v>13.38366</v>
      </c>
      <c r="BD264" t="n">
        <v>52.52362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547</v>
      </c>
      <c r="F265" t="n">
        <v>178882</v>
      </c>
      <c r="G265" t="s">
        <v>74</v>
      </c>
      <c r="H265" t="s">
        <v>75</v>
      </c>
      <c r="I265" t="s"/>
      <c r="J265" t="s">
        <v>74</v>
      </c>
      <c r="K265" t="n">
        <v>120</v>
      </c>
      <c r="L265" t="s">
        <v>76</v>
      </c>
      <c r="M265" t="s"/>
      <c r="N265" t="s">
        <v>551</v>
      </c>
      <c r="O265" t="s">
        <v>78</v>
      </c>
      <c r="P265" t="s">
        <v>549</v>
      </c>
      <c r="Q265" t="s"/>
      <c r="R265" t="s">
        <v>80</v>
      </c>
      <c r="S265" t="s">
        <v>544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HYPERLINK("https://hotelmonitor-cachepage.eclerx.com/savepage/tk_15435846175301921_sr_2117.html","info")</f>
        <v/>
      </c>
      <c r="AA265" t="n">
        <v>82861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36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937737</v>
      </c>
      <c r="AZ265" t="s">
        <v>550</v>
      </c>
      <c r="BA265" t="s"/>
      <c r="BB265" t="n">
        <v>391042</v>
      </c>
      <c r="BC265" t="n">
        <v>13.38366</v>
      </c>
      <c r="BD265" t="n">
        <v>52.52362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552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139.76</v>
      </c>
      <c r="L266" t="s">
        <v>76</v>
      </c>
      <c r="M266" t="s"/>
      <c r="N266" t="s">
        <v>553</v>
      </c>
      <c r="O266" t="s">
        <v>78</v>
      </c>
      <c r="P266" t="s">
        <v>552</v>
      </c>
      <c r="Q266" t="s"/>
      <c r="R266" t="s">
        <v>80</v>
      </c>
      <c r="S266" t="s">
        <v>554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HYPERLINK("https://hotelmonitor-cachepage.eclerx.com/savepage/tk_15435849957645926_sr_2117.html","info")</f>
        <v/>
      </c>
      <c r="AA266" t="n">
        <v>-6796557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249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6796557</v>
      </c>
      <c r="AZ266" t="s">
        <v>555</v>
      </c>
      <c r="BA266" t="s"/>
      <c r="BB266" t="n">
        <v>418835</v>
      </c>
      <c r="BC266" t="n">
        <v>13.361585</v>
      </c>
      <c r="BD266" t="n">
        <v>52.493625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552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167.56</v>
      </c>
      <c r="L267" t="s">
        <v>76</v>
      </c>
      <c r="M267" t="s"/>
      <c r="N267" t="s">
        <v>556</v>
      </c>
      <c r="O267" t="s">
        <v>78</v>
      </c>
      <c r="P267" t="s">
        <v>552</v>
      </c>
      <c r="Q267" t="s"/>
      <c r="R267" t="s">
        <v>80</v>
      </c>
      <c r="S267" t="s">
        <v>557</v>
      </c>
      <c r="T267" t="s">
        <v>82</v>
      </c>
      <c r="U267" t="s"/>
      <c r="V267" t="s">
        <v>83</v>
      </c>
      <c r="W267" t="s">
        <v>99</v>
      </c>
      <c r="X267" t="s"/>
      <c r="Y267" t="s">
        <v>85</v>
      </c>
      <c r="Z267">
        <f>HYPERLINK("https://hotelmonitor-cachepage.eclerx.com/savepage/tk_15435849957645926_sr_2117.html","info")</f>
        <v/>
      </c>
      <c r="AA267" t="n">
        <v>-6796557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249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6796557</v>
      </c>
      <c r="AZ267" t="s">
        <v>555</v>
      </c>
      <c r="BA267" t="s"/>
      <c r="BB267" t="n">
        <v>418835</v>
      </c>
      <c r="BC267" t="n">
        <v>13.361585</v>
      </c>
      <c r="BD267" t="n">
        <v>52.493625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552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174.41</v>
      </c>
      <c r="L268" t="s">
        <v>76</v>
      </c>
      <c r="M268" t="s"/>
      <c r="N268" t="s">
        <v>558</v>
      </c>
      <c r="O268" t="s">
        <v>78</v>
      </c>
      <c r="P268" t="s">
        <v>552</v>
      </c>
      <c r="Q268" t="s"/>
      <c r="R268" t="s">
        <v>80</v>
      </c>
      <c r="S268" t="s">
        <v>559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HYPERLINK("https://hotelmonitor-cachepage.eclerx.com/savepage/tk_15435849957645926_sr_2117.html","info")</f>
        <v/>
      </c>
      <c r="AA268" t="n">
        <v>-6796557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249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6796557</v>
      </c>
      <c r="AZ268" t="s">
        <v>555</v>
      </c>
      <c r="BA268" t="s"/>
      <c r="BB268" t="n">
        <v>418835</v>
      </c>
      <c r="BC268" t="n">
        <v>13.361585</v>
      </c>
      <c r="BD268" t="n">
        <v>52.493625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552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230.01</v>
      </c>
      <c r="L269" t="s">
        <v>76</v>
      </c>
      <c r="M269" t="s"/>
      <c r="N269" t="s">
        <v>558</v>
      </c>
      <c r="O269" t="s">
        <v>78</v>
      </c>
      <c r="P269" t="s">
        <v>552</v>
      </c>
      <c r="Q269" t="s"/>
      <c r="R269" t="s">
        <v>80</v>
      </c>
      <c r="S269" t="s">
        <v>560</v>
      </c>
      <c r="T269" t="s">
        <v>82</v>
      </c>
      <c r="U269" t="s"/>
      <c r="V269" t="s">
        <v>83</v>
      </c>
      <c r="W269" t="s">
        <v>99</v>
      </c>
      <c r="X269" t="s"/>
      <c r="Y269" t="s">
        <v>85</v>
      </c>
      <c r="Z269">
        <f>HYPERLINK("https://hotelmonitor-cachepage.eclerx.com/savepage/tk_15435849957645926_sr_2117.html","info")</f>
        <v/>
      </c>
      <c r="AA269" t="n">
        <v>-6796557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249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6796557</v>
      </c>
      <c r="AZ269" t="s">
        <v>555</v>
      </c>
      <c r="BA269" t="s"/>
      <c r="BB269" t="n">
        <v>418835</v>
      </c>
      <c r="BC269" t="n">
        <v>13.361585</v>
      </c>
      <c r="BD269" t="n">
        <v>52.493625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561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129</v>
      </c>
      <c r="L270" t="s">
        <v>76</v>
      </c>
      <c r="M270" t="s"/>
      <c r="N270" t="s">
        <v>141</v>
      </c>
      <c r="O270" t="s">
        <v>78</v>
      </c>
      <c r="P270" t="s">
        <v>561</v>
      </c>
      <c r="Q270" t="s"/>
      <c r="R270" t="s">
        <v>118</v>
      </c>
      <c r="S270" t="s">
        <v>212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HYPERLINK("https://hotelmonitor-cachepage.eclerx.com/savepage/tk_1543584625012962_sr_2117.html","info")</f>
        <v/>
      </c>
      <c r="AA270" t="n">
        <v>-6796937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40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6796937</v>
      </c>
      <c r="AZ270" t="s"/>
      <c r="BA270" t="s"/>
      <c r="BB270" t="n">
        <v>153192</v>
      </c>
      <c r="BC270" t="n">
        <v>13.42963</v>
      </c>
      <c r="BD270" t="n">
        <v>52.52883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561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144</v>
      </c>
      <c r="L271" t="s">
        <v>76</v>
      </c>
      <c r="M271" t="s"/>
      <c r="N271" t="s">
        <v>125</v>
      </c>
      <c r="O271" t="s">
        <v>78</v>
      </c>
      <c r="P271" t="s">
        <v>561</v>
      </c>
      <c r="Q271" t="s"/>
      <c r="R271" t="s">
        <v>118</v>
      </c>
      <c r="S271" t="s">
        <v>139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HYPERLINK("https://hotelmonitor-cachepage.eclerx.com/savepage/tk_1543584625012962_sr_2117.html","info")</f>
        <v/>
      </c>
      <c r="AA271" t="n">
        <v>-6796937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40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6796937</v>
      </c>
      <c r="AZ271" t="s"/>
      <c r="BA271" t="s"/>
      <c r="BB271" t="n">
        <v>153192</v>
      </c>
      <c r="BC271" t="n">
        <v>13.42963</v>
      </c>
      <c r="BD271" t="n">
        <v>52.52883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561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174</v>
      </c>
      <c r="L272" t="s">
        <v>76</v>
      </c>
      <c r="M272" t="s"/>
      <c r="N272" t="s">
        <v>562</v>
      </c>
      <c r="O272" t="s">
        <v>78</v>
      </c>
      <c r="P272" t="s">
        <v>561</v>
      </c>
      <c r="Q272" t="s"/>
      <c r="R272" t="s">
        <v>118</v>
      </c>
      <c r="S272" t="s">
        <v>563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HYPERLINK("https://hotelmonitor-cachepage.eclerx.com/savepage/tk_1543584625012962_sr_2117.html","info")</f>
        <v/>
      </c>
      <c r="AA272" t="n">
        <v>-6796937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40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6796937</v>
      </c>
      <c r="AZ272" t="s"/>
      <c r="BA272" t="s"/>
      <c r="BB272" t="n">
        <v>153192</v>
      </c>
      <c r="BC272" t="n">
        <v>13.42963</v>
      </c>
      <c r="BD272" t="n">
        <v>52.52883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561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184</v>
      </c>
      <c r="L273" t="s">
        <v>76</v>
      </c>
      <c r="M273" t="s"/>
      <c r="N273" t="s">
        <v>564</v>
      </c>
      <c r="O273" t="s">
        <v>78</v>
      </c>
      <c r="P273" t="s">
        <v>561</v>
      </c>
      <c r="Q273" t="s"/>
      <c r="R273" t="s">
        <v>118</v>
      </c>
      <c r="S273" t="s">
        <v>565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HYPERLINK("https://hotelmonitor-cachepage.eclerx.com/savepage/tk_1543584625012962_sr_2117.html","info")</f>
        <v/>
      </c>
      <c r="AA273" t="n">
        <v>-6796937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40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6796937</v>
      </c>
      <c r="AZ273" t="s"/>
      <c r="BA273" t="s"/>
      <c r="BB273" t="n">
        <v>153192</v>
      </c>
      <c r="BC273" t="n">
        <v>13.42963</v>
      </c>
      <c r="BD273" t="n">
        <v>52.52883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566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113</v>
      </c>
      <c r="L274" t="s">
        <v>76</v>
      </c>
      <c r="M274" t="s"/>
      <c r="N274" t="s">
        <v>113</v>
      </c>
      <c r="O274" t="s">
        <v>78</v>
      </c>
      <c r="P274" t="s">
        <v>566</v>
      </c>
      <c r="Q274" t="s"/>
      <c r="R274" t="s">
        <v>80</v>
      </c>
      <c r="S274" t="s">
        <v>184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HYPERLINK("https://hotelmonitor-cachepage.eclerx.com/savepage/tk_15435848527113569_sr_2117.html","info")</f>
        <v/>
      </c>
      <c r="AA274" t="n">
        <v>-2071621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168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2071621</v>
      </c>
      <c r="AZ274" t="s">
        <v>567</v>
      </c>
      <c r="BA274" t="s"/>
      <c r="BB274" t="n">
        <v>38866</v>
      </c>
      <c r="BC274" t="n">
        <v>13.38852</v>
      </c>
      <c r="BD274" t="n">
        <v>52.4997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566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137</v>
      </c>
      <c r="L275" t="s">
        <v>76</v>
      </c>
      <c r="M275" t="s"/>
      <c r="N275" t="s">
        <v>101</v>
      </c>
      <c r="O275" t="s">
        <v>78</v>
      </c>
      <c r="P275" t="s">
        <v>566</v>
      </c>
      <c r="Q275" t="s"/>
      <c r="R275" t="s">
        <v>80</v>
      </c>
      <c r="S275" t="s">
        <v>360</v>
      </c>
      <c r="T275" t="s">
        <v>82</v>
      </c>
      <c r="U275" t="s"/>
      <c r="V275" t="s">
        <v>83</v>
      </c>
      <c r="W275" t="s">
        <v>99</v>
      </c>
      <c r="X275" t="s"/>
      <c r="Y275" t="s">
        <v>85</v>
      </c>
      <c r="Z275">
        <f>HYPERLINK("https://hotelmonitor-cachepage.eclerx.com/savepage/tk_15435848527113569_sr_2117.html","info")</f>
        <v/>
      </c>
      <c r="AA275" t="n">
        <v>-2071621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168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2071621</v>
      </c>
      <c r="AZ275" t="s">
        <v>567</v>
      </c>
      <c r="BA275" t="s"/>
      <c r="BB275" t="n">
        <v>38866</v>
      </c>
      <c r="BC275" t="n">
        <v>13.38852</v>
      </c>
      <c r="BD275" t="n">
        <v>52.4997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566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142</v>
      </c>
      <c r="L276" t="s">
        <v>76</v>
      </c>
      <c r="M276" t="s"/>
      <c r="N276" t="s">
        <v>252</v>
      </c>
      <c r="O276" t="s">
        <v>78</v>
      </c>
      <c r="P276" t="s">
        <v>566</v>
      </c>
      <c r="Q276" t="s"/>
      <c r="R276" t="s">
        <v>80</v>
      </c>
      <c r="S276" t="s">
        <v>568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HYPERLINK("https://hotelmonitor-cachepage.eclerx.com/savepage/tk_15435848527113569_sr_2117.html","info")</f>
        <v/>
      </c>
      <c r="AA276" t="n">
        <v>-2071621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168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2071621</v>
      </c>
      <c r="AZ276" t="s">
        <v>567</v>
      </c>
      <c r="BA276" t="s"/>
      <c r="BB276" t="n">
        <v>38866</v>
      </c>
      <c r="BC276" t="n">
        <v>13.38852</v>
      </c>
      <c r="BD276" t="n">
        <v>52.4997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566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166</v>
      </c>
      <c r="L277" t="s">
        <v>76</v>
      </c>
      <c r="M277" t="s"/>
      <c r="N277" t="s">
        <v>104</v>
      </c>
      <c r="O277" t="s">
        <v>78</v>
      </c>
      <c r="P277" t="s">
        <v>566</v>
      </c>
      <c r="Q277" t="s"/>
      <c r="R277" t="s">
        <v>80</v>
      </c>
      <c r="S277" t="s">
        <v>569</v>
      </c>
      <c r="T277" t="s">
        <v>82</v>
      </c>
      <c r="U277" t="s"/>
      <c r="V277" t="s">
        <v>83</v>
      </c>
      <c r="W277" t="s">
        <v>99</v>
      </c>
      <c r="X277" t="s"/>
      <c r="Y277" t="s">
        <v>85</v>
      </c>
      <c r="Z277">
        <f>HYPERLINK("https://hotelmonitor-cachepage.eclerx.com/savepage/tk_15435848527113569_sr_2117.html","info")</f>
        <v/>
      </c>
      <c r="AA277" t="n">
        <v>-2071621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168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2071621</v>
      </c>
      <c r="AZ277" t="s">
        <v>567</v>
      </c>
      <c r="BA277" t="s"/>
      <c r="BB277" t="n">
        <v>38866</v>
      </c>
      <c r="BC277" t="n">
        <v>13.38852</v>
      </c>
      <c r="BD277" t="n">
        <v>52.4997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570</v>
      </c>
      <c r="F278" t="n">
        <v>755288</v>
      </c>
      <c r="G278" t="s">
        <v>74</v>
      </c>
      <c r="H278" t="s">
        <v>75</v>
      </c>
      <c r="I278" t="s"/>
      <c r="J278" t="s">
        <v>74</v>
      </c>
      <c r="K278" t="n">
        <v>114.45</v>
      </c>
      <c r="L278" t="s">
        <v>76</v>
      </c>
      <c r="M278" t="s"/>
      <c r="N278" t="s">
        <v>571</v>
      </c>
      <c r="O278" t="s">
        <v>78</v>
      </c>
      <c r="P278" t="s">
        <v>572</v>
      </c>
      <c r="Q278" t="s"/>
      <c r="R278" t="s">
        <v>80</v>
      </c>
      <c r="S278" t="s">
        <v>573</v>
      </c>
      <c r="T278" t="s">
        <v>82</v>
      </c>
      <c r="U278" t="s"/>
      <c r="V278" t="s">
        <v>83</v>
      </c>
      <c r="W278" t="s">
        <v>99</v>
      </c>
      <c r="X278" t="s"/>
      <c r="Y278" t="s">
        <v>85</v>
      </c>
      <c r="Z278">
        <f>HYPERLINK("https://hotelmonitor-cachepage.eclerx.com/savepage/tk_15435846907719634_sr_2117.html","info")</f>
        <v/>
      </c>
      <c r="AA278" t="n">
        <v>142936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77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955185</v>
      </c>
      <c r="AZ278" t="s">
        <v>574</v>
      </c>
      <c r="BA278" t="s"/>
      <c r="BB278" t="n">
        <v>464099</v>
      </c>
      <c r="BC278" t="n">
        <v>13.326033</v>
      </c>
      <c r="BD278" t="n">
        <v>52.504895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570</v>
      </c>
      <c r="F279" t="n">
        <v>755288</v>
      </c>
      <c r="G279" t="s">
        <v>74</v>
      </c>
      <c r="H279" t="s">
        <v>75</v>
      </c>
      <c r="I279" t="s"/>
      <c r="J279" t="s">
        <v>74</v>
      </c>
      <c r="K279" t="n">
        <v>114.45</v>
      </c>
      <c r="L279" t="s">
        <v>76</v>
      </c>
      <c r="M279" t="s"/>
      <c r="N279" t="s">
        <v>575</v>
      </c>
      <c r="O279" t="s">
        <v>78</v>
      </c>
      <c r="P279" t="s">
        <v>572</v>
      </c>
      <c r="Q279" t="s"/>
      <c r="R279" t="s">
        <v>80</v>
      </c>
      <c r="S279" t="s">
        <v>573</v>
      </c>
      <c r="T279" t="s">
        <v>82</v>
      </c>
      <c r="U279" t="s"/>
      <c r="V279" t="s">
        <v>83</v>
      </c>
      <c r="W279" t="s">
        <v>99</v>
      </c>
      <c r="X279" t="s"/>
      <c r="Y279" t="s">
        <v>85</v>
      </c>
      <c r="Z279">
        <f>HYPERLINK("https://hotelmonitor-cachepage.eclerx.com/savepage/tk_15435846907719634_sr_2117.html","info")</f>
        <v/>
      </c>
      <c r="AA279" t="n">
        <v>142936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77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955185</v>
      </c>
      <c r="AZ279" t="s">
        <v>574</v>
      </c>
      <c r="BA279" t="s"/>
      <c r="BB279" t="n">
        <v>464099</v>
      </c>
      <c r="BC279" t="n">
        <v>13.326033</v>
      </c>
      <c r="BD279" t="n">
        <v>52.504895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570</v>
      </c>
      <c r="F280" t="n">
        <v>755288</v>
      </c>
      <c r="G280" t="s">
        <v>74</v>
      </c>
      <c r="H280" t="s">
        <v>75</v>
      </c>
      <c r="I280" t="s"/>
      <c r="J280" t="s">
        <v>74</v>
      </c>
      <c r="K280" t="n">
        <v>114.45</v>
      </c>
      <c r="L280" t="s">
        <v>76</v>
      </c>
      <c r="M280" t="s"/>
      <c r="N280" t="s">
        <v>576</v>
      </c>
      <c r="O280" t="s">
        <v>78</v>
      </c>
      <c r="P280" t="s">
        <v>572</v>
      </c>
      <c r="Q280" t="s"/>
      <c r="R280" t="s">
        <v>80</v>
      </c>
      <c r="S280" t="s">
        <v>573</v>
      </c>
      <c r="T280" t="s">
        <v>82</v>
      </c>
      <c r="U280" t="s"/>
      <c r="V280" t="s">
        <v>83</v>
      </c>
      <c r="W280" t="s">
        <v>99</v>
      </c>
      <c r="X280" t="s"/>
      <c r="Y280" t="s">
        <v>85</v>
      </c>
      <c r="Z280">
        <f>HYPERLINK("https://hotelmonitor-cachepage.eclerx.com/savepage/tk_15435846907719634_sr_2117.html","info")</f>
        <v/>
      </c>
      <c r="AA280" t="n">
        <v>142936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77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955185</v>
      </c>
      <c r="AZ280" t="s">
        <v>574</v>
      </c>
      <c r="BA280" t="s"/>
      <c r="BB280" t="n">
        <v>464099</v>
      </c>
      <c r="BC280" t="n">
        <v>13.326033</v>
      </c>
      <c r="BD280" t="n">
        <v>52.504895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570</v>
      </c>
      <c r="F281" t="n">
        <v>755288</v>
      </c>
      <c r="G281" t="s">
        <v>74</v>
      </c>
      <c r="H281" t="s">
        <v>75</v>
      </c>
      <c r="I281" t="s"/>
      <c r="J281" t="s">
        <v>74</v>
      </c>
      <c r="K281" t="n">
        <v>114.45</v>
      </c>
      <c r="L281" t="s">
        <v>76</v>
      </c>
      <c r="M281" t="s"/>
      <c r="N281" t="s">
        <v>577</v>
      </c>
      <c r="O281" t="s">
        <v>78</v>
      </c>
      <c r="P281" t="s">
        <v>572</v>
      </c>
      <c r="Q281" t="s"/>
      <c r="R281" t="s">
        <v>80</v>
      </c>
      <c r="S281" t="s">
        <v>573</v>
      </c>
      <c r="T281" t="s">
        <v>82</v>
      </c>
      <c r="U281" t="s"/>
      <c r="V281" t="s">
        <v>83</v>
      </c>
      <c r="W281" t="s">
        <v>99</v>
      </c>
      <c r="X281" t="s"/>
      <c r="Y281" t="s">
        <v>85</v>
      </c>
      <c r="Z281">
        <f>HYPERLINK("https://hotelmonitor-cachepage.eclerx.com/savepage/tk_15435846907719634_sr_2117.html","info")</f>
        <v/>
      </c>
      <c r="AA281" t="n">
        <v>142936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77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955185</v>
      </c>
      <c r="AZ281" t="s">
        <v>574</v>
      </c>
      <c r="BA281" t="s"/>
      <c r="BB281" t="n">
        <v>464099</v>
      </c>
      <c r="BC281" t="n">
        <v>13.326033</v>
      </c>
      <c r="BD281" t="n">
        <v>52.504895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578</v>
      </c>
      <c r="F282" t="n">
        <v>272395</v>
      </c>
      <c r="G282" t="s">
        <v>74</v>
      </c>
      <c r="H282" t="s">
        <v>75</v>
      </c>
      <c r="I282" t="s"/>
      <c r="J282" t="s">
        <v>74</v>
      </c>
      <c r="K282" t="n">
        <v>109</v>
      </c>
      <c r="L282" t="s">
        <v>76</v>
      </c>
      <c r="M282" t="s"/>
      <c r="N282" t="s">
        <v>579</v>
      </c>
      <c r="O282" t="s">
        <v>78</v>
      </c>
      <c r="P282" t="s">
        <v>578</v>
      </c>
      <c r="Q282" t="s"/>
      <c r="R282" t="s">
        <v>80</v>
      </c>
      <c r="S282" t="s">
        <v>81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HYPERLINK("https://hotelmonitor-cachepage.eclerx.com/savepage/tk_15435846706006985_sr_2117.html","info")</f>
        <v/>
      </c>
      <c r="AA282" t="n">
        <v>90011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66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937738</v>
      </c>
      <c r="AZ282" t="s">
        <v>580</v>
      </c>
      <c r="BA282" t="s"/>
      <c r="BB282" t="n">
        <v>400879</v>
      </c>
      <c r="BC282" t="n">
        <v>13.46558</v>
      </c>
      <c r="BD282" t="n">
        <v>52.51489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578</v>
      </c>
      <c r="F283" t="n">
        <v>272395</v>
      </c>
      <c r="G283" t="s">
        <v>74</v>
      </c>
      <c r="H283" t="s">
        <v>75</v>
      </c>
      <c r="I283" t="s"/>
      <c r="J283" t="s">
        <v>74</v>
      </c>
      <c r="K283" t="n">
        <v>124</v>
      </c>
      <c r="L283" t="s">
        <v>76</v>
      </c>
      <c r="M283" t="s"/>
      <c r="N283" t="s">
        <v>581</v>
      </c>
      <c r="O283" t="s">
        <v>78</v>
      </c>
      <c r="P283" t="s">
        <v>578</v>
      </c>
      <c r="Q283" t="s"/>
      <c r="R283" t="s">
        <v>80</v>
      </c>
      <c r="S283" t="s">
        <v>94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HYPERLINK("https://hotelmonitor-cachepage.eclerx.com/savepage/tk_15435846706006985_sr_2117.html","info")</f>
        <v/>
      </c>
      <c r="AA283" t="n">
        <v>90011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66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937738</v>
      </c>
      <c r="AZ283" t="s">
        <v>580</v>
      </c>
      <c r="BA283" t="s"/>
      <c r="BB283" t="n">
        <v>400879</v>
      </c>
      <c r="BC283" t="n">
        <v>13.46558</v>
      </c>
      <c r="BD283" t="n">
        <v>52.51489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578</v>
      </c>
      <c r="F284" t="n">
        <v>272395</v>
      </c>
      <c r="G284" t="s">
        <v>74</v>
      </c>
      <c r="H284" t="s">
        <v>75</v>
      </c>
      <c r="I284" t="s"/>
      <c r="J284" t="s">
        <v>74</v>
      </c>
      <c r="K284" t="n">
        <v>129</v>
      </c>
      <c r="L284" t="s">
        <v>76</v>
      </c>
      <c r="M284" t="s"/>
      <c r="N284" t="s">
        <v>582</v>
      </c>
      <c r="O284" t="s">
        <v>78</v>
      </c>
      <c r="P284" t="s">
        <v>578</v>
      </c>
      <c r="Q284" t="s"/>
      <c r="R284" t="s">
        <v>80</v>
      </c>
      <c r="S284" t="s">
        <v>212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HYPERLINK("https://hotelmonitor-cachepage.eclerx.com/savepage/tk_15435846706006985_sr_2117.html","info")</f>
        <v/>
      </c>
      <c r="AA284" t="n">
        <v>90011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66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937738</v>
      </c>
      <c r="AZ284" t="s">
        <v>580</v>
      </c>
      <c r="BA284" t="s"/>
      <c r="BB284" t="n">
        <v>400879</v>
      </c>
      <c r="BC284" t="n">
        <v>13.46558</v>
      </c>
      <c r="BD284" t="n">
        <v>52.51489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583</v>
      </c>
      <c r="F285" t="n">
        <v>1765648</v>
      </c>
      <c r="G285" t="s">
        <v>74</v>
      </c>
      <c r="H285" t="s">
        <v>75</v>
      </c>
      <c r="I285" t="s"/>
      <c r="J285" t="s">
        <v>74</v>
      </c>
      <c r="K285" t="n">
        <v>131</v>
      </c>
      <c r="L285" t="s">
        <v>76</v>
      </c>
      <c r="M285" t="s"/>
      <c r="N285" t="s">
        <v>584</v>
      </c>
      <c r="O285" t="s">
        <v>78</v>
      </c>
      <c r="P285" t="s">
        <v>585</v>
      </c>
      <c r="Q285" t="s"/>
      <c r="R285" t="s">
        <v>114</v>
      </c>
      <c r="S285" t="s">
        <v>408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HYPERLINK("https://hotelmonitor-cachepage.eclerx.com/savepage/tk_15435845924337156_sr_2117.html","info")</f>
        <v/>
      </c>
      <c r="AA285" t="n">
        <v>228052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24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937875</v>
      </c>
      <c r="AZ285" t="s">
        <v>586</v>
      </c>
      <c r="BA285" t="s"/>
      <c r="BB285" t="n">
        <v>60270</v>
      </c>
      <c r="BC285" t="n">
        <v>13.41744</v>
      </c>
      <c r="BD285" t="n">
        <v>52.528676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583</v>
      </c>
      <c r="F286" t="n">
        <v>1765648</v>
      </c>
      <c r="G286" t="s">
        <v>74</v>
      </c>
      <c r="H286" t="s">
        <v>75</v>
      </c>
      <c r="I286" t="s"/>
      <c r="J286" t="s">
        <v>74</v>
      </c>
      <c r="K286" t="n">
        <v>131</v>
      </c>
      <c r="L286" t="s">
        <v>76</v>
      </c>
      <c r="M286" t="s"/>
      <c r="N286" t="s">
        <v>135</v>
      </c>
      <c r="O286" t="s">
        <v>78</v>
      </c>
      <c r="P286" t="s">
        <v>585</v>
      </c>
      <c r="Q286" t="s"/>
      <c r="R286" t="s">
        <v>114</v>
      </c>
      <c r="S286" t="s">
        <v>408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HYPERLINK("https://hotelmonitor-cachepage.eclerx.com/savepage/tk_15435845924337156_sr_2117.html","info")</f>
        <v/>
      </c>
      <c r="AA286" t="n">
        <v>228052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24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937875</v>
      </c>
      <c r="AZ286" t="s">
        <v>586</v>
      </c>
      <c r="BA286" t="s"/>
      <c r="BB286" t="n">
        <v>60270</v>
      </c>
      <c r="BC286" t="n">
        <v>13.41744</v>
      </c>
      <c r="BD286" t="n">
        <v>52.528676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583</v>
      </c>
      <c r="F287" t="n">
        <v>1765648</v>
      </c>
      <c r="G287" t="s">
        <v>74</v>
      </c>
      <c r="H287" t="s">
        <v>75</v>
      </c>
      <c r="I287" t="s"/>
      <c r="J287" t="s">
        <v>74</v>
      </c>
      <c r="K287" t="n">
        <v>153</v>
      </c>
      <c r="L287" t="s">
        <v>76</v>
      </c>
      <c r="M287" t="s"/>
      <c r="N287" t="s">
        <v>584</v>
      </c>
      <c r="O287" t="s">
        <v>78</v>
      </c>
      <c r="P287" t="s">
        <v>585</v>
      </c>
      <c r="Q287" t="s"/>
      <c r="R287" t="s">
        <v>114</v>
      </c>
      <c r="S287" t="s">
        <v>215</v>
      </c>
      <c r="T287" t="s">
        <v>82</v>
      </c>
      <c r="U287" t="s"/>
      <c r="V287" t="s">
        <v>83</v>
      </c>
      <c r="W287" t="s">
        <v>99</v>
      </c>
      <c r="X287" t="s"/>
      <c r="Y287" t="s">
        <v>85</v>
      </c>
      <c r="Z287">
        <f>HYPERLINK("https://hotelmonitor-cachepage.eclerx.com/savepage/tk_15435845924337156_sr_2117.html","info")</f>
        <v/>
      </c>
      <c r="AA287" t="n">
        <v>228052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24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937875</v>
      </c>
      <c r="AZ287" t="s">
        <v>586</v>
      </c>
      <c r="BA287" t="s"/>
      <c r="BB287" t="n">
        <v>60270</v>
      </c>
      <c r="BC287" t="n">
        <v>13.41744</v>
      </c>
      <c r="BD287" t="n">
        <v>52.528676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583</v>
      </c>
      <c r="F288" t="n">
        <v>1765648</v>
      </c>
      <c r="G288" t="s">
        <v>74</v>
      </c>
      <c r="H288" t="s">
        <v>75</v>
      </c>
      <c r="I288" t="s"/>
      <c r="J288" t="s">
        <v>74</v>
      </c>
      <c r="K288" t="n">
        <v>153</v>
      </c>
      <c r="L288" t="s">
        <v>76</v>
      </c>
      <c r="M288" t="s"/>
      <c r="N288" t="s">
        <v>135</v>
      </c>
      <c r="O288" t="s">
        <v>78</v>
      </c>
      <c r="P288" t="s">
        <v>585</v>
      </c>
      <c r="Q288" t="s"/>
      <c r="R288" t="s">
        <v>114</v>
      </c>
      <c r="S288" t="s">
        <v>215</v>
      </c>
      <c r="T288" t="s">
        <v>82</v>
      </c>
      <c r="U288" t="s"/>
      <c r="V288" t="s">
        <v>83</v>
      </c>
      <c r="W288" t="s">
        <v>99</v>
      </c>
      <c r="X288" t="s"/>
      <c r="Y288" t="s">
        <v>85</v>
      </c>
      <c r="Z288">
        <f>HYPERLINK("https://hotelmonitor-cachepage.eclerx.com/savepage/tk_15435845924337156_sr_2117.html","info")</f>
        <v/>
      </c>
      <c r="AA288" t="n">
        <v>228052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24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937875</v>
      </c>
      <c r="AZ288" t="s">
        <v>586</v>
      </c>
      <c r="BA288" t="s"/>
      <c r="BB288" t="n">
        <v>60270</v>
      </c>
      <c r="BC288" t="n">
        <v>13.41744</v>
      </c>
      <c r="BD288" t="n">
        <v>52.528676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587</v>
      </c>
      <c r="F289" t="n">
        <v>375730</v>
      </c>
      <c r="G289" t="s">
        <v>74</v>
      </c>
      <c r="H289" t="s">
        <v>75</v>
      </c>
      <c r="I289" t="s"/>
      <c r="J289" t="s">
        <v>74</v>
      </c>
      <c r="K289" t="n">
        <v>209</v>
      </c>
      <c r="L289" t="s">
        <v>76</v>
      </c>
      <c r="M289" t="s"/>
      <c r="N289" t="s">
        <v>113</v>
      </c>
      <c r="O289" t="s">
        <v>78</v>
      </c>
      <c r="P289" t="s">
        <v>588</v>
      </c>
      <c r="Q289" t="s"/>
      <c r="R289" t="s">
        <v>118</v>
      </c>
      <c r="S289" t="s">
        <v>589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HYPERLINK("https://hotelmonitor-cachepage.eclerx.com/savepage/tk_1543584941115641_sr_2117.html","info")</f>
        <v/>
      </c>
      <c r="AA289" t="n">
        <v>104946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218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937721</v>
      </c>
      <c r="AZ289" t="s">
        <v>590</v>
      </c>
      <c r="BA289" t="s"/>
      <c r="BB289" t="n">
        <v>413137</v>
      </c>
      <c r="BC289" t="n">
        <v>13.341443</v>
      </c>
      <c r="BD289" t="n">
        <v>52.499661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587</v>
      </c>
      <c r="F290" t="n">
        <v>375730</v>
      </c>
      <c r="G290" t="s">
        <v>74</v>
      </c>
      <c r="H290" t="s">
        <v>75</v>
      </c>
      <c r="I290" t="s"/>
      <c r="J290" t="s">
        <v>74</v>
      </c>
      <c r="K290" t="n">
        <v>224</v>
      </c>
      <c r="L290" t="s">
        <v>76</v>
      </c>
      <c r="M290" t="s"/>
      <c r="N290" t="s">
        <v>252</v>
      </c>
      <c r="O290" t="s">
        <v>78</v>
      </c>
      <c r="P290" t="s">
        <v>588</v>
      </c>
      <c r="Q290" t="s"/>
      <c r="R290" t="s">
        <v>118</v>
      </c>
      <c r="S290" t="s">
        <v>591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HYPERLINK("https://hotelmonitor-cachepage.eclerx.com/savepage/tk_1543584941115641_sr_2117.html","info")</f>
        <v/>
      </c>
      <c r="AA290" t="n">
        <v>104946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218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937721</v>
      </c>
      <c r="AZ290" t="s">
        <v>590</v>
      </c>
      <c r="BA290" t="s"/>
      <c r="BB290" t="n">
        <v>413137</v>
      </c>
      <c r="BC290" t="n">
        <v>13.341443</v>
      </c>
      <c r="BD290" t="n">
        <v>52.499661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587</v>
      </c>
      <c r="F291" t="n">
        <v>375730</v>
      </c>
      <c r="G291" t="s">
        <v>74</v>
      </c>
      <c r="H291" t="s">
        <v>75</v>
      </c>
      <c r="I291" t="s"/>
      <c r="J291" t="s">
        <v>74</v>
      </c>
      <c r="K291" t="n">
        <v>269</v>
      </c>
      <c r="L291" t="s">
        <v>76</v>
      </c>
      <c r="M291" t="s"/>
      <c r="N291" t="s">
        <v>592</v>
      </c>
      <c r="O291" t="s">
        <v>78</v>
      </c>
      <c r="P291" t="s">
        <v>588</v>
      </c>
      <c r="Q291" t="s"/>
      <c r="R291" t="s">
        <v>118</v>
      </c>
      <c r="S291" t="s">
        <v>593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HYPERLINK("https://hotelmonitor-cachepage.eclerx.com/savepage/tk_1543584941115641_sr_2117.html","info")</f>
        <v/>
      </c>
      <c r="AA291" t="n">
        <v>104946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218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937721</v>
      </c>
      <c r="AZ291" t="s">
        <v>590</v>
      </c>
      <c r="BA291" t="s"/>
      <c r="BB291" t="n">
        <v>413137</v>
      </c>
      <c r="BC291" t="n">
        <v>13.341443</v>
      </c>
      <c r="BD291" t="n">
        <v>52.499661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594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115</v>
      </c>
      <c r="L292" t="s">
        <v>76</v>
      </c>
      <c r="M292" t="s"/>
      <c r="N292" t="s">
        <v>595</v>
      </c>
      <c r="O292" t="s">
        <v>78</v>
      </c>
      <c r="P292" t="s">
        <v>594</v>
      </c>
      <c r="Q292" t="s"/>
      <c r="R292" t="s">
        <v>114</v>
      </c>
      <c r="S292" t="s">
        <v>596</v>
      </c>
      <c r="T292" t="s">
        <v>82</v>
      </c>
      <c r="U292" t="s"/>
      <c r="V292" t="s">
        <v>83</v>
      </c>
      <c r="W292" t="s">
        <v>99</v>
      </c>
      <c r="X292" t="s"/>
      <c r="Y292" t="s">
        <v>85</v>
      </c>
      <c r="Z292">
        <f>HYPERLINK("https://hotelmonitor-cachepage.eclerx.com/savepage/tk_15435848423662822_sr_2117.html","info")</f>
        <v/>
      </c>
      <c r="AA292" t="n">
        <v>-955240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162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955240</v>
      </c>
      <c r="AZ292" t="s">
        <v>597</v>
      </c>
      <c r="BA292" t="s"/>
      <c r="BB292" t="n">
        <v>541606</v>
      </c>
      <c r="BC292" t="n">
        <v>13.399181</v>
      </c>
      <c r="BD292" t="n">
        <v>52.507964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594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125</v>
      </c>
      <c r="L293" t="s">
        <v>76</v>
      </c>
      <c r="M293" t="s"/>
      <c r="N293" t="s">
        <v>598</v>
      </c>
      <c r="O293" t="s">
        <v>78</v>
      </c>
      <c r="P293" t="s">
        <v>594</v>
      </c>
      <c r="Q293" t="s"/>
      <c r="R293" t="s">
        <v>114</v>
      </c>
      <c r="S293" t="s">
        <v>142</v>
      </c>
      <c r="T293" t="s">
        <v>82</v>
      </c>
      <c r="U293" t="s"/>
      <c r="V293" t="s">
        <v>83</v>
      </c>
      <c r="W293" t="s">
        <v>99</v>
      </c>
      <c r="X293" t="s"/>
      <c r="Y293" t="s">
        <v>85</v>
      </c>
      <c r="Z293">
        <f>HYPERLINK("https://hotelmonitor-cachepage.eclerx.com/savepage/tk_15435848423662822_sr_2117.html","info")</f>
        <v/>
      </c>
      <c r="AA293" t="n">
        <v>-955240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162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955240</v>
      </c>
      <c r="AZ293" t="s">
        <v>597</v>
      </c>
      <c r="BA293" t="s"/>
      <c r="BB293" t="n">
        <v>541606</v>
      </c>
      <c r="BC293" t="n">
        <v>13.399181</v>
      </c>
      <c r="BD293" t="n">
        <v>52.507964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599</v>
      </c>
      <c r="F294" t="n">
        <v>2229946</v>
      </c>
      <c r="G294" t="s">
        <v>74</v>
      </c>
      <c r="H294" t="s">
        <v>75</v>
      </c>
      <c r="I294" t="s"/>
      <c r="J294" t="s">
        <v>74</v>
      </c>
      <c r="K294" t="n">
        <v>85</v>
      </c>
      <c r="L294" t="s">
        <v>76</v>
      </c>
      <c r="M294" t="s"/>
      <c r="N294" t="s">
        <v>96</v>
      </c>
      <c r="O294" t="s">
        <v>78</v>
      </c>
      <c r="P294" t="s">
        <v>600</v>
      </c>
      <c r="Q294" t="s"/>
      <c r="R294" t="s">
        <v>80</v>
      </c>
      <c r="S294" t="s">
        <v>169</v>
      </c>
      <c r="T294" t="s">
        <v>82</v>
      </c>
      <c r="U294" t="s"/>
      <c r="V294" t="s">
        <v>83</v>
      </c>
      <c r="W294" t="s">
        <v>99</v>
      </c>
      <c r="X294" t="s"/>
      <c r="Y294" t="s">
        <v>85</v>
      </c>
      <c r="Z294">
        <f>HYPERLINK("https://hotelmonitor-cachepage.eclerx.com/savepage/tk_15435849861102781_sr_2117.html","info")</f>
        <v/>
      </c>
      <c r="AA294" t="n">
        <v>271420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244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2071724</v>
      </c>
      <c r="AZ294" t="s">
        <v>601</v>
      </c>
      <c r="BA294" t="s"/>
      <c r="BB294" t="n">
        <v>429276</v>
      </c>
      <c r="BC294" t="n">
        <v>13.361598</v>
      </c>
      <c r="BD294" t="n">
        <v>52.49607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602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550</v>
      </c>
      <c r="L295" t="s">
        <v>76</v>
      </c>
      <c r="M295" t="s"/>
      <c r="N295" t="s">
        <v>603</v>
      </c>
      <c r="O295" t="s">
        <v>78</v>
      </c>
      <c r="P295" t="s">
        <v>602</v>
      </c>
      <c r="Q295" t="s"/>
      <c r="R295" t="s">
        <v>153</v>
      </c>
      <c r="S295" t="s">
        <v>604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HYPERLINK("https://hotelmonitor-cachepage.eclerx.com/savepage/tk_15435851084449868_sr_2117.html","info")</f>
        <v/>
      </c>
      <c r="AA295" t="n">
        <v>-6222939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313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6222939</v>
      </c>
      <c r="AZ295" t="s">
        <v>605</v>
      </c>
      <c r="BA295" t="s"/>
      <c r="BB295" t="n">
        <v>252272</v>
      </c>
      <c r="BC295" t="n">
        <v>13.394115</v>
      </c>
      <c r="BD295" t="n">
        <v>52.51579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602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610</v>
      </c>
      <c r="L296" t="s">
        <v>76</v>
      </c>
      <c r="M296" t="s"/>
      <c r="N296" t="s">
        <v>606</v>
      </c>
      <c r="O296" t="s">
        <v>78</v>
      </c>
      <c r="P296" t="s">
        <v>602</v>
      </c>
      <c r="Q296" t="s"/>
      <c r="R296" t="s">
        <v>153</v>
      </c>
      <c r="S296" t="s">
        <v>607</v>
      </c>
      <c r="T296" t="s">
        <v>82</v>
      </c>
      <c r="U296" t="s"/>
      <c r="V296" t="s">
        <v>83</v>
      </c>
      <c r="W296" t="s">
        <v>99</v>
      </c>
      <c r="X296" t="s"/>
      <c r="Y296" t="s">
        <v>85</v>
      </c>
      <c r="Z296">
        <f>HYPERLINK("https://hotelmonitor-cachepage.eclerx.com/savepage/tk_15435851084449868_sr_2117.html","info")</f>
        <v/>
      </c>
      <c r="AA296" t="n">
        <v>-6222939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313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6222939</v>
      </c>
      <c r="AZ296" t="s">
        <v>605</v>
      </c>
      <c r="BA296" t="s"/>
      <c r="BB296" t="n">
        <v>252272</v>
      </c>
      <c r="BC296" t="n">
        <v>13.394115</v>
      </c>
      <c r="BD296" t="n">
        <v>52.51579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602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650</v>
      </c>
      <c r="L297" t="s">
        <v>76</v>
      </c>
      <c r="M297" t="s"/>
      <c r="N297" t="s">
        <v>608</v>
      </c>
      <c r="O297" t="s">
        <v>78</v>
      </c>
      <c r="P297" t="s">
        <v>602</v>
      </c>
      <c r="Q297" t="s"/>
      <c r="R297" t="s">
        <v>153</v>
      </c>
      <c r="S297" t="s">
        <v>609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HYPERLINK("https://hotelmonitor-cachepage.eclerx.com/savepage/tk_15435851084449868_sr_2117.html","info")</f>
        <v/>
      </c>
      <c r="AA297" t="n">
        <v>-6222939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313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6222939</v>
      </c>
      <c r="AZ297" t="s">
        <v>605</v>
      </c>
      <c r="BA297" t="s"/>
      <c r="BB297" t="n">
        <v>252272</v>
      </c>
      <c r="BC297" t="n">
        <v>13.394115</v>
      </c>
      <c r="BD297" t="n">
        <v>52.51579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602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710</v>
      </c>
      <c r="L298" t="s">
        <v>76</v>
      </c>
      <c r="M298" t="s"/>
      <c r="N298" t="s">
        <v>608</v>
      </c>
      <c r="O298" t="s">
        <v>78</v>
      </c>
      <c r="P298" t="s">
        <v>602</v>
      </c>
      <c r="Q298" t="s"/>
      <c r="R298" t="s">
        <v>153</v>
      </c>
      <c r="S298" t="s">
        <v>610</v>
      </c>
      <c r="T298" t="s">
        <v>82</v>
      </c>
      <c r="U298" t="s"/>
      <c r="V298" t="s">
        <v>83</v>
      </c>
      <c r="W298" t="s">
        <v>99</v>
      </c>
      <c r="X298" t="s"/>
      <c r="Y298" t="s">
        <v>85</v>
      </c>
      <c r="Z298">
        <f>HYPERLINK("https://hotelmonitor-cachepage.eclerx.com/savepage/tk_15435851084449868_sr_2117.html","info")</f>
        <v/>
      </c>
      <c r="AA298" t="n">
        <v>-6222939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313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6222939</v>
      </c>
      <c r="AZ298" t="s">
        <v>605</v>
      </c>
      <c r="BA298" t="s"/>
      <c r="BB298" t="n">
        <v>252272</v>
      </c>
      <c r="BC298" t="n">
        <v>13.394115</v>
      </c>
      <c r="BD298" t="n">
        <v>52.51579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602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750</v>
      </c>
      <c r="L299" t="s">
        <v>76</v>
      </c>
      <c r="M299" t="s"/>
      <c r="N299" t="s">
        <v>611</v>
      </c>
      <c r="O299" t="s">
        <v>78</v>
      </c>
      <c r="P299" t="s">
        <v>602</v>
      </c>
      <c r="Q299" t="s"/>
      <c r="R299" t="s">
        <v>153</v>
      </c>
      <c r="S299" t="s">
        <v>612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HYPERLINK("https://hotelmonitor-cachepage.eclerx.com/savepage/tk_15435851084449868_sr_2117.html","info")</f>
        <v/>
      </c>
      <c r="AA299" t="n">
        <v>-6222939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313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6222939</v>
      </c>
      <c r="AZ299" t="s">
        <v>605</v>
      </c>
      <c r="BA299" t="s"/>
      <c r="BB299" t="n">
        <v>252272</v>
      </c>
      <c r="BC299" t="n">
        <v>13.394115</v>
      </c>
      <c r="BD299" t="n">
        <v>52.51579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602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810</v>
      </c>
      <c r="L300" t="s">
        <v>76</v>
      </c>
      <c r="M300" t="s"/>
      <c r="N300" t="s">
        <v>611</v>
      </c>
      <c r="O300" t="s">
        <v>78</v>
      </c>
      <c r="P300" t="s">
        <v>602</v>
      </c>
      <c r="Q300" t="s"/>
      <c r="R300" t="s">
        <v>153</v>
      </c>
      <c r="S300" t="s">
        <v>613</v>
      </c>
      <c r="T300" t="s">
        <v>82</v>
      </c>
      <c r="U300" t="s"/>
      <c r="V300" t="s">
        <v>83</v>
      </c>
      <c r="W300" t="s">
        <v>99</v>
      </c>
      <c r="X300" t="s"/>
      <c r="Y300" t="s">
        <v>85</v>
      </c>
      <c r="Z300">
        <f>HYPERLINK("https://hotelmonitor-cachepage.eclerx.com/savepage/tk_15435851084449868_sr_2117.html","info")</f>
        <v/>
      </c>
      <c r="AA300" t="n">
        <v>-6222939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313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6222939</v>
      </c>
      <c r="AZ300" t="s">
        <v>605</v>
      </c>
      <c r="BA300" t="s"/>
      <c r="BB300" t="n">
        <v>252272</v>
      </c>
      <c r="BC300" t="n">
        <v>13.394115</v>
      </c>
      <c r="BD300" t="n">
        <v>52.51579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602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6500</v>
      </c>
      <c r="L301" t="s">
        <v>76</v>
      </c>
      <c r="M301" t="s"/>
      <c r="N301" t="s">
        <v>614</v>
      </c>
      <c r="O301" t="s">
        <v>78</v>
      </c>
      <c r="P301" t="s">
        <v>602</v>
      </c>
      <c r="Q301" t="s"/>
      <c r="R301" t="s">
        <v>153</v>
      </c>
      <c r="S301" t="s">
        <v>615</v>
      </c>
      <c r="T301" t="s">
        <v>82</v>
      </c>
      <c r="U301" t="s"/>
      <c r="V301" t="s">
        <v>83</v>
      </c>
      <c r="W301" t="s">
        <v>99</v>
      </c>
      <c r="X301" t="s"/>
      <c r="Y301" t="s">
        <v>85</v>
      </c>
      <c r="Z301">
        <f>HYPERLINK("https://hotelmonitor-cachepage.eclerx.com/savepage/tk_15435851084449868_sr_2117.html","info")</f>
        <v/>
      </c>
      <c r="AA301" t="n">
        <v>-6222939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313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6222939</v>
      </c>
      <c r="AZ301" t="s">
        <v>605</v>
      </c>
      <c r="BA301" t="s"/>
      <c r="BB301" t="n">
        <v>252272</v>
      </c>
      <c r="BC301" t="n">
        <v>13.394115</v>
      </c>
      <c r="BD301" t="n">
        <v>52.51579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616</v>
      </c>
      <c r="F302" t="n">
        <v>1781401</v>
      </c>
      <c r="G302" t="s">
        <v>74</v>
      </c>
      <c r="H302" t="s">
        <v>75</v>
      </c>
      <c r="I302" t="s"/>
      <c r="J302" t="s">
        <v>74</v>
      </c>
      <c r="K302" t="n">
        <v>140</v>
      </c>
      <c r="L302" t="s">
        <v>76</v>
      </c>
      <c r="M302" t="s"/>
      <c r="N302" t="s">
        <v>141</v>
      </c>
      <c r="O302" t="s">
        <v>78</v>
      </c>
      <c r="P302" t="s">
        <v>617</v>
      </c>
      <c r="Q302" t="s"/>
      <c r="R302" t="s">
        <v>118</v>
      </c>
      <c r="S302" t="s">
        <v>618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HYPERLINK("https://hotelmonitor-cachepage.eclerx.com/savepage/tk_15435850901008334_sr_2117.html","info")</f>
        <v/>
      </c>
      <c r="AA302" t="n">
        <v>203225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303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1838397</v>
      </c>
      <c r="AZ302" t="s">
        <v>619</v>
      </c>
      <c r="BA302" t="s"/>
      <c r="BB302" t="n">
        <v>24123</v>
      </c>
      <c r="BC302" t="n">
        <v>13.333686</v>
      </c>
      <c r="BD302" t="n">
        <v>52.50078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616</v>
      </c>
      <c r="F303" t="n">
        <v>1781401</v>
      </c>
      <c r="G303" t="s">
        <v>74</v>
      </c>
      <c r="H303" t="s">
        <v>75</v>
      </c>
      <c r="I303" t="s"/>
      <c r="J303" t="s">
        <v>74</v>
      </c>
      <c r="K303" t="n">
        <v>170</v>
      </c>
      <c r="L303" t="s">
        <v>76</v>
      </c>
      <c r="M303" t="s"/>
      <c r="N303" t="s">
        <v>620</v>
      </c>
      <c r="O303" t="s">
        <v>78</v>
      </c>
      <c r="P303" t="s">
        <v>617</v>
      </c>
      <c r="Q303" t="s"/>
      <c r="R303" t="s">
        <v>118</v>
      </c>
      <c r="S303" t="s">
        <v>621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HYPERLINK("https://hotelmonitor-cachepage.eclerx.com/savepage/tk_15435850901008334_sr_2117.html","info")</f>
        <v/>
      </c>
      <c r="AA303" t="n">
        <v>203225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303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1838397</v>
      </c>
      <c r="AZ303" t="s">
        <v>619</v>
      </c>
      <c r="BA303" t="s"/>
      <c r="BB303" t="n">
        <v>24123</v>
      </c>
      <c r="BC303" t="n">
        <v>13.333686</v>
      </c>
      <c r="BD303" t="n">
        <v>52.50078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616</v>
      </c>
      <c r="F304" t="n">
        <v>1781401</v>
      </c>
      <c r="G304" t="s">
        <v>74</v>
      </c>
      <c r="H304" t="s">
        <v>75</v>
      </c>
      <c r="I304" t="s"/>
      <c r="J304" t="s">
        <v>74</v>
      </c>
      <c r="K304" t="n">
        <v>240</v>
      </c>
      <c r="L304" t="s">
        <v>76</v>
      </c>
      <c r="M304" t="s"/>
      <c r="N304" t="s">
        <v>165</v>
      </c>
      <c r="O304" t="s">
        <v>78</v>
      </c>
      <c r="P304" t="s">
        <v>617</v>
      </c>
      <c r="Q304" t="s"/>
      <c r="R304" t="s">
        <v>118</v>
      </c>
      <c r="S304" t="s">
        <v>622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HYPERLINK("https://hotelmonitor-cachepage.eclerx.com/savepage/tk_15435850901008334_sr_2117.html","info")</f>
        <v/>
      </c>
      <c r="AA304" t="n">
        <v>203225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303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1838397</v>
      </c>
      <c r="AZ304" t="s">
        <v>619</v>
      </c>
      <c r="BA304" t="s"/>
      <c r="BB304" t="n">
        <v>24123</v>
      </c>
      <c r="BC304" t="n">
        <v>13.333686</v>
      </c>
      <c r="BD304" t="n">
        <v>52.50078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623</v>
      </c>
      <c r="F305" t="n">
        <v>1498609</v>
      </c>
      <c r="G305" t="s">
        <v>74</v>
      </c>
      <c r="H305" t="s">
        <v>75</v>
      </c>
      <c r="I305" t="s"/>
      <c r="J305" t="s">
        <v>74</v>
      </c>
      <c r="K305" t="n">
        <v>139</v>
      </c>
      <c r="L305" t="s">
        <v>76</v>
      </c>
      <c r="M305" t="s"/>
      <c r="N305" t="s">
        <v>624</v>
      </c>
      <c r="O305" t="s">
        <v>78</v>
      </c>
      <c r="P305" t="s">
        <v>625</v>
      </c>
      <c r="Q305" t="s"/>
      <c r="R305" t="s">
        <v>118</v>
      </c>
      <c r="S305" t="s">
        <v>216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HYPERLINK("https://hotelmonitor-cachepage.eclerx.com/savepage/tk_15435848942224646_sr_2117.html","info")</f>
        <v/>
      </c>
      <c r="AA305" t="n">
        <v>223496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193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1769386</v>
      </c>
      <c r="AZ305" t="s">
        <v>626</v>
      </c>
      <c r="BA305" t="s"/>
      <c r="BB305" t="n">
        <v>612379</v>
      </c>
      <c r="BC305" t="n">
        <v>13.29472</v>
      </c>
      <c r="BD305" t="n">
        <v>52.50694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623</v>
      </c>
      <c r="F306" t="n">
        <v>1498609</v>
      </c>
      <c r="G306" t="s">
        <v>74</v>
      </c>
      <c r="H306" t="s">
        <v>75</v>
      </c>
      <c r="I306" t="s"/>
      <c r="J306" t="s">
        <v>74</v>
      </c>
      <c r="K306" t="n">
        <v>139</v>
      </c>
      <c r="L306" t="s">
        <v>76</v>
      </c>
      <c r="M306" t="s"/>
      <c r="N306" t="s">
        <v>627</v>
      </c>
      <c r="O306" t="s">
        <v>78</v>
      </c>
      <c r="P306" t="s">
        <v>625</v>
      </c>
      <c r="Q306" t="s"/>
      <c r="R306" t="s">
        <v>118</v>
      </c>
      <c r="S306" t="s">
        <v>216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HYPERLINK("https://hotelmonitor-cachepage.eclerx.com/savepage/tk_15435848942224646_sr_2117.html","info")</f>
        <v/>
      </c>
      <c r="AA306" t="n">
        <v>223496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193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1769386</v>
      </c>
      <c r="AZ306" t="s">
        <v>626</v>
      </c>
      <c r="BA306" t="s"/>
      <c r="BB306" t="n">
        <v>612379</v>
      </c>
      <c r="BC306" t="n">
        <v>13.29472</v>
      </c>
      <c r="BD306" t="n">
        <v>52.50694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623</v>
      </c>
      <c r="F307" t="n">
        <v>1498609</v>
      </c>
      <c r="G307" t="s">
        <v>74</v>
      </c>
      <c r="H307" t="s">
        <v>75</v>
      </c>
      <c r="I307" t="s"/>
      <c r="J307" t="s">
        <v>74</v>
      </c>
      <c r="K307" t="n">
        <v>139</v>
      </c>
      <c r="L307" t="s">
        <v>76</v>
      </c>
      <c r="M307" t="s"/>
      <c r="N307" t="s">
        <v>104</v>
      </c>
      <c r="O307" t="s">
        <v>78</v>
      </c>
      <c r="P307" t="s">
        <v>625</v>
      </c>
      <c r="Q307" t="s"/>
      <c r="R307" t="s">
        <v>118</v>
      </c>
      <c r="S307" t="s">
        <v>216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HYPERLINK("https://hotelmonitor-cachepage.eclerx.com/savepage/tk_15435848942224646_sr_2117.html","info")</f>
        <v/>
      </c>
      <c r="AA307" t="n">
        <v>223496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193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1769386</v>
      </c>
      <c r="AZ307" t="s">
        <v>626</v>
      </c>
      <c r="BA307" t="s"/>
      <c r="BB307" t="n">
        <v>612379</v>
      </c>
      <c r="BC307" t="n">
        <v>13.29472</v>
      </c>
      <c r="BD307" t="n">
        <v>52.50694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623</v>
      </c>
      <c r="F308" t="n">
        <v>1498609</v>
      </c>
      <c r="G308" t="s">
        <v>74</v>
      </c>
      <c r="H308" t="s">
        <v>75</v>
      </c>
      <c r="I308" t="s"/>
      <c r="J308" t="s">
        <v>74</v>
      </c>
      <c r="K308" t="n">
        <v>139</v>
      </c>
      <c r="L308" t="s">
        <v>76</v>
      </c>
      <c r="M308" t="s"/>
      <c r="N308" t="s">
        <v>104</v>
      </c>
      <c r="O308" t="s">
        <v>78</v>
      </c>
      <c r="P308" t="s">
        <v>625</v>
      </c>
      <c r="Q308" t="s"/>
      <c r="R308" t="s">
        <v>118</v>
      </c>
      <c r="S308" t="s">
        <v>216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HYPERLINK("https://hotelmonitor-cachepage.eclerx.com/savepage/tk_15435848942224646_sr_2117.html","info")</f>
        <v/>
      </c>
      <c r="AA308" t="n">
        <v>223496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193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1769386</v>
      </c>
      <c r="AZ308" t="s">
        <v>626</v>
      </c>
      <c r="BA308" t="s"/>
      <c r="BB308" t="n">
        <v>612379</v>
      </c>
      <c r="BC308" t="n">
        <v>13.29472</v>
      </c>
      <c r="BD308" t="n">
        <v>52.50694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623</v>
      </c>
      <c r="F309" t="n">
        <v>1498609</v>
      </c>
      <c r="G309" t="s">
        <v>74</v>
      </c>
      <c r="H309" t="s">
        <v>75</v>
      </c>
      <c r="I309" t="s"/>
      <c r="J309" t="s">
        <v>74</v>
      </c>
      <c r="K309" t="n">
        <v>149</v>
      </c>
      <c r="L309" t="s">
        <v>76</v>
      </c>
      <c r="M309" t="s"/>
      <c r="N309" t="s">
        <v>628</v>
      </c>
      <c r="O309" t="s">
        <v>78</v>
      </c>
      <c r="P309" t="s">
        <v>625</v>
      </c>
      <c r="Q309" t="s"/>
      <c r="R309" t="s">
        <v>118</v>
      </c>
      <c r="S309" t="s">
        <v>156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HYPERLINK("https://hotelmonitor-cachepage.eclerx.com/savepage/tk_15435848942224646_sr_2117.html","info")</f>
        <v/>
      </c>
      <c r="AA309" t="n">
        <v>223496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193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1769386</v>
      </c>
      <c r="AZ309" t="s">
        <v>626</v>
      </c>
      <c r="BA309" t="s"/>
      <c r="BB309" t="n">
        <v>612379</v>
      </c>
      <c r="BC309" t="n">
        <v>13.29472</v>
      </c>
      <c r="BD309" t="n">
        <v>52.50694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623</v>
      </c>
      <c r="F310" t="n">
        <v>1498609</v>
      </c>
      <c r="G310" t="s">
        <v>74</v>
      </c>
      <c r="H310" t="s">
        <v>75</v>
      </c>
      <c r="I310" t="s"/>
      <c r="J310" t="s">
        <v>74</v>
      </c>
      <c r="K310" t="n">
        <v>149</v>
      </c>
      <c r="L310" t="s">
        <v>76</v>
      </c>
      <c r="M310" t="s"/>
      <c r="N310" t="s">
        <v>628</v>
      </c>
      <c r="O310" t="s">
        <v>78</v>
      </c>
      <c r="P310" t="s">
        <v>625</v>
      </c>
      <c r="Q310" t="s"/>
      <c r="R310" t="s">
        <v>118</v>
      </c>
      <c r="S310" t="s">
        <v>156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HYPERLINK("https://hotelmonitor-cachepage.eclerx.com/savepage/tk_15435848942224646_sr_2117.html","info")</f>
        <v/>
      </c>
      <c r="AA310" t="n">
        <v>223496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193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1769386</v>
      </c>
      <c r="AZ310" t="s">
        <v>626</v>
      </c>
      <c r="BA310" t="s"/>
      <c r="BB310" t="n">
        <v>612379</v>
      </c>
      <c r="BC310" t="n">
        <v>13.29472</v>
      </c>
      <c r="BD310" t="n">
        <v>52.50694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623</v>
      </c>
      <c r="F311" t="n">
        <v>1498609</v>
      </c>
      <c r="G311" t="s">
        <v>74</v>
      </c>
      <c r="H311" t="s">
        <v>75</v>
      </c>
      <c r="I311" t="s"/>
      <c r="J311" t="s">
        <v>74</v>
      </c>
      <c r="K311" t="n">
        <v>159</v>
      </c>
      <c r="L311" t="s">
        <v>76</v>
      </c>
      <c r="M311" t="s"/>
      <c r="N311" t="s">
        <v>629</v>
      </c>
      <c r="O311" t="s">
        <v>78</v>
      </c>
      <c r="P311" t="s">
        <v>625</v>
      </c>
      <c r="Q311" t="s"/>
      <c r="R311" t="s">
        <v>118</v>
      </c>
      <c r="S311" t="s">
        <v>158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HYPERLINK("https://hotelmonitor-cachepage.eclerx.com/savepage/tk_15435848942224646_sr_2117.html","info")</f>
        <v/>
      </c>
      <c r="AA311" t="n">
        <v>223496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193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1769386</v>
      </c>
      <c r="AZ311" t="s">
        <v>626</v>
      </c>
      <c r="BA311" t="s"/>
      <c r="BB311" t="n">
        <v>612379</v>
      </c>
      <c r="BC311" t="n">
        <v>13.29472</v>
      </c>
      <c r="BD311" t="n">
        <v>52.50694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623</v>
      </c>
      <c r="F312" t="n">
        <v>1498609</v>
      </c>
      <c r="G312" t="s">
        <v>74</v>
      </c>
      <c r="H312" t="s">
        <v>75</v>
      </c>
      <c r="I312" t="s"/>
      <c r="J312" t="s">
        <v>74</v>
      </c>
      <c r="K312" t="n">
        <v>159</v>
      </c>
      <c r="L312" t="s">
        <v>76</v>
      </c>
      <c r="M312" t="s"/>
      <c r="N312" t="s">
        <v>629</v>
      </c>
      <c r="O312" t="s">
        <v>78</v>
      </c>
      <c r="P312" t="s">
        <v>625</v>
      </c>
      <c r="Q312" t="s"/>
      <c r="R312" t="s">
        <v>118</v>
      </c>
      <c r="S312" t="s">
        <v>158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HYPERLINK("https://hotelmonitor-cachepage.eclerx.com/savepage/tk_15435848942224646_sr_2117.html","info")</f>
        <v/>
      </c>
      <c r="AA312" t="n">
        <v>223496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193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1769386</v>
      </c>
      <c r="AZ312" t="s">
        <v>626</v>
      </c>
      <c r="BA312" t="s"/>
      <c r="BB312" t="n">
        <v>612379</v>
      </c>
      <c r="BC312" t="n">
        <v>13.29472</v>
      </c>
      <c r="BD312" t="n">
        <v>52.50694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623</v>
      </c>
      <c r="F313" t="n">
        <v>1498609</v>
      </c>
      <c r="G313" t="s">
        <v>74</v>
      </c>
      <c r="H313" t="s">
        <v>75</v>
      </c>
      <c r="I313" t="s"/>
      <c r="J313" t="s">
        <v>74</v>
      </c>
      <c r="K313" t="n">
        <v>163</v>
      </c>
      <c r="L313" t="s">
        <v>76</v>
      </c>
      <c r="M313" t="s"/>
      <c r="N313" t="s">
        <v>627</v>
      </c>
      <c r="O313" t="s">
        <v>78</v>
      </c>
      <c r="P313" t="s">
        <v>625</v>
      </c>
      <c r="Q313" t="s"/>
      <c r="R313" t="s">
        <v>118</v>
      </c>
      <c r="S313" t="s">
        <v>218</v>
      </c>
      <c r="T313" t="s">
        <v>82</v>
      </c>
      <c r="U313" t="s"/>
      <c r="V313" t="s">
        <v>83</v>
      </c>
      <c r="W313" t="s">
        <v>99</v>
      </c>
      <c r="X313" t="s"/>
      <c r="Y313" t="s">
        <v>85</v>
      </c>
      <c r="Z313">
        <f>HYPERLINK("https://hotelmonitor-cachepage.eclerx.com/savepage/tk_15435848942224646_sr_2117.html","info")</f>
        <v/>
      </c>
      <c r="AA313" t="n">
        <v>223496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193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1769386</v>
      </c>
      <c r="AZ313" t="s">
        <v>626</v>
      </c>
      <c r="BA313" t="s"/>
      <c r="BB313" t="n">
        <v>612379</v>
      </c>
      <c r="BC313" t="n">
        <v>13.29472</v>
      </c>
      <c r="BD313" t="n">
        <v>52.50694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623</v>
      </c>
      <c r="F314" t="n">
        <v>1498609</v>
      </c>
      <c r="G314" t="s">
        <v>74</v>
      </c>
      <c r="H314" t="s">
        <v>75</v>
      </c>
      <c r="I314" t="s"/>
      <c r="J314" t="s">
        <v>74</v>
      </c>
      <c r="K314" t="n">
        <v>163</v>
      </c>
      <c r="L314" t="s">
        <v>76</v>
      </c>
      <c r="M314" t="s"/>
      <c r="N314" t="s">
        <v>627</v>
      </c>
      <c r="O314" t="s">
        <v>78</v>
      </c>
      <c r="P314" t="s">
        <v>625</v>
      </c>
      <c r="Q314" t="s"/>
      <c r="R314" t="s">
        <v>118</v>
      </c>
      <c r="S314" t="s">
        <v>218</v>
      </c>
      <c r="T314" t="s">
        <v>82</v>
      </c>
      <c r="U314" t="s"/>
      <c r="V314" t="s">
        <v>83</v>
      </c>
      <c r="W314" t="s">
        <v>99</v>
      </c>
      <c r="X314" t="s"/>
      <c r="Y314" t="s">
        <v>85</v>
      </c>
      <c r="Z314">
        <f>HYPERLINK("https://hotelmonitor-cachepage.eclerx.com/savepage/tk_15435848942224646_sr_2117.html","info")</f>
        <v/>
      </c>
      <c r="AA314" t="n">
        <v>223496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193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1769386</v>
      </c>
      <c r="AZ314" t="s">
        <v>626</v>
      </c>
      <c r="BA314" t="s"/>
      <c r="BB314" t="n">
        <v>612379</v>
      </c>
      <c r="BC314" t="n">
        <v>13.29472</v>
      </c>
      <c r="BD314" t="n">
        <v>52.50694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623</v>
      </c>
      <c r="F315" t="n">
        <v>1498609</v>
      </c>
      <c r="G315" t="s">
        <v>74</v>
      </c>
      <c r="H315" t="s">
        <v>75</v>
      </c>
      <c r="I315" t="s"/>
      <c r="J315" t="s">
        <v>74</v>
      </c>
      <c r="K315" t="n">
        <v>163</v>
      </c>
      <c r="L315" t="s">
        <v>76</v>
      </c>
      <c r="M315" t="s"/>
      <c r="N315" t="s">
        <v>104</v>
      </c>
      <c r="O315" t="s">
        <v>78</v>
      </c>
      <c r="P315" t="s">
        <v>625</v>
      </c>
      <c r="Q315" t="s"/>
      <c r="R315" t="s">
        <v>118</v>
      </c>
      <c r="S315" t="s">
        <v>218</v>
      </c>
      <c r="T315" t="s">
        <v>82</v>
      </c>
      <c r="U315" t="s"/>
      <c r="V315" t="s">
        <v>83</v>
      </c>
      <c r="W315" t="s">
        <v>99</v>
      </c>
      <c r="X315" t="s"/>
      <c r="Y315" t="s">
        <v>85</v>
      </c>
      <c r="Z315">
        <f>HYPERLINK("https://hotelmonitor-cachepage.eclerx.com/savepage/tk_15435848942224646_sr_2117.html","info")</f>
        <v/>
      </c>
      <c r="AA315" t="n">
        <v>223496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193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1769386</v>
      </c>
      <c r="AZ315" t="s">
        <v>626</v>
      </c>
      <c r="BA315" t="s"/>
      <c r="BB315" t="n">
        <v>612379</v>
      </c>
      <c r="BC315" t="n">
        <v>13.29472</v>
      </c>
      <c r="BD315" t="n">
        <v>52.50694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623</v>
      </c>
      <c r="F316" t="n">
        <v>1498609</v>
      </c>
      <c r="G316" t="s">
        <v>74</v>
      </c>
      <c r="H316" t="s">
        <v>75</v>
      </c>
      <c r="I316" t="s"/>
      <c r="J316" t="s">
        <v>74</v>
      </c>
      <c r="K316" t="n">
        <v>163</v>
      </c>
      <c r="L316" t="s">
        <v>76</v>
      </c>
      <c r="M316" t="s"/>
      <c r="N316" t="s">
        <v>104</v>
      </c>
      <c r="O316" t="s">
        <v>78</v>
      </c>
      <c r="P316" t="s">
        <v>625</v>
      </c>
      <c r="Q316" t="s"/>
      <c r="R316" t="s">
        <v>118</v>
      </c>
      <c r="S316" t="s">
        <v>218</v>
      </c>
      <c r="T316" t="s">
        <v>82</v>
      </c>
      <c r="U316" t="s"/>
      <c r="V316" t="s">
        <v>83</v>
      </c>
      <c r="W316" t="s">
        <v>99</v>
      </c>
      <c r="X316" t="s"/>
      <c r="Y316" t="s">
        <v>85</v>
      </c>
      <c r="Z316">
        <f>HYPERLINK("https://hotelmonitor-cachepage.eclerx.com/savepage/tk_15435848942224646_sr_2117.html","info")</f>
        <v/>
      </c>
      <c r="AA316" t="n">
        <v>223496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193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1769386</v>
      </c>
      <c r="AZ316" t="s">
        <v>626</v>
      </c>
      <c r="BA316" t="s"/>
      <c r="BB316" t="n">
        <v>612379</v>
      </c>
      <c r="BC316" t="n">
        <v>13.29472</v>
      </c>
      <c r="BD316" t="n">
        <v>52.50694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623</v>
      </c>
      <c r="F317" t="n">
        <v>1498609</v>
      </c>
      <c r="G317" t="s">
        <v>74</v>
      </c>
      <c r="H317" t="s">
        <v>75</v>
      </c>
      <c r="I317" t="s"/>
      <c r="J317" t="s">
        <v>74</v>
      </c>
      <c r="K317" t="n">
        <v>173</v>
      </c>
      <c r="L317" t="s">
        <v>76</v>
      </c>
      <c r="M317" t="s"/>
      <c r="N317" t="s">
        <v>628</v>
      </c>
      <c r="O317" t="s">
        <v>78</v>
      </c>
      <c r="P317" t="s">
        <v>625</v>
      </c>
      <c r="Q317" t="s"/>
      <c r="R317" t="s">
        <v>118</v>
      </c>
      <c r="S317" t="s">
        <v>630</v>
      </c>
      <c r="T317" t="s">
        <v>82</v>
      </c>
      <c r="U317" t="s"/>
      <c r="V317" t="s">
        <v>83</v>
      </c>
      <c r="W317" t="s">
        <v>99</v>
      </c>
      <c r="X317" t="s"/>
      <c r="Y317" t="s">
        <v>85</v>
      </c>
      <c r="Z317">
        <f>HYPERLINK("https://hotelmonitor-cachepage.eclerx.com/savepage/tk_15435848942224646_sr_2117.html","info")</f>
        <v/>
      </c>
      <c r="AA317" t="n">
        <v>223496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193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1769386</v>
      </c>
      <c r="AZ317" t="s">
        <v>626</v>
      </c>
      <c r="BA317" t="s"/>
      <c r="BB317" t="n">
        <v>612379</v>
      </c>
      <c r="BC317" t="n">
        <v>13.29472</v>
      </c>
      <c r="BD317" t="n">
        <v>52.50694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623</v>
      </c>
      <c r="F318" t="n">
        <v>1498609</v>
      </c>
      <c r="G318" t="s">
        <v>74</v>
      </c>
      <c r="H318" t="s">
        <v>75</v>
      </c>
      <c r="I318" t="s"/>
      <c r="J318" t="s">
        <v>74</v>
      </c>
      <c r="K318" t="n">
        <v>173</v>
      </c>
      <c r="L318" t="s">
        <v>76</v>
      </c>
      <c r="M318" t="s"/>
      <c r="N318" t="s">
        <v>628</v>
      </c>
      <c r="O318" t="s">
        <v>78</v>
      </c>
      <c r="P318" t="s">
        <v>625</v>
      </c>
      <c r="Q318" t="s"/>
      <c r="R318" t="s">
        <v>118</v>
      </c>
      <c r="S318" t="s">
        <v>630</v>
      </c>
      <c r="T318" t="s">
        <v>82</v>
      </c>
      <c r="U318" t="s"/>
      <c r="V318" t="s">
        <v>83</v>
      </c>
      <c r="W318" t="s">
        <v>99</v>
      </c>
      <c r="X318" t="s"/>
      <c r="Y318" t="s">
        <v>85</v>
      </c>
      <c r="Z318">
        <f>HYPERLINK("https://hotelmonitor-cachepage.eclerx.com/savepage/tk_15435848942224646_sr_2117.html","info")</f>
        <v/>
      </c>
      <c r="AA318" t="n">
        <v>223496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193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1769386</v>
      </c>
      <c r="AZ318" t="s">
        <v>626</v>
      </c>
      <c r="BA318" t="s"/>
      <c r="BB318" t="n">
        <v>612379</v>
      </c>
      <c r="BC318" t="n">
        <v>13.29472</v>
      </c>
      <c r="BD318" t="n">
        <v>52.50694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623</v>
      </c>
      <c r="F319" t="n">
        <v>1498609</v>
      </c>
      <c r="G319" t="s">
        <v>74</v>
      </c>
      <c r="H319" t="s">
        <v>75</v>
      </c>
      <c r="I319" t="s"/>
      <c r="J319" t="s">
        <v>74</v>
      </c>
      <c r="K319" t="n">
        <v>183</v>
      </c>
      <c r="L319" t="s">
        <v>76</v>
      </c>
      <c r="M319" t="s"/>
      <c r="N319" t="s">
        <v>629</v>
      </c>
      <c r="O319" t="s">
        <v>78</v>
      </c>
      <c r="P319" t="s">
        <v>625</v>
      </c>
      <c r="Q319" t="s"/>
      <c r="R319" t="s">
        <v>118</v>
      </c>
      <c r="S319" t="s">
        <v>219</v>
      </c>
      <c r="T319" t="s">
        <v>82</v>
      </c>
      <c r="U319" t="s"/>
      <c r="V319" t="s">
        <v>83</v>
      </c>
      <c r="W319" t="s">
        <v>99</v>
      </c>
      <c r="X319" t="s"/>
      <c r="Y319" t="s">
        <v>85</v>
      </c>
      <c r="Z319">
        <f>HYPERLINK("https://hotelmonitor-cachepage.eclerx.com/savepage/tk_15435848942224646_sr_2117.html","info")</f>
        <v/>
      </c>
      <c r="AA319" t="n">
        <v>223496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193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1769386</v>
      </c>
      <c r="AZ319" t="s">
        <v>626</v>
      </c>
      <c r="BA319" t="s"/>
      <c r="BB319" t="n">
        <v>612379</v>
      </c>
      <c r="BC319" t="n">
        <v>13.29472</v>
      </c>
      <c r="BD319" t="n">
        <v>52.50694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623</v>
      </c>
      <c r="F320" t="n">
        <v>1498609</v>
      </c>
      <c r="G320" t="s">
        <v>74</v>
      </c>
      <c r="H320" t="s">
        <v>75</v>
      </c>
      <c r="I320" t="s"/>
      <c r="J320" t="s">
        <v>74</v>
      </c>
      <c r="K320" t="n">
        <v>183</v>
      </c>
      <c r="L320" t="s">
        <v>76</v>
      </c>
      <c r="M320" t="s"/>
      <c r="N320" t="s">
        <v>629</v>
      </c>
      <c r="O320" t="s">
        <v>78</v>
      </c>
      <c r="P320" t="s">
        <v>625</v>
      </c>
      <c r="Q320" t="s"/>
      <c r="R320" t="s">
        <v>118</v>
      </c>
      <c r="S320" t="s">
        <v>219</v>
      </c>
      <c r="T320" t="s">
        <v>82</v>
      </c>
      <c r="U320" t="s"/>
      <c r="V320" t="s">
        <v>83</v>
      </c>
      <c r="W320" t="s">
        <v>99</v>
      </c>
      <c r="X320" t="s"/>
      <c r="Y320" t="s">
        <v>85</v>
      </c>
      <c r="Z320">
        <f>HYPERLINK("https://hotelmonitor-cachepage.eclerx.com/savepage/tk_15435848942224646_sr_2117.html","info")</f>
        <v/>
      </c>
      <c r="AA320" t="n">
        <v>223496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193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1769386</v>
      </c>
      <c r="AZ320" t="s">
        <v>626</v>
      </c>
      <c r="BA320" t="s"/>
      <c r="BB320" t="n">
        <v>612379</v>
      </c>
      <c r="BC320" t="n">
        <v>13.29472</v>
      </c>
      <c r="BD320" t="n">
        <v>52.50694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631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99</v>
      </c>
      <c r="L321" t="s">
        <v>76</v>
      </c>
      <c r="M321" t="s"/>
      <c r="N321" t="s">
        <v>141</v>
      </c>
      <c r="O321" t="s">
        <v>78</v>
      </c>
      <c r="P321" t="s">
        <v>631</v>
      </c>
      <c r="Q321" t="s"/>
      <c r="R321" t="s">
        <v>118</v>
      </c>
      <c r="S321" t="s">
        <v>123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HYPERLINK("https://hotelmonitor-cachepage.eclerx.com/savepage/tk_15435850281913397_sr_2117.html","info")</f>
        <v/>
      </c>
      <c r="AA321" t="n">
        <v>-6796503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268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6796503</v>
      </c>
      <c r="AZ321" t="s">
        <v>632</v>
      </c>
      <c r="BA321" t="s"/>
      <c r="BB321" t="n">
        <v>86189</v>
      </c>
      <c r="BC321" t="n">
        <v>13.322681</v>
      </c>
      <c r="BD321" t="n">
        <v>52.499783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631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109</v>
      </c>
      <c r="L322" t="s">
        <v>76</v>
      </c>
      <c r="M322" t="s"/>
      <c r="N322" t="s">
        <v>144</v>
      </c>
      <c r="O322" t="s">
        <v>78</v>
      </c>
      <c r="P322" t="s">
        <v>631</v>
      </c>
      <c r="Q322" t="s"/>
      <c r="R322" t="s">
        <v>118</v>
      </c>
      <c r="S322" t="s">
        <v>81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HYPERLINK("https://hotelmonitor-cachepage.eclerx.com/savepage/tk_15435850281913397_sr_2117.html","info")</f>
        <v/>
      </c>
      <c r="AA322" t="n">
        <v>-6796503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268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6796503</v>
      </c>
      <c r="AZ322" t="s">
        <v>632</v>
      </c>
      <c r="BA322" t="s"/>
      <c r="BB322" t="n">
        <v>86189</v>
      </c>
      <c r="BC322" t="n">
        <v>13.322681</v>
      </c>
      <c r="BD322" t="n">
        <v>52.499783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633</v>
      </c>
      <c r="F323" t="n">
        <v>578574</v>
      </c>
      <c r="G323" t="s">
        <v>74</v>
      </c>
      <c r="H323" t="s">
        <v>75</v>
      </c>
      <c r="I323" t="s"/>
      <c r="J323" t="s">
        <v>74</v>
      </c>
      <c r="K323" t="n">
        <v>125.13</v>
      </c>
      <c r="L323" t="s">
        <v>76</v>
      </c>
      <c r="M323" t="s"/>
      <c r="N323" t="s">
        <v>96</v>
      </c>
      <c r="O323" t="s">
        <v>78</v>
      </c>
      <c r="P323" t="s">
        <v>633</v>
      </c>
      <c r="Q323" t="s"/>
      <c r="R323" t="s">
        <v>118</v>
      </c>
      <c r="S323" t="s">
        <v>634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HYPERLINK("https://hotelmonitor-cachepage.eclerx.com/savepage/tk_15435845553617792_sr_2117.html","info")</f>
        <v/>
      </c>
      <c r="AA323" t="n">
        <v>133705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1811730</v>
      </c>
      <c r="AZ323" t="s">
        <v>635</v>
      </c>
      <c r="BA323" t="s"/>
      <c r="BB323" t="n">
        <v>451949</v>
      </c>
      <c r="BC323" t="n">
        <v>13.374481</v>
      </c>
      <c r="BD323" t="n">
        <v>52.504676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633</v>
      </c>
      <c r="F324" t="n">
        <v>578574</v>
      </c>
      <c r="G324" t="s">
        <v>74</v>
      </c>
      <c r="H324" t="s">
        <v>75</v>
      </c>
      <c r="I324" t="s"/>
      <c r="J324" t="s">
        <v>74</v>
      </c>
      <c r="K324" t="n">
        <v>129</v>
      </c>
      <c r="L324" t="s">
        <v>76</v>
      </c>
      <c r="M324" t="s"/>
      <c r="N324" t="s">
        <v>141</v>
      </c>
      <c r="O324" t="s">
        <v>78</v>
      </c>
      <c r="P324" t="s">
        <v>633</v>
      </c>
      <c r="Q324" t="s"/>
      <c r="R324" t="s">
        <v>118</v>
      </c>
      <c r="S324" t="s">
        <v>212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HYPERLINK("https://hotelmonitor-cachepage.eclerx.com/savepage/tk_15435845553617792_sr_2117.html","info")</f>
        <v/>
      </c>
      <c r="AA324" t="n">
        <v>133705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2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1811730</v>
      </c>
      <c r="AZ324" t="s">
        <v>635</v>
      </c>
      <c r="BA324" t="s"/>
      <c r="BB324" t="n">
        <v>451949</v>
      </c>
      <c r="BC324" t="n">
        <v>13.374481</v>
      </c>
      <c r="BD324" t="n">
        <v>52.504676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633</v>
      </c>
      <c r="F325" t="n">
        <v>578574</v>
      </c>
      <c r="G325" t="s">
        <v>74</v>
      </c>
      <c r="H325" t="s">
        <v>75</v>
      </c>
      <c r="I325" t="s"/>
      <c r="J325" t="s">
        <v>74</v>
      </c>
      <c r="K325" t="n">
        <v>149</v>
      </c>
      <c r="L325" t="s">
        <v>76</v>
      </c>
      <c r="M325" t="s"/>
      <c r="N325" t="s">
        <v>144</v>
      </c>
      <c r="O325" t="s">
        <v>78</v>
      </c>
      <c r="P325" t="s">
        <v>633</v>
      </c>
      <c r="Q325" t="s"/>
      <c r="R325" t="s">
        <v>118</v>
      </c>
      <c r="S325" t="s">
        <v>156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HYPERLINK("https://hotelmonitor-cachepage.eclerx.com/savepage/tk_15435845553617792_sr_2117.html","info")</f>
        <v/>
      </c>
      <c r="AA325" t="n">
        <v>133705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2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1811730</v>
      </c>
      <c r="AZ325" t="s">
        <v>635</v>
      </c>
      <c r="BA325" t="s"/>
      <c r="BB325" t="n">
        <v>451949</v>
      </c>
      <c r="BC325" t="n">
        <v>13.374481</v>
      </c>
      <c r="BD325" t="n">
        <v>52.504676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636</v>
      </c>
      <c r="F326" t="n">
        <v>529946</v>
      </c>
      <c r="G326" t="s">
        <v>74</v>
      </c>
      <c r="H326" t="s">
        <v>75</v>
      </c>
      <c r="I326" t="s"/>
      <c r="J326" t="s">
        <v>74</v>
      </c>
      <c r="K326" t="n">
        <v>142</v>
      </c>
      <c r="L326" t="s">
        <v>76</v>
      </c>
      <c r="M326" t="s"/>
      <c r="N326" t="s">
        <v>637</v>
      </c>
      <c r="O326" t="s">
        <v>78</v>
      </c>
      <c r="P326" t="s">
        <v>638</v>
      </c>
      <c r="Q326" t="s"/>
      <c r="R326" t="s">
        <v>118</v>
      </c>
      <c r="S326" t="s">
        <v>568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HYPERLINK("https://hotelmonitor-cachepage.eclerx.com/savepage/tk_1543584609776253_sr_2117.html","info")</f>
        <v/>
      </c>
      <c r="AA326" t="n">
        <v>99157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33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955872</v>
      </c>
      <c r="AZ326" t="s">
        <v>639</v>
      </c>
      <c r="BA326" t="s"/>
      <c r="BB326" t="n">
        <v>75543</v>
      </c>
      <c r="BC326" t="n">
        <v>13.3933</v>
      </c>
      <c r="BD326" t="n">
        <v>52.50863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636</v>
      </c>
      <c r="F327" t="n">
        <v>529946</v>
      </c>
      <c r="G327" t="s">
        <v>74</v>
      </c>
      <c r="H327" t="s">
        <v>75</v>
      </c>
      <c r="I327" t="s"/>
      <c r="J327" t="s">
        <v>74</v>
      </c>
      <c r="K327" t="n">
        <v>162</v>
      </c>
      <c r="L327" t="s">
        <v>76</v>
      </c>
      <c r="M327" t="s"/>
      <c r="N327" t="s">
        <v>640</v>
      </c>
      <c r="O327" t="s">
        <v>78</v>
      </c>
      <c r="P327" t="s">
        <v>638</v>
      </c>
      <c r="Q327" t="s"/>
      <c r="R327" t="s">
        <v>118</v>
      </c>
      <c r="S327" t="s">
        <v>338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HYPERLINK("https://hotelmonitor-cachepage.eclerx.com/savepage/tk_1543584609776253_sr_2117.html","info")</f>
        <v/>
      </c>
      <c r="AA327" t="n">
        <v>99157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33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955872</v>
      </c>
      <c r="AZ327" t="s">
        <v>639</v>
      </c>
      <c r="BA327" t="s"/>
      <c r="BB327" t="n">
        <v>75543</v>
      </c>
      <c r="BC327" t="n">
        <v>13.3933</v>
      </c>
      <c r="BD327" t="n">
        <v>52.50863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636</v>
      </c>
      <c r="F328" t="n">
        <v>529946</v>
      </c>
      <c r="G328" t="s">
        <v>74</v>
      </c>
      <c r="H328" t="s">
        <v>75</v>
      </c>
      <c r="I328" t="s"/>
      <c r="J328" t="s">
        <v>74</v>
      </c>
      <c r="K328" t="n">
        <v>172</v>
      </c>
      <c r="L328" t="s">
        <v>76</v>
      </c>
      <c r="M328" t="s"/>
      <c r="N328" t="s">
        <v>641</v>
      </c>
      <c r="O328" t="s">
        <v>78</v>
      </c>
      <c r="P328" t="s">
        <v>638</v>
      </c>
      <c r="Q328" t="s"/>
      <c r="R328" t="s">
        <v>118</v>
      </c>
      <c r="S328" t="s">
        <v>465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HYPERLINK("https://hotelmonitor-cachepage.eclerx.com/savepage/tk_1543584609776253_sr_2117.html","info")</f>
        <v/>
      </c>
      <c r="AA328" t="n">
        <v>99157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33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955872</v>
      </c>
      <c r="AZ328" t="s">
        <v>639</v>
      </c>
      <c r="BA328" t="s"/>
      <c r="BB328" t="n">
        <v>75543</v>
      </c>
      <c r="BC328" t="n">
        <v>13.3933</v>
      </c>
      <c r="BD328" t="n">
        <v>52.50863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636</v>
      </c>
      <c r="F329" t="n">
        <v>529946</v>
      </c>
      <c r="G329" t="s">
        <v>74</v>
      </c>
      <c r="H329" t="s">
        <v>75</v>
      </c>
      <c r="I329" t="s"/>
      <c r="J329" t="s">
        <v>74</v>
      </c>
      <c r="K329" t="n">
        <v>182</v>
      </c>
      <c r="L329" t="s">
        <v>76</v>
      </c>
      <c r="M329" t="s"/>
      <c r="N329" t="s">
        <v>637</v>
      </c>
      <c r="O329" t="s">
        <v>78</v>
      </c>
      <c r="P329" t="s">
        <v>638</v>
      </c>
      <c r="Q329" t="s"/>
      <c r="R329" t="s">
        <v>118</v>
      </c>
      <c r="S329" t="s">
        <v>642</v>
      </c>
      <c r="T329" t="s">
        <v>82</v>
      </c>
      <c r="U329" t="s"/>
      <c r="V329" t="s">
        <v>83</v>
      </c>
      <c r="W329" t="s">
        <v>99</v>
      </c>
      <c r="X329" t="s"/>
      <c r="Y329" t="s">
        <v>85</v>
      </c>
      <c r="Z329">
        <f>HYPERLINK("https://hotelmonitor-cachepage.eclerx.com/savepage/tk_1543584609776253_sr_2117.html","info")</f>
        <v/>
      </c>
      <c r="AA329" t="n">
        <v>99157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33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955872</v>
      </c>
      <c r="AZ329" t="s">
        <v>639</v>
      </c>
      <c r="BA329" t="s"/>
      <c r="BB329" t="n">
        <v>75543</v>
      </c>
      <c r="BC329" t="n">
        <v>13.3933</v>
      </c>
      <c r="BD329" t="n">
        <v>52.50863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636</v>
      </c>
      <c r="F330" t="n">
        <v>529946</v>
      </c>
      <c r="G330" t="s">
        <v>74</v>
      </c>
      <c r="H330" t="s">
        <v>75</v>
      </c>
      <c r="I330" t="s"/>
      <c r="J330" t="s">
        <v>74</v>
      </c>
      <c r="K330" t="n">
        <v>202</v>
      </c>
      <c r="L330" t="s">
        <v>76</v>
      </c>
      <c r="M330" t="s"/>
      <c r="N330" t="s">
        <v>640</v>
      </c>
      <c r="O330" t="s">
        <v>78</v>
      </c>
      <c r="P330" t="s">
        <v>638</v>
      </c>
      <c r="Q330" t="s"/>
      <c r="R330" t="s">
        <v>118</v>
      </c>
      <c r="S330" t="s">
        <v>643</v>
      </c>
      <c r="T330" t="s">
        <v>82</v>
      </c>
      <c r="U330" t="s"/>
      <c r="V330" t="s">
        <v>83</v>
      </c>
      <c r="W330" t="s">
        <v>99</v>
      </c>
      <c r="X330" t="s"/>
      <c r="Y330" t="s">
        <v>85</v>
      </c>
      <c r="Z330">
        <f>HYPERLINK("https://hotelmonitor-cachepage.eclerx.com/savepage/tk_1543584609776253_sr_2117.html","info")</f>
        <v/>
      </c>
      <c r="AA330" t="n">
        <v>99157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33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955872</v>
      </c>
      <c r="AZ330" t="s">
        <v>639</v>
      </c>
      <c r="BA330" t="s"/>
      <c r="BB330" t="n">
        <v>75543</v>
      </c>
      <c r="BC330" t="n">
        <v>13.3933</v>
      </c>
      <c r="BD330" t="n">
        <v>52.50863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636</v>
      </c>
      <c r="F331" t="n">
        <v>529946</v>
      </c>
      <c r="G331" t="s">
        <v>74</v>
      </c>
      <c r="H331" t="s">
        <v>75</v>
      </c>
      <c r="I331" t="s"/>
      <c r="J331" t="s">
        <v>74</v>
      </c>
      <c r="K331" t="n">
        <v>212</v>
      </c>
      <c r="L331" t="s">
        <v>76</v>
      </c>
      <c r="M331" t="s"/>
      <c r="N331" t="s">
        <v>641</v>
      </c>
      <c r="O331" t="s">
        <v>78</v>
      </c>
      <c r="P331" t="s">
        <v>638</v>
      </c>
      <c r="Q331" t="s"/>
      <c r="R331" t="s">
        <v>118</v>
      </c>
      <c r="S331" t="s">
        <v>644</v>
      </c>
      <c r="T331" t="s">
        <v>82</v>
      </c>
      <c r="U331" t="s"/>
      <c r="V331" t="s">
        <v>83</v>
      </c>
      <c r="W331" t="s">
        <v>99</v>
      </c>
      <c r="X331" t="s"/>
      <c r="Y331" t="s">
        <v>85</v>
      </c>
      <c r="Z331">
        <f>HYPERLINK("https://hotelmonitor-cachepage.eclerx.com/savepage/tk_1543584609776253_sr_2117.html","info")</f>
        <v/>
      </c>
      <c r="AA331" t="n">
        <v>99157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33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955872</v>
      </c>
      <c r="AZ331" t="s">
        <v>639</v>
      </c>
      <c r="BA331" t="s"/>
      <c r="BB331" t="n">
        <v>75543</v>
      </c>
      <c r="BC331" t="n">
        <v>13.3933</v>
      </c>
      <c r="BD331" t="n">
        <v>52.50863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645</v>
      </c>
      <c r="F332" t="n">
        <v>1595453</v>
      </c>
      <c r="G332" t="s">
        <v>74</v>
      </c>
      <c r="H332" t="s">
        <v>75</v>
      </c>
      <c r="I332" t="s"/>
      <c r="J332" t="s">
        <v>74</v>
      </c>
      <c r="K332" t="n">
        <v>78.40000000000001</v>
      </c>
      <c r="L332" t="s">
        <v>76</v>
      </c>
      <c r="M332" t="s"/>
      <c r="N332" t="s">
        <v>141</v>
      </c>
      <c r="O332" t="s">
        <v>78</v>
      </c>
      <c r="P332" t="s">
        <v>646</v>
      </c>
      <c r="Q332" t="s"/>
      <c r="R332" t="s">
        <v>80</v>
      </c>
      <c r="S332" t="s">
        <v>647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HYPERLINK("https://hotelmonitor-cachepage.eclerx.com/savepage/tk_15435849757783012_sr_2117.html","info")</f>
        <v/>
      </c>
      <c r="AA332" t="n">
        <v>234501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238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937795</v>
      </c>
      <c r="AZ332" t="s">
        <v>648</v>
      </c>
      <c r="BA332" t="s"/>
      <c r="BB332" t="n">
        <v>405</v>
      </c>
      <c r="BC332" t="n">
        <v>13.30631</v>
      </c>
      <c r="BD332" t="n">
        <v>52.52382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649</v>
      </c>
      <c r="F333" t="n">
        <v>529942</v>
      </c>
      <c r="G333" t="s">
        <v>74</v>
      </c>
      <c r="H333" t="s">
        <v>75</v>
      </c>
      <c r="I333" t="s"/>
      <c r="J333" t="s">
        <v>74</v>
      </c>
      <c r="K333" t="n">
        <v>159</v>
      </c>
      <c r="L333" t="s">
        <v>76</v>
      </c>
      <c r="M333" t="s"/>
      <c r="N333" t="s">
        <v>650</v>
      </c>
      <c r="O333" t="s">
        <v>78</v>
      </c>
      <c r="P333" t="s">
        <v>651</v>
      </c>
      <c r="Q333" t="s"/>
      <c r="R333" t="s">
        <v>118</v>
      </c>
      <c r="S333" t="s">
        <v>158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HYPERLINK("https://hotelmonitor-cachepage.eclerx.com/savepage/tk_15435846158913672_sr_2117.html","info")</f>
        <v/>
      </c>
      <c r="AA333" t="n">
        <v>99034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35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955261</v>
      </c>
      <c r="AZ333" t="s">
        <v>652</v>
      </c>
      <c r="BA333" t="s"/>
      <c r="BB333" t="n">
        <v>52318</v>
      </c>
      <c r="BC333" t="n">
        <v>13.426339</v>
      </c>
      <c r="BD333" t="n">
        <v>52.478378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649</v>
      </c>
      <c r="F334" t="n">
        <v>529942</v>
      </c>
      <c r="G334" t="s">
        <v>74</v>
      </c>
      <c r="H334" t="s">
        <v>75</v>
      </c>
      <c r="I334" t="s"/>
      <c r="J334" t="s">
        <v>74</v>
      </c>
      <c r="K334" t="n">
        <v>174</v>
      </c>
      <c r="L334" t="s">
        <v>76</v>
      </c>
      <c r="M334" t="s"/>
      <c r="N334" t="s">
        <v>653</v>
      </c>
      <c r="O334" t="s">
        <v>78</v>
      </c>
      <c r="P334" t="s">
        <v>651</v>
      </c>
      <c r="Q334" t="s"/>
      <c r="R334" t="s">
        <v>118</v>
      </c>
      <c r="S334" t="s">
        <v>563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HYPERLINK("https://hotelmonitor-cachepage.eclerx.com/savepage/tk_15435846158913672_sr_2117.html","info")</f>
        <v/>
      </c>
      <c r="AA334" t="n">
        <v>99034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35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955261</v>
      </c>
      <c r="AZ334" t="s">
        <v>652</v>
      </c>
      <c r="BA334" t="s"/>
      <c r="BB334" t="n">
        <v>52318</v>
      </c>
      <c r="BC334" t="n">
        <v>13.426339</v>
      </c>
      <c r="BD334" t="n">
        <v>52.478378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649</v>
      </c>
      <c r="F335" t="n">
        <v>529942</v>
      </c>
      <c r="G335" t="s">
        <v>74</v>
      </c>
      <c r="H335" t="s">
        <v>75</v>
      </c>
      <c r="I335" t="s"/>
      <c r="J335" t="s">
        <v>74</v>
      </c>
      <c r="K335" t="n">
        <v>191</v>
      </c>
      <c r="L335" t="s">
        <v>76</v>
      </c>
      <c r="M335" t="s"/>
      <c r="N335" t="s">
        <v>650</v>
      </c>
      <c r="O335" t="s">
        <v>78</v>
      </c>
      <c r="P335" t="s">
        <v>651</v>
      </c>
      <c r="Q335" t="s"/>
      <c r="R335" t="s">
        <v>118</v>
      </c>
      <c r="S335" t="s">
        <v>654</v>
      </c>
      <c r="T335" t="s">
        <v>82</v>
      </c>
      <c r="U335" t="s"/>
      <c r="V335" t="s">
        <v>83</v>
      </c>
      <c r="W335" t="s">
        <v>99</v>
      </c>
      <c r="X335" t="s"/>
      <c r="Y335" t="s">
        <v>85</v>
      </c>
      <c r="Z335">
        <f>HYPERLINK("https://hotelmonitor-cachepage.eclerx.com/savepage/tk_15435846158913672_sr_2117.html","info")</f>
        <v/>
      </c>
      <c r="AA335" t="n">
        <v>99034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35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955261</v>
      </c>
      <c r="AZ335" t="s">
        <v>652</v>
      </c>
      <c r="BA335" t="s"/>
      <c r="BB335" t="n">
        <v>52318</v>
      </c>
      <c r="BC335" t="n">
        <v>13.426339</v>
      </c>
      <c r="BD335" t="n">
        <v>52.478378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649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206</v>
      </c>
      <c r="L336" t="s">
        <v>76</v>
      </c>
      <c r="M336" t="s"/>
      <c r="N336" t="s">
        <v>653</v>
      </c>
      <c r="O336" t="s">
        <v>78</v>
      </c>
      <c r="P336" t="s">
        <v>651</v>
      </c>
      <c r="Q336" t="s"/>
      <c r="R336" t="s">
        <v>118</v>
      </c>
      <c r="S336" t="s">
        <v>655</v>
      </c>
      <c r="T336" t="s">
        <v>82</v>
      </c>
      <c r="U336" t="s"/>
      <c r="V336" t="s">
        <v>83</v>
      </c>
      <c r="W336" t="s">
        <v>99</v>
      </c>
      <c r="X336" t="s"/>
      <c r="Y336" t="s">
        <v>85</v>
      </c>
      <c r="Z336">
        <f>HYPERLINK("https://hotelmonitor-cachepage.eclerx.com/savepage/tk_15435846158913672_sr_2117.html","info")</f>
        <v/>
      </c>
      <c r="AA336" t="n">
        <v>99034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35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955261</v>
      </c>
      <c r="AZ336" t="s">
        <v>652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656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95</v>
      </c>
      <c r="L337" t="s">
        <v>76</v>
      </c>
      <c r="M337" t="s"/>
      <c r="N337" t="s">
        <v>141</v>
      </c>
      <c r="O337" t="s">
        <v>78</v>
      </c>
      <c r="P337" t="s">
        <v>656</v>
      </c>
      <c r="Q337" t="s"/>
      <c r="R337" t="s">
        <v>118</v>
      </c>
      <c r="S337" t="s">
        <v>147</v>
      </c>
      <c r="T337" t="s">
        <v>82</v>
      </c>
      <c r="U337" t="s"/>
      <c r="V337" t="s">
        <v>83</v>
      </c>
      <c r="W337" t="s">
        <v>99</v>
      </c>
      <c r="X337" t="s"/>
      <c r="Y337" t="s">
        <v>85</v>
      </c>
      <c r="Z337">
        <f>HYPERLINK("https://hotelmonitor-cachepage.eclerx.com/savepage/tk_15435846413620496_sr_2117.html","info")</f>
        <v/>
      </c>
      <c r="AA337" t="n">
        <v>-2650903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50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2650903</v>
      </c>
      <c r="AZ337" t="s">
        <v>657</v>
      </c>
      <c r="BA337" t="s"/>
      <c r="BB337" t="n">
        <v>584085</v>
      </c>
      <c r="BC337" t="n">
        <v>13.32787</v>
      </c>
      <c r="BD337" t="n">
        <v>52.47379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656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105</v>
      </c>
      <c r="L338" t="s">
        <v>76</v>
      </c>
      <c r="M338" t="s"/>
      <c r="N338" t="s">
        <v>125</v>
      </c>
      <c r="O338" t="s">
        <v>78</v>
      </c>
      <c r="P338" t="s">
        <v>656</v>
      </c>
      <c r="Q338" t="s"/>
      <c r="R338" t="s">
        <v>118</v>
      </c>
      <c r="S338" t="s">
        <v>658</v>
      </c>
      <c r="T338" t="s">
        <v>82</v>
      </c>
      <c r="U338" t="s"/>
      <c r="V338" t="s">
        <v>83</v>
      </c>
      <c r="W338" t="s">
        <v>99</v>
      </c>
      <c r="X338" t="s"/>
      <c r="Y338" t="s">
        <v>85</v>
      </c>
      <c r="Z338">
        <f>HYPERLINK("https://hotelmonitor-cachepage.eclerx.com/savepage/tk_15435846413620496_sr_2117.html","info")</f>
        <v/>
      </c>
      <c r="AA338" t="n">
        <v>-2650903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50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2650903</v>
      </c>
      <c r="AZ338" t="s">
        <v>657</v>
      </c>
      <c r="BA338" t="s"/>
      <c r="BB338" t="n">
        <v>584085</v>
      </c>
      <c r="BC338" t="n">
        <v>13.32787</v>
      </c>
      <c r="BD338" t="n">
        <v>52.47379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656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140</v>
      </c>
      <c r="L339" t="s">
        <v>76</v>
      </c>
      <c r="M339" t="s"/>
      <c r="N339" t="s">
        <v>562</v>
      </c>
      <c r="O339" t="s">
        <v>78</v>
      </c>
      <c r="P339" t="s">
        <v>656</v>
      </c>
      <c r="Q339" t="s"/>
      <c r="R339" t="s">
        <v>118</v>
      </c>
      <c r="S339" t="s">
        <v>618</v>
      </c>
      <c r="T339" t="s">
        <v>82</v>
      </c>
      <c r="U339" t="s"/>
      <c r="V339" t="s">
        <v>83</v>
      </c>
      <c r="W339" t="s">
        <v>99</v>
      </c>
      <c r="X339" t="s"/>
      <c r="Y339" t="s">
        <v>85</v>
      </c>
      <c r="Z339">
        <f>HYPERLINK("https://hotelmonitor-cachepage.eclerx.com/savepage/tk_15435846413620496_sr_2117.html","info")</f>
        <v/>
      </c>
      <c r="AA339" t="n">
        <v>-2650903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50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2650903</v>
      </c>
      <c r="AZ339" t="s">
        <v>657</v>
      </c>
      <c r="BA339" t="s"/>
      <c r="BB339" t="n">
        <v>584085</v>
      </c>
      <c r="BC339" t="n">
        <v>13.32787</v>
      </c>
      <c r="BD339" t="n">
        <v>52.47379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659</v>
      </c>
      <c r="F340" t="n">
        <v>1273087</v>
      </c>
      <c r="G340" t="s">
        <v>74</v>
      </c>
      <c r="H340" t="s">
        <v>75</v>
      </c>
      <c r="I340" t="s"/>
      <c r="J340" t="s">
        <v>74</v>
      </c>
      <c r="K340" t="n">
        <v>325.5</v>
      </c>
      <c r="L340" t="s">
        <v>76</v>
      </c>
      <c r="M340" t="s"/>
      <c r="N340" t="s">
        <v>660</v>
      </c>
      <c r="O340" t="s">
        <v>78</v>
      </c>
      <c r="P340" t="s">
        <v>661</v>
      </c>
      <c r="Q340" t="s"/>
      <c r="R340" t="s">
        <v>153</v>
      </c>
      <c r="S340" t="s">
        <v>662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HYPERLINK("https://hotelmonitor-cachepage.eclerx.com/savepage/tk_15435850597265747_sr_2117.html","info")</f>
        <v/>
      </c>
      <c r="AA340" t="n">
        <v>191200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286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1282974</v>
      </c>
      <c r="AZ340" t="s">
        <v>663</v>
      </c>
      <c r="BA340" t="s"/>
      <c r="BB340" t="n">
        <v>550426</v>
      </c>
      <c r="BC340" t="n">
        <v>13.332865</v>
      </c>
      <c r="BD340" t="n">
        <v>52.505588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659</v>
      </c>
      <c r="F341" t="n">
        <v>1273087</v>
      </c>
      <c r="G341" t="s">
        <v>74</v>
      </c>
      <c r="H341" t="s">
        <v>75</v>
      </c>
      <c r="I341" t="s"/>
      <c r="J341" t="s">
        <v>74</v>
      </c>
      <c r="K341" t="n">
        <v>325.5</v>
      </c>
      <c r="L341" t="s">
        <v>76</v>
      </c>
      <c r="M341" t="s"/>
      <c r="N341" t="s">
        <v>664</v>
      </c>
      <c r="O341" t="s">
        <v>78</v>
      </c>
      <c r="P341" t="s">
        <v>661</v>
      </c>
      <c r="Q341" t="s"/>
      <c r="R341" t="s">
        <v>153</v>
      </c>
      <c r="S341" t="s">
        <v>662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HYPERLINK("https://hotelmonitor-cachepage.eclerx.com/savepage/tk_15435850597265747_sr_2117.html","info")</f>
        <v/>
      </c>
      <c r="AA341" t="n">
        <v>191200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286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1282974</v>
      </c>
      <c r="AZ341" t="s">
        <v>663</v>
      </c>
      <c r="BA341" t="s"/>
      <c r="BB341" t="n">
        <v>550426</v>
      </c>
      <c r="BC341" t="n">
        <v>13.332865</v>
      </c>
      <c r="BD341" t="n">
        <v>52.505588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659</v>
      </c>
      <c r="F342" t="n">
        <v>1273087</v>
      </c>
      <c r="G342" t="s">
        <v>74</v>
      </c>
      <c r="H342" t="s">
        <v>75</v>
      </c>
      <c r="I342" t="s"/>
      <c r="J342" t="s">
        <v>74</v>
      </c>
      <c r="K342" t="n">
        <v>384.3</v>
      </c>
      <c r="L342" t="s">
        <v>76</v>
      </c>
      <c r="M342" t="s"/>
      <c r="N342" t="s">
        <v>660</v>
      </c>
      <c r="O342" t="s">
        <v>78</v>
      </c>
      <c r="P342" t="s">
        <v>661</v>
      </c>
      <c r="Q342" t="s"/>
      <c r="R342" t="s">
        <v>153</v>
      </c>
      <c r="S342" t="s">
        <v>665</v>
      </c>
      <c r="T342" t="s">
        <v>82</v>
      </c>
      <c r="U342" t="s"/>
      <c r="V342" t="s">
        <v>83</v>
      </c>
      <c r="W342" t="s">
        <v>99</v>
      </c>
      <c r="X342" t="s"/>
      <c r="Y342" t="s">
        <v>85</v>
      </c>
      <c r="Z342">
        <f>HYPERLINK("https://hotelmonitor-cachepage.eclerx.com/savepage/tk_15435850597265747_sr_2117.html","info")</f>
        <v/>
      </c>
      <c r="AA342" t="n">
        <v>191200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286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1282974</v>
      </c>
      <c r="AZ342" t="s">
        <v>663</v>
      </c>
      <c r="BA342" t="s"/>
      <c r="BB342" t="n">
        <v>550426</v>
      </c>
      <c r="BC342" t="n">
        <v>13.332865</v>
      </c>
      <c r="BD342" t="n">
        <v>52.505588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659</v>
      </c>
      <c r="F343" t="n">
        <v>1273087</v>
      </c>
      <c r="G343" t="s">
        <v>74</v>
      </c>
      <c r="H343" t="s">
        <v>75</v>
      </c>
      <c r="I343" t="s"/>
      <c r="J343" t="s">
        <v>74</v>
      </c>
      <c r="K343" t="n">
        <v>384.3</v>
      </c>
      <c r="L343" t="s">
        <v>76</v>
      </c>
      <c r="M343" t="s"/>
      <c r="N343" t="s">
        <v>664</v>
      </c>
      <c r="O343" t="s">
        <v>78</v>
      </c>
      <c r="P343" t="s">
        <v>661</v>
      </c>
      <c r="Q343" t="s"/>
      <c r="R343" t="s">
        <v>153</v>
      </c>
      <c r="S343" t="s">
        <v>665</v>
      </c>
      <c r="T343" t="s">
        <v>82</v>
      </c>
      <c r="U343" t="s"/>
      <c r="V343" t="s">
        <v>83</v>
      </c>
      <c r="W343" t="s">
        <v>99</v>
      </c>
      <c r="X343" t="s"/>
      <c r="Y343" t="s">
        <v>85</v>
      </c>
      <c r="Z343">
        <f>HYPERLINK("https://hotelmonitor-cachepage.eclerx.com/savepage/tk_15435850597265747_sr_2117.html","info")</f>
        <v/>
      </c>
      <c r="AA343" t="n">
        <v>191200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286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1282974</v>
      </c>
      <c r="AZ343" t="s">
        <v>663</v>
      </c>
      <c r="BA343" t="s"/>
      <c r="BB343" t="n">
        <v>550426</v>
      </c>
      <c r="BC343" t="n">
        <v>13.332865</v>
      </c>
      <c r="BD343" t="n">
        <v>52.505588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659</v>
      </c>
      <c r="F344" t="n">
        <v>1273087</v>
      </c>
      <c r="G344" t="s">
        <v>74</v>
      </c>
      <c r="H344" t="s">
        <v>75</v>
      </c>
      <c r="I344" t="s"/>
      <c r="J344" t="s">
        <v>74</v>
      </c>
      <c r="K344" t="n">
        <v>388.5</v>
      </c>
      <c r="L344" t="s">
        <v>76</v>
      </c>
      <c r="M344" t="s"/>
      <c r="N344" t="s">
        <v>666</v>
      </c>
      <c r="O344" t="s">
        <v>78</v>
      </c>
      <c r="P344" t="s">
        <v>661</v>
      </c>
      <c r="Q344" t="s"/>
      <c r="R344" t="s">
        <v>153</v>
      </c>
      <c r="S344" t="s">
        <v>667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HYPERLINK("https://hotelmonitor-cachepage.eclerx.com/savepage/tk_15435850597265747_sr_2117.html","info")</f>
        <v/>
      </c>
      <c r="AA344" t="n">
        <v>191200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286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1282974</v>
      </c>
      <c r="AZ344" t="s">
        <v>663</v>
      </c>
      <c r="BA344" t="s"/>
      <c r="BB344" t="n">
        <v>550426</v>
      </c>
      <c r="BC344" t="n">
        <v>13.332865</v>
      </c>
      <c r="BD344" t="n">
        <v>52.505588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659</v>
      </c>
      <c r="F345" t="n">
        <v>1273087</v>
      </c>
      <c r="G345" t="s">
        <v>74</v>
      </c>
      <c r="H345" t="s">
        <v>75</v>
      </c>
      <c r="I345" t="s"/>
      <c r="J345" t="s">
        <v>74</v>
      </c>
      <c r="K345" t="n">
        <v>388.5</v>
      </c>
      <c r="L345" t="s">
        <v>76</v>
      </c>
      <c r="M345" t="s"/>
      <c r="N345" t="s">
        <v>668</v>
      </c>
      <c r="O345" t="s">
        <v>78</v>
      </c>
      <c r="P345" t="s">
        <v>661</v>
      </c>
      <c r="Q345" t="s"/>
      <c r="R345" t="s">
        <v>153</v>
      </c>
      <c r="S345" t="s">
        <v>667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HYPERLINK("https://hotelmonitor-cachepage.eclerx.com/savepage/tk_15435850597265747_sr_2117.html","info")</f>
        <v/>
      </c>
      <c r="AA345" t="n">
        <v>191200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286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1282974</v>
      </c>
      <c r="AZ345" t="s">
        <v>663</v>
      </c>
      <c r="BA345" t="s"/>
      <c r="BB345" t="n">
        <v>550426</v>
      </c>
      <c r="BC345" t="n">
        <v>13.332865</v>
      </c>
      <c r="BD345" t="n">
        <v>52.505588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659</v>
      </c>
      <c r="F346" t="n">
        <v>1273087</v>
      </c>
      <c r="G346" t="s">
        <v>74</v>
      </c>
      <c r="H346" t="s">
        <v>75</v>
      </c>
      <c r="I346" t="s"/>
      <c r="J346" t="s">
        <v>74</v>
      </c>
      <c r="K346" t="n">
        <v>447.3</v>
      </c>
      <c r="L346" t="s">
        <v>76</v>
      </c>
      <c r="M346" t="s"/>
      <c r="N346" t="s">
        <v>666</v>
      </c>
      <c r="O346" t="s">
        <v>78</v>
      </c>
      <c r="P346" t="s">
        <v>661</v>
      </c>
      <c r="Q346" t="s"/>
      <c r="R346" t="s">
        <v>153</v>
      </c>
      <c r="S346" t="s">
        <v>669</v>
      </c>
      <c r="T346" t="s">
        <v>82</v>
      </c>
      <c r="U346" t="s"/>
      <c r="V346" t="s">
        <v>83</v>
      </c>
      <c r="W346" t="s">
        <v>99</v>
      </c>
      <c r="X346" t="s"/>
      <c r="Y346" t="s">
        <v>85</v>
      </c>
      <c r="Z346">
        <f>HYPERLINK("https://hotelmonitor-cachepage.eclerx.com/savepage/tk_15435850597265747_sr_2117.html","info")</f>
        <v/>
      </c>
      <c r="AA346" t="n">
        <v>191200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286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1282974</v>
      </c>
      <c r="AZ346" t="s">
        <v>663</v>
      </c>
      <c r="BA346" t="s"/>
      <c r="BB346" t="n">
        <v>550426</v>
      </c>
      <c r="BC346" t="n">
        <v>13.332865</v>
      </c>
      <c r="BD346" t="n">
        <v>52.505588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659</v>
      </c>
      <c r="F347" t="n">
        <v>1273087</v>
      </c>
      <c r="G347" t="s">
        <v>74</v>
      </c>
      <c r="H347" t="s">
        <v>75</v>
      </c>
      <c r="I347" t="s"/>
      <c r="J347" t="s">
        <v>74</v>
      </c>
      <c r="K347" t="n">
        <v>447.3</v>
      </c>
      <c r="L347" t="s">
        <v>76</v>
      </c>
      <c r="M347" t="s"/>
      <c r="N347" t="s">
        <v>668</v>
      </c>
      <c r="O347" t="s">
        <v>78</v>
      </c>
      <c r="P347" t="s">
        <v>661</v>
      </c>
      <c r="Q347" t="s"/>
      <c r="R347" t="s">
        <v>153</v>
      </c>
      <c r="S347" t="s">
        <v>669</v>
      </c>
      <c r="T347" t="s">
        <v>82</v>
      </c>
      <c r="U347" t="s"/>
      <c r="V347" t="s">
        <v>83</v>
      </c>
      <c r="W347" t="s">
        <v>99</v>
      </c>
      <c r="X347" t="s"/>
      <c r="Y347" t="s">
        <v>85</v>
      </c>
      <c r="Z347">
        <f>HYPERLINK("https://hotelmonitor-cachepage.eclerx.com/savepage/tk_15435850597265747_sr_2117.html","info")</f>
        <v/>
      </c>
      <c r="AA347" t="n">
        <v>191200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286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1282974</v>
      </c>
      <c r="AZ347" t="s">
        <v>663</v>
      </c>
      <c r="BA347" t="s"/>
      <c r="BB347" t="n">
        <v>550426</v>
      </c>
      <c r="BC347" t="n">
        <v>13.332865</v>
      </c>
      <c r="BD347" t="n">
        <v>52.505588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659</v>
      </c>
      <c r="F348" t="n">
        <v>1273087</v>
      </c>
      <c r="G348" t="s">
        <v>74</v>
      </c>
      <c r="H348" t="s">
        <v>75</v>
      </c>
      <c r="I348" t="s"/>
      <c r="J348" t="s">
        <v>74</v>
      </c>
      <c r="K348" t="n">
        <v>477.75</v>
      </c>
      <c r="L348" t="s">
        <v>76</v>
      </c>
      <c r="M348" t="s"/>
      <c r="N348" t="s">
        <v>670</v>
      </c>
      <c r="O348" t="s">
        <v>78</v>
      </c>
      <c r="P348" t="s">
        <v>661</v>
      </c>
      <c r="Q348" t="s"/>
      <c r="R348" t="s">
        <v>153</v>
      </c>
      <c r="S348" t="s">
        <v>671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HYPERLINK("https://hotelmonitor-cachepage.eclerx.com/savepage/tk_15435850597265747_sr_2117.html","info")</f>
        <v/>
      </c>
      <c r="AA348" t="n">
        <v>191200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286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1282974</v>
      </c>
      <c r="AZ348" t="s">
        <v>663</v>
      </c>
      <c r="BA348" t="s"/>
      <c r="BB348" t="n">
        <v>550426</v>
      </c>
      <c r="BC348" t="n">
        <v>13.332865</v>
      </c>
      <c r="BD348" t="n">
        <v>52.505588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659</v>
      </c>
      <c r="F349" t="n">
        <v>1273087</v>
      </c>
      <c r="G349" t="s">
        <v>74</v>
      </c>
      <c r="H349" t="s">
        <v>75</v>
      </c>
      <c r="I349" t="s"/>
      <c r="J349" t="s">
        <v>74</v>
      </c>
      <c r="K349" t="n">
        <v>477.75</v>
      </c>
      <c r="L349" t="s">
        <v>76</v>
      </c>
      <c r="M349" t="s"/>
      <c r="N349" t="s">
        <v>672</v>
      </c>
      <c r="O349" t="s">
        <v>78</v>
      </c>
      <c r="P349" t="s">
        <v>661</v>
      </c>
      <c r="Q349" t="s"/>
      <c r="R349" t="s">
        <v>153</v>
      </c>
      <c r="S349" t="s">
        <v>671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HYPERLINK("https://hotelmonitor-cachepage.eclerx.com/savepage/tk_15435850597265747_sr_2117.html","info")</f>
        <v/>
      </c>
      <c r="AA349" t="n">
        <v>191200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286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1282974</v>
      </c>
      <c r="AZ349" t="s">
        <v>663</v>
      </c>
      <c r="BA349" t="s"/>
      <c r="BB349" t="n">
        <v>550426</v>
      </c>
      <c r="BC349" t="n">
        <v>13.332865</v>
      </c>
      <c r="BD349" t="n">
        <v>52.505588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659</v>
      </c>
      <c r="F350" t="n">
        <v>1273087</v>
      </c>
      <c r="G350" t="s">
        <v>74</v>
      </c>
      <c r="H350" t="s">
        <v>75</v>
      </c>
      <c r="I350" t="s"/>
      <c r="J350" t="s">
        <v>74</v>
      </c>
      <c r="K350" t="n">
        <v>536.55</v>
      </c>
      <c r="L350" t="s">
        <v>76</v>
      </c>
      <c r="M350" t="s"/>
      <c r="N350" t="s">
        <v>670</v>
      </c>
      <c r="O350" t="s">
        <v>78</v>
      </c>
      <c r="P350" t="s">
        <v>661</v>
      </c>
      <c r="Q350" t="s"/>
      <c r="R350" t="s">
        <v>153</v>
      </c>
      <c r="S350" t="s">
        <v>673</v>
      </c>
      <c r="T350" t="s">
        <v>82</v>
      </c>
      <c r="U350" t="s"/>
      <c r="V350" t="s">
        <v>83</v>
      </c>
      <c r="W350" t="s">
        <v>99</v>
      </c>
      <c r="X350" t="s"/>
      <c r="Y350" t="s">
        <v>85</v>
      </c>
      <c r="Z350">
        <f>HYPERLINK("https://hotelmonitor-cachepage.eclerx.com/savepage/tk_15435850597265747_sr_2117.html","info")</f>
        <v/>
      </c>
      <c r="AA350" t="n">
        <v>191200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286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1282974</v>
      </c>
      <c r="AZ350" t="s">
        <v>663</v>
      </c>
      <c r="BA350" t="s"/>
      <c r="BB350" t="n">
        <v>550426</v>
      </c>
      <c r="BC350" t="n">
        <v>13.332865</v>
      </c>
      <c r="BD350" t="n">
        <v>52.505588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659</v>
      </c>
      <c r="F351" t="n">
        <v>1273087</v>
      </c>
      <c r="G351" t="s">
        <v>74</v>
      </c>
      <c r="H351" t="s">
        <v>75</v>
      </c>
      <c r="I351" t="s"/>
      <c r="J351" t="s">
        <v>74</v>
      </c>
      <c r="K351" t="n">
        <v>536.55</v>
      </c>
      <c r="L351" t="s">
        <v>76</v>
      </c>
      <c r="M351" t="s"/>
      <c r="N351" t="s">
        <v>672</v>
      </c>
      <c r="O351" t="s">
        <v>78</v>
      </c>
      <c r="P351" t="s">
        <v>661</v>
      </c>
      <c r="Q351" t="s"/>
      <c r="R351" t="s">
        <v>153</v>
      </c>
      <c r="S351" t="s">
        <v>673</v>
      </c>
      <c r="T351" t="s">
        <v>82</v>
      </c>
      <c r="U351" t="s"/>
      <c r="V351" t="s">
        <v>83</v>
      </c>
      <c r="W351" t="s">
        <v>99</v>
      </c>
      <c r="X351" t="s"/>
      <c r="Y351" t="s">
        <v>85</v>
      </c>
      <c r="Z351">
        <f>HYPERLINK("https://hotelmonitor-cachepage.eclerx.com/savepage/tk_15435850597265747_sr_2117.html","info")</f>
        <v/>
      </c>
      <c r="AA351" t="n">
        <v>191200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286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1282974</v>
      </c>
      <c r="AZ351" t="s">
        <v>663</v>
      </c>
      <c r="BA351" t="s"/>
      <c r="BB351" t="n">
        <v>550426</v>
      </c>
      <c r="BC351" t="n">
        <v>13.332865</v>
      </c>
      <c r="BD351" t="n">
        <v>52.505588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659</v>
      </c>
      <c r="F352" t="n">
        <v>1273087</v>
      </c>
      <c r="G352" t="s">
        <v>74</v>
      </c>
      <c r="H352" t="s">
        <v>75</v>
      </c>
      <c r="I352" t="s"/>
      <c r="J352" t="s">
        <v>74</v>
      </c>
      <c r="K352" t="n">
        <v>614.25</v>
      </c>
      <c r="L352" t="s">
        <v>76</v>
      </c>
      <c r="M352" t="s"/>
      <c r="N352" t="s">
        <v>674</v>
      </c>
      <c r="O352" t="s">
        <v>78</v>
      </c>
      <c r="P352" t="s">
        <v>661</v>
      </c>
      <c r="Q352" t="s"/>
      <c r="R352" t="s">
        <v>153</v>
      </c>
      <c r="S352" t="s">
        <v>675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HYPERLINK("https://hotelmonitor-cachepage.eclerx.com/savepage/tk_15435850597265747_sr_2117.html","info")</f>
        <v/>
      </c>
      <c r="AA352" t="n">
        <v>191200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286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1282974</v>
      </c>
      <c r="AZ352" t="s">
        <v>663</v>
      </c>
      <c r="BA352" t="s"/>
      <c r="BB352" t="n">
        <v>550426</v>
      </c>
      <c r="BC352" t="n">
        <v>13.332865</v>
      </c>
      <c r="BD352" t="n">
        <v>52.505588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659</v>
      </c>
      <c r="F353" t="n">
        <v>1273087</v>
      </c>
      <c r="G353" t="s">
        <v>74</v>
      </c>
      <c r="H353" t="s">
        <v>75</v>
      </c>
      <c r="I353" t="s"/>
      <c r="J353" t="s">
        <v>74</v>
      </c>
      <c r="K353" t="n">
        <v>673.05</v>
      </c>
      <c r="L353" t="s">
        <v>76</v>
      </c>
      <c r="M353" t="s"/>
      <c r="N353" t="s">
        <v>674</v>
      </c>
      <c r="O353" t="s">
        <v>78</v>
      </c>
      <c r="P353" t="s">
        <v>661</v>
      </c>
      <c r="Q353" t="s"/>
      <c r="R353" t="s">
        <v>153</v>
      </c>
      <c r="S353" t="s">
        <v>676</v>
      </c>
      <c r="T353" t="s">
        <v>82</v>
      </c>
      <c r="U353" t="s"/>
      <c r="V353" t="s">
        <v>83</v>
      </c>
      <c r="W353" t="s">
        <v>99</v>
      </c>
      <c r="X353" t="s"/>
      <c r="Y353" t="s">
        <v>85</v>
      </c>
      <c r="Z353">
        <f>HYPERLINK("https://hotelmonitor-cachepage.eclerx.com/savepage/tk_15435850597265747_sr_2117.html","info")</f>
        <v/>
      </c>
      <c r="AA353" t="n">
        <v>191200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286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1282974</v>
      </c>
      <c r="AZ353" t="s">
        <v>663</v>
      </c>
      <c r="BA353" t="s"/>
      <c r="BB353" t="n">
        <v>550426</v>
      </c>
      <c r="BC353" t="n">
        <v>13.332865</v>
      </c>
      <c r="BD353" t="n">
        <v>52.505588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659</v>
      </c>
      <c r="F354" t="n">
        <v>1273087</v>
      </c>
      <c r="G354" t="s">
        <v>74</v>
      </c>
      <c r="H354" t="s">
        <v>75</v>
      </c>
      <c r="I354" t="s"/>
      <c r="J354" t="s">
        <v>74</v>
      </c>
      <c r="K354" t="n">
        <v>981.75</v>
      </c>
      <c r="L354" t="s">
        <v>76</v>
      </c>
      <c r="M354" t="s"/>
      <c r="N354" t="s">
        <v>677</v>
      </c>
      <c r="O354" t="s">
        <v>78</v>
      </c>
      <c r="P354" t="s">
        <v>661</v>
      </c>
      <c r="Q354" t="s"/>
      <c r="R354" t="s">
        <v>153</v>
      </c>
      <c r="S354" t="s">
        <v>678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HYPERLINK("https://hotelmonitor-cachepage.eclerx.com/savepage/tk_15435850597265747_sr_2117.html","info")</f>
        <v/>
      </c>
      <c r="AA354" t="n">
        <v>191200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286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1282974</v>
      </c>
      <c r="AZ354" t="s">
        <v>663</v>
      </c>
      <c r="BA354" t="s"/>
      <c r="BB354" t="n">
        <v>550426</v>
      </c>
      <c r="BC354" t="n">
        <v>13.332865</v>
      </c>
      <c r="BD354" t="n">
        <v>52.505588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659</v>
      </c>
      <c r="F355" t="n">
        <v>1273087</v>
      </c>
      <c r="G355" t="s">
        <v>74</v>
      </c>
      <c r="H355" t="s">
        <v>75</v>
      </c>
      <c r="I355" t="s"/>
      <c r="J355" t="s">
        <v>74</v>
      </c>
      <c r="K355" t="n">
        <v>981.75</v>
      </c>
      <c r="L355" t="s">
        <v>76</v>
      </c>
      <c r="M355" t="s"/>
      <c r="N355" t="s">
        <v>679</v>
      </c>
      <c r="O355" t="s">
        <v>78</v>
      </c>
      <c r="P355" t="s">
        <v>661</v>
      </c>
      <c r="Q355" t="s"/>
      <c r="R355" t="s">
        <v>153</v>
      </c>
      <c r="S355" t="s">
        <v>678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HYPERLINK("https://hotelmonitor-cachepage.eclerx.com/savepage/tk_15435850597265747_sr_2117.html","info")</f>
        <v/>
      </c>
      <c r="AA355" t="n">
        <v>191200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286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1282974</v>
      </c>
      <c r="AZ355" t="s">
        <v>663</v>
      </c>
      <c r="BA355" t="s"/>
      <c r="BB355" t="n">
        <v>550426</v>
      </c>
      <c r="BC355" t="n">
        <v>13.332865</v>
      </c>
      <c r="BD355" t="n">
        <v>52.505588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659</v>
      </c>
      <c r="F356" t="n">
        <v>1273087</v>
      </c>
      <c r="G356" t="s">
        <v>74</v>
      </c>
      <c r="H356" t="s">
        <v>75</v>
      </c>
      <c r="I356" t="s"/>
      <c r="J356" t="s">
        <v>74</v>
      </c>
      <c r="K356" t="n">
        <v>1040.55</v>
      </c>
      <c r="L356" t="s">
        <v>76</v>
      </c>
      <c r="M356" t="s"/>
      <c r="N356" t="s">
        <v>677</v>
      </c>
      <c r="O356" t="s">
        <v>78</v>
      </c>
      <c r="P356" t="s">
        <v>661</v>
      </c>
      <c r="Q356" t="s"/>
      <c r="R356" t="s">
        <v>153</v>
      </c>
      <c r="S356" t="s">
        <v>680</v>
      </c>
      <c r="T356" t="s">
        <v>82</v>
      </c>
      <c r="U356" t="s"/>
      <c r="V356" t="s">
        <v>83</v>
      </c>
      <c r="W356" t="s">
        <v>99</v>
      </c>
      <c r="X356" t="s"/>
      <c r="Y356" t="s">
        <v>85</v>
      </c>
      <c r="Z356">
        <f>HYPERLINK("https://hotelmonitor-cachepage.eclerx.com/savepage/tk_15435850597265747_sr_2117.html","info")</f>
        <v/>
      </c>
      <c r="AA356" t="n">
        <v>191200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286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1282974</v>
      </c>
      <c r="AZ356" t="s">
        <v>663</v>
      </c>
      <c r="BA356" t="s"/>
      <c r="BB356" t="n">
        <v>550426</v>
      </c>
      <c r="BC356" t="n">
        <v>13.332865</v>
      </c>
      <c r="BD356" t="n">
        <v>52.505588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659</v>
      </c>
      <c r="F357" t="n">
        <v>1273087</v>
      </c>
      <c r="G357" t="s">
        <v>74</v>
      </c>
      <c r="H357" t="s">
        <v>75</v>
      </c>
      <c r="I357" t="s"/>
      <c r="J357" t="s">
        <v>74</v>
      </c>
      <c r="K357" t="n">
        <v>1040.55</v>
      </c>
      <c r="L357" t="s">
        <v>76</v>
      </c>
      <c r="M357" t="s"/>
      <c r="N357" t="s">
        <v>679</v>
      </c>
      <c r="O357" t="s">
        <v>78</v>
      </c>
      <c r="P357" t="s">
        <v>661</v>
      </c>
      <c r="Q357" t="s"/>
      <c r="R357" t="s">
        <v>153</v>
      </c>
      <c r="S357" t="s">
        <v>680</v>
      </c>
      <c r="T357" t="s">
        <v>82</v>
      </c>
      <c r="U357" t="s"/>
      <c r="V357" t="s">
        <v>83</v>
      </c>
      <c r="W357" t="s">
        <v>99</v>
      </c>
      <c r="X357" t="s"/>
      <c r="Y357" t="s">
        <v>85</v>
      </c>
      <c r="Z357">
        <f>HYPERLINK("https://hotelmonitor-cachepage.eclerx.com/savepage/tk_15435850597265747_sr_2117.html","info")</f>
        <v/>
      </c>
      <c r="AA357" t="n">
        <v>191200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286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1282974</v>
      </c>
      <c r="AZ357" t="s">
        <v>663</v>
      </c>
      <c r="BA357" t="s"/>
      <c r="BB357" t="n">
        <v>550426</v>
      </c>
      <c r="BC357" t="n">
        <v>13.332865</v>
      </c>
      <c r="BD357" t="n">
        <v>52.505588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659</v>
      </c>
      <c r="F358" t="n">
        <v>1273087</v>
      </c>
      <c r="G358" t="s">
        <v>74</v>
      </c>
      <c r="H358" t="s">
        <v>75</v>
      </c>
      <c r="I358" t="s"/>
      <c r="J358" t="s">
        <v>74</v>
      </c>
      <c r="K358" t="n">
        <v>2005.5</v>
      </c>
      <c r="L358" t="s">
        <v>76</v>
      </c>
      <c r="M358" t="s"/>
      <c r="N358" t="s">
        <v>681</v>
      </c>
      <c r="O358" t="s">
        <v>78</v>
      </c>
      <c r="P358" t="s">
        <v>661</v>
      </c>
      <c r="Q358" t="s"/>
      <c r="R358" t="s">
        <v>153</v>
      </c>
      <c r="S358" t="s">
        <v>682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HYPERLINK("https://hotelmonitor-cachepage.eclerx.com/savepage/tk_15435850597265747_sr_2117.html","info")</f>
        <v/>
      </c>
      <c r="AA358" t="n">
        <v>191200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286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1282974</v>
      </c>
      <c r="AZ358" t="s">
        <v>663</v>
      </c>
      <c r="BA358" t="s"/>
      <c r="BB358" t="n">
        <v>550426</v>
      </c>
      <c r="BC358" t="n">
        <v>13.332865</v>
      </c>
      <c r="BD358" t="n">
        <v>52.505588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659</v>
      </c>
      <c r="F359" t="n">
        <v>1273087</v>
      </c>
      <c r="G359" t="s">
        <v>74</v>
      </c>
      <c r="H359" t="s">
        <v>75</v>
      </c>
      <c r="I359" t="s"/>
      <c r="J359" t="s">
        <v>74</v>
      </c>
      <c r="K359" t="n">
        <v>2064.3</v>
      </c>
      <c r="L359" t="s">
        <v>76</v>
      </c>
      <c r="M359" t="s"/>
      <c r="N359" t="s">
        <v>681</v>
      </c>
      <c r="O359" t="s">
        <v>78</v>
      </c>
      <c r="P359" t="s">
        <v>661</v>
      </c>
      <c r="Q359" t="s"/>
      <c r="R359" t="s">
        <v>153</v>
      </c>
      <c r="S359" t="s">
        <v>683</v>
      </c>
      <c r="T359" t="s">
        <v>82</v>
      </c>
      <c r="U359" t="s"/>
      <c r="V359" t="s">
        <v>83</v>
      </c>
      <c r="W359" t="s">
        <v>99</v>
      </c>
      <c r="X359" t="s"/>
      <c r="Y359" t="s">
        <v>85</v>
      </c>
      <c r="Z359">
        <f>HYPERLINK("https://hotelmonitor-cachepage.eclerx.com/savepage/tk_15435850597265747_sr_2117.html","info")</f>
        <v/>
      </c>
      <c r="AA359" t="n">
        <v>191200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286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1282974</v>
      </c>
      <c r="AZ359" t="s">
        <v>663</v>
      </c>
      <c r="BA359" t="s"/>
      <c r="BB359" t="n">
        <v>550426</v>
      </c>
      <c r="BC359" t="n">
        <v>13.332865</v>
      </c>
      <c r="BD359" t="n">
        <v>52.505588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684</v>
      </c>
      <c r="F360" t="n">
        <v>529931</v>
      </c>
      <c r="G360" t="s">
        <v>74</v>
      </c>
      <c r="H360" t="s">
        <v>75</v>
      </c>
      <c r="I360" t="s"/>
      <c r="J360" t="s">
        <v>74</v>
      </c>
      <c r="K360" t="n">
        <v>218.9</v>
      </c>
      <c r="L360" t="s">
        <v>76</v>
      </c>
      <c r="M360" t="s"/>
      <c r="N360" t="s">
        <v>141</v>
      </c>
      <c r="O360" t="s">
        <v>78</v>
      </c>
      <c r="P360" t="s">
        <v>685</v>
      </c>
      <c r="Q360" t="s"/>
      <c r="R360" t="s">
        <v>153</v>
      </c>
      <c r="S360" t="s">
        <v>686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HYPERLINK("https://hotelmonitor-cachepage.eclerx.com/savepage/tk_1543584908874189_sr_2117.html","info")</f>
        <v/>
      </c>
      <c r="AA360" t="n">
        <v>8818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201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163078</v>
      </c>
      <c r="AZ360" t="s">
        <v>687</v>
      </c>
      <c r="BA360" t="s"/>
      <c r="BB360" t="n">
        <v>55646</v>
      </c>
      <c r="BC360" t="n">
        <v>13.37258</v>
      </c>
      <c r="BD360" t="n">
        <v>52.50773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684</v>
      </c>
      <c r="F361" t="n">
        <v>529931</v>
      </c>
      <c r="G361" t="s">
        <v>74</v>
      </c>
      <c r="H361" t="s">
        <v>75</v>
      </c>
      <c r="I361" t="s"/>
      <c r="J361" t="s">
        <v>74</v>
      </c>
      <c r="K361" t="n">
        <v>199</v>
      </c>
      <c r="L361" t="s">
        <v>76</v>
      </c>
      <c r="M361" t="s"/>
      <c r="N361" t="s">
        <v>688</v>
      </c>
      <c r="O361" t="s">
        <v>78</v>
      </c>
      <c r="P361" t="s">
        <v>685</v>
      </c>
      <c r="Q361" t="s"/>
      <c r="R361" t="s">
        <v>153</v>
      </c>
      <c r="S361" t="s">
        <v>689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HYPERLINK("https://hotelmonitor-cachepage.eclerx.com/savepage/tk_1543584908874189_sr_2117.html","info")</f>
        <v/>
      </c>
      <c r="AA361" t="n">
        <v>8818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201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163078</v>
      </c>
      <c r="AZ361" t="s">
        <v>687</v>
      </c>
      <c r="BA361" t="s"/>
      <c r="BB361" t="n">
        <v>55646</v>
      </c>
      <c r="BC361" t="n">
        <v>13.37258</v>
      </c>
      <c r="BD361" t="n">
        <v>52.50773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684</v>
      </c>
      <c r="F362" t="n">
        <v>529931</v>
      </c>
      <c r="G362" t="s">
        <v>74</v>
      </c>
      <c r="H362" t="s">
        <v>75</v>
      </c>
      <c r="I362" t="s"/>
      <c r="J362" t="s">
        <v>74</v>
      </c>
      <c r="K362" t="n">
        <v>249</v>
      </c>
      <c r="L362" t="s">
        <v>76</v>
      </c>
      <c r="M362" t="s"/>
      <c r="N362" t="s">
        <v>690</v>
      </c>
      <c r="O362" t="s">
        <v>78</v>
      </c>
      <c r="P362" t="s">
        <v>685</v>
      </c>
      <c r="Q362" t="s"/>
      <c r="R362" t="s">
        <v>153</v>
      </c>
      <c r="S362" t="s">
        <v>691</v>
      </c>
      <c r="T362" t="s">
        <v>82</v>
      </c>
      <c r="U362" t="s"/>
      <c r="V362" t="s">
        <v>83</v>
      </c>
      <c r="W362" t="s">
        <v>99</v>
      </c>
      <c r="X362" t="s"/>
      <c r="Y362" t="s">
        <v>85</v>
      </c>
      <c r="Z362">
        <f>HYPERLINK("https://hotelmonitor-cachepage.eclerx.com/savepage/tk_1543584908874189_sr_2117.html","info")</f>
        <v/>
      </c>
      <c r="AA362" t="n">
        <v>8818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201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163078</v>
      </c>
      <c r="AZ362" t="s">
        <v>687</v>
      </c>
      <c r="BA362" t="s"/>
      <c r="BB362" t="n">
        <v>55646</v>
      </c>
      <c r="BC362" t="n">
        <v>13.37258</v>
      </c>
      <c r="BD362" t="n">
        <v>52.50773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684</v>
      </c>
      <c r="F363" t="n">
        <v>529931</v>
      </c>
      <c r="G363" t="s">
        <v>74</v>
      </c>
      <c r="H363" t="s">
        <v>75</v>
      </c>
      <c r="I363" t="s"/>
      <c r="J363" t="s">
        <v>74</v>
      </c>
      <c r="K363" t="n">
        <v>249</v>
      </c>
      <c r="L363" t="s">
        <v>76</v>
      </c>
      <c r="M363" t="s"/>
      <c r="N363" t="s">
        <v>688</v>
      </c>
      <c r="O363" t="s">
        <v>78</v>
      </c>
      <c r="P363" t="s">
        <v>685</v>
      </c>
      <c r="Q363" t="s"/>
      <c r="R363" t="s">
        <v>153</v>
      </c>
      <c r="S363" t="s">
        <v>691</v>
      </c>
      <c r="T363" t="s">
        <v>82</v>
      </c>
      <c r="U363" t="s"/>
      <c r="V363" t="s">
        <v>83</v>
      </c>
      <c r="W363" t="s">
        <v>99</v>
      </c>
      <c r="X363" t="s"/>
      <c r="Y363" t="s">
        <v>85</v>
      </c>
      <c r="Z363">
        <f>HYPERLINK("https://hotelmonitor-cachepage.eclerx.com/savepage/tk_1543584908874189_sr_2117.html","info")</f>
        <v/>
      </c>
      <c r="AA363" t="n">
        <v>8818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201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163078</v>
      </c>
      <c r="AZ363" t="s">
        <v>687</v>
      </c>
      <c r="BA363" t="s"/>
      <c r="BB363" t="n">
        <v>55646</v>
      </c>
      <c r="BC363" t="n">
        <v>13.37258</v>
      </c>
      <c r="BD363" t="n">
        <v>52.50773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684</v>
      </c>
      <c r="F364" t="n">
        <v>529931</v>
      </c>
      <c r="G364" t="s">
        <v>74</v>
      </c>
      <c r="H364" t="s">
        <v>75</v>
      </c>
      <c r="I364" t="s"/>
      <c r="J364" t="s">
        <v>74</v>
      </c>
      <c r="K364" t="n">
        <v>339</v>
      </c>
      <c r="L364" t="s">
        <v>76</v>
      </c>
      <c r="M364" t="s"/>
      <c r="N364" t="s">
        <v>692</v>
      </c>
      <c r="O364" t="s">
        <v>78</v>
      </c>
      <c r="P364" t="s">
        <v>685</v>
      </c>
      <c r="Q364" t="s"/>
      <c r="R364" t="s">
        <v>153</v>
      </c>
      <c r="S364" t="s">
        <v>693</v>
      </c>
      <c r="T364" t="s">
        <v>82</v>
      </c>
      <c r="U364" t="s"/>
      <c r="V364" t="s">
        <v>83</v>
      </c>
      <c r="W364" t="s">
        <v>99</v>
      </c>
      <c r="X364" t="s"/>
      <c r="Y364" t="s">
        <v>85</v>
      </c>
      <c r="Z364">
        <f>HYPERLINK("https://hotelmonitor-cachepage.eclerx.com/savepage/tk_1543584908874189_sr_2117.html","info")</f>
        <v/>
      </c>
      <c r="AA364" t="n">
        <v>8818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201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163078</v>
      </c>
      <c r="AZ364" t="s">
        <v>687</v>
      </c>
      <c r="BA364" t="s"/>
      <c r="BB364" t="n">
        <v>55646</v>
      </c>
      <c r="BC364" t="n">
        <v>13.37258</v>
      </c>
      <c r="BD364" t="n">
        <v>52.50773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684</v>
      </c>
      <c r="F365" t="n">
        <v>529931</v>
      </c>
      <c r="G365" t="s">
        <v>74</v>
      </c>
      <c r="H365" t="s">
        <v>75</v>
      </c>
      <c r="I365" t="s"/>
      <c r="J365" t="s">
        <v>74</v>
      </c>
      <c r="K365" t="n">
        <v>358.9</v>
      </c>
      <c r="L365" t="s">
        <v>76</v>
      </c>
      <c r="M365" t="s"/>
      <c r="N365" t="s">
        <v>125</v>
      </c>
      <c r="O365" t="s">
        <v>78</v>
      </c>
      <c r="P365" t="s">
        <v>685</v>
      </c>
      <c r="Q365" t="s"/>
      <c r="R365" t="s">
        <v>153</v>
      </c>
      <c r="S365" t="s">
        <v>694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HYPERLINK("https://hotelmonitor-cachepage.eclerx.com/savepage/tk_1543584908874189_sr_2117.html","info")</f>
        <v/>
      </c>
      <c r="AA365" t="n">
        <v>8818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201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163078</v>
      </c>
      <c r="AZ365" t="s">
        <v>687</v>
      </c>
      <c r="BA365" t="s"/>
      <c r="BB365" t="n">
        <v>55646</v>
      </c>
      <c r="BC365" t="n">
        <v>13.37258</v>
      </c>
      <c r="BD365" t="n">
        <v>52.50773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684</v>
      </c>
      <c r="F366" t="n">
        <v>529931</v>
      </c>
      <c r="G366" t="s">
        <v>74</v>
      </c>
      <c r="H366" t="s">
        <v>75</v>
      </c>
      <c r="I366" t="s"/>
      <c r="J366" t="s">
        <v>74</v>
      </c>
      <c r="K366" t="n">
        <v>899</v>
      </c>
      <c r="L366" t="s">
        <v>76</v>
      </c>
      <c r="M366" t="s"/>
      <c r="N366" t="s">
        <v>695</v>
      </c>
      <c r="O366" t="s">
        <v>78</v>
      </c>
      <c r="P366" t="s">
        <v>685</v>
      </c>
      <c r="Q366" t="s"/>
      <c r="R366" t="s">
        <v>153</v>
      </c>
      <c r="S366" t="s">
        <v>696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HYPERLINK("https://hotelmonitor-cachepage.eclerx.com/savepage/tk_1543584908874189_sr_2117.html","info")</f>
        <v/>
      </c>
      <c r="AA366" t="n">
        <v>8818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201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163078</v>
      </c>
      <c r="AZ366" t="s">
        <v>687</v>
      </c>
      <c r="BA366" t="s"/>
      <c r="BB366" t="n">
        <v>55646</v>
      </c>
      <c r="BC366" t="n">
        <v>13.37258</v>
      </c>
      <c r="BD366" t="n">
        <v>52.50773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684</v>
      </c>
      <c r="F367" t="n">
        <v>529931</v>
      </c>
      <c r="G367" t="s">
        <v>74</v>
      </c>
      <c r="H367" t="s">
        <v>75</v>
      </c>
      <c r="I367" t="s"/>
      <c r="J367" t="s">
        <v>74</v>
      </c>
      <c r="K367" t="n">
        <v>949</v>
      </c>
      <c r="L367" t="s">
        <v>76</v>
      </c>
      <c r="M367" t="s"/>
      <c r="N367" t="s">
        <v>695</v>
      </c>
      <c r="O367" t="s">
        <v>78</v>
      </c>
      <c r="P367" t="s">
        <v>685</v>
      </c>
      <c r="Q367" t="s"/>
      <c r="R367" t="s">
        <v>153</v>
      </c>
      <c r="S367" t="s">
        <v>697</v>
      </c>
      <c r="T367" t="s">
        <v>82</v>
      </c>
      <c r="U367" t="s"/>
      <c r="V367" t="s">
        <v>83</v>
      </c>
      <c r="W367" t="s">
        <v>99</v>
      </c>
      <c r="X367" t="s"/>
      <c r="Y367" t="s">
        <v>85</v>
      </c>
      <c r="Z367">
        <f>HYPERLINK("https://hotelmonitor-cachepage.eclerx.com/savepage/tk_1543584908874189_sr_2117.html","info")</f>
        <v/>
      </c>
      <c r="AA367" t="n">
        <v>8818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201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163078</v>
      </c>
      <c r="AZ367" t="s">
        <v>687</v>
      </c>
      <c r="BA367" t="s"/>
      <c r="BB367" t="n">
        <v>55646</v>
      </c>
      <c r="BC367" t="n">
        <v>13.37258</v>
      </c>
      <c r="BD367" t="n">
        <v>52.50773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698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149</v>
      </c>
      <c r="L368" t="s">
        <v>76</v>
      </c>
      <c r="M368" t="s"/>
      <c r="N368" t="s">
        <v>489</v>
      </c>
      <c r="O368" t="s">
        <v>78</v>
      </c>
      <c r="P368" t="s">
        <v>698</v>
      </c>
      <c r="Q368" t="s"/>
      <c r="R368" t="s">
        <v>118</v>
      </c>
      <c r="S368" t="s">
        <v>156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HYPERLINK("https://hotelmonitor-cachepage.eclerx.com/savepage/tk_15435849206322331_sr_2117.html","info")</f>
        <v/>
      </c>
      <c r="AA368" t="n">
        <v>-6796582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208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6796582</v>
      </c>
      <c r="AZ368" t="s">
        <v>699</v>
      </c>
      <c r="BA368" t="s"/>
      <c r="BB368" t="n">
        <v>545095</v>
      </c>
      <c r="BC368" t="n">
        <v>13.413612</v>
      </c>
      <c r="BD368" t="n">
        <v>52.511715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698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159</v>
      </c>
      <c r="L369" t="s">
        <v>76</v>
      </c>
      <c r="M369" t="s"/>
      <c r="N369" t="s">
        <v>700</v>
      </c>
      <c r="O369" t="s">
        <v>78</v>
      </c>
      <c r="P369" t="s">
        <v>698</v>
      </c>
      <c r="Q369" t="s"/>
      <c r="R369" t="s">
        <v>118</v>
      </c>
      <c r="S369" t="s">
        <v>158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HYPERLINK("https://hotelmonitor-cachepage.eclerx.com/savepage/tk_15435849206322331_sr_2117.html","info")</f>
        <v/>
      </c>
      <c r="AA369" t="n">
        <v>-6796582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208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6796582</v>
      </c>
      <c r="AZ369" t="s">
        <v>699</v>
      </c>
      <c r="BA369" t="s"/>
      <c r="BB369" t="n">
        <v>545095</v>
      </c>
      <c r="BC369" t="n">
        <v>13.413612</v>
      </c>
      <c r="BD369" t="n">
        <v>52.511715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698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179</v>
      </c>
      <c r="L370" t="s">
        <v>76</v>
      </c>
      <c r="M370" t="s"/>
      <c r="N370" t="s">
        <v>101</v>
      </c>
      <c r="O370" t="s">
        <v>78</v>
      </c>
      <c r="P370" t="s">
        <v>698</v>
      </c>
      <c r="Q370" t="s"/>
      <c r="R370" t="s">
        <v>118</v>
      </c>
      <c r="S370" t="s">
        <v>420</v>
      </c>
      <c r="T370" t="s">
        <v>82</v>
      </c>
      <c r="U370" t="s"/>
      <c r="V370" t="s">
        <v>83</v>
      </c>
      <c r="W370" t="s">
        <v>99</v>
      </c>
      <c r="X370" t="s"/>
      <c r="Y370" t="s">
        <v>85</v>
      </c>
      <c r="Z370">
        <f>HYPERLINK("https://hotelmonitor-cachepage.eclerx.com/savepage/tk_15435849206322331_sr_2117.html","info")</f>
        <v/>
      </c>
      <c r="AA370" t="n">
        <v>-6796582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208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6796582</v>
      </c>
      <c r="AZ370" t="s">
        <v>699</v>
      </c>
      <c r="BA370" t="s"/>
      <c r="BB370" t="n">
        <v>545095</v>
      </c>
      <c r="BC370" t="n">
        <v>13.413612</v>
      </c>
      <c r="BD370" t="n">
        <v>52.511715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698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189</v>
      </c>
      <c r="L371" t="s">
        <v>76</v>
      </c>
      <c r="M371" t="s"/>
      <c r="N371" t="s">
        <v>700</v>
      </c>
      <c r="O371" t="s">
        <v>78</v>
      </c>
      <c r="P371" t="s">
        <v>698</v>
      </c>
      <c r="Q371" t="s"/>
      <c r="R371" t="s">
        <v>118</v>
      </c>
      <c r="S371" t="s">
        <v>701</v>
      </c>
      <c r="T371" t="s">
        <v>82</v>
      </c>
      <c r="U371" t="s"/>
      <c r="V371" t="s">
        <v>83</v>
      </c>
      <c r="W371" t="s">
        <v>99</v>
      </c>
      <c r="X371" t="s"/>
      <c r="Y371" t="s">
        <v>85</v>
      </c>
      <c r="Z371">
        <f>HYPERLINK("https://hotelmonitor-cachepage.eclerx.com/savepage/tk_15435849206322331_sr_2117.html","info")</f>
        <v/>
      </c>
      <c r="AA371" t="n">
        <v>-6796582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208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6796582</v>
      </c>
      <c r="AZ371" t="s">
        <v>699</v>
      </c>
      <c r="BA371" t="s"/>
      <c r="BB371" t="n">
        <v>545095</v>
      </c>
      <c r="BC371" t="n">
        <v>13.413612</v>
      </c>
      <c r="BD371" t="n">
        <v>52.511715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702</v>
      </c>
      <c r="F372" t="n">
        <v>529927</v>
      </c>
      <c r="G372" t="s">
        <v>74</v>
      </c>
      <c r="H372" t="s">
        <v>75</v>
      </c>
      <c r="I372" t="s"/>
      <c r="J372" t="s">
        <v>74</v>
      </c>
      <c r="K372" t="n">
        <v>109</v>
      </c>
      <c r="L372" t="s">
        <v>76</v>
      </c>
      <c r="M372" t="s"/>
      <c r="N372" t="s">
        <v>125</v>
      </c>
      <c r="O372" t="s">
        <v>78</v>
      </c>
      <c r="P372" t="s">
        <v>703</v>
      </c>
      <c r="Q372" t="s"/>
      <c r="R372" t="s">
        <v>80</v>
      </c>
      <c r="S372" t="s">
        <v>81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HYPERLINK("https://hotelmonitor-cachepage.eclerx.com/savepage/tk_15435850432345529_sr_2117.html","info")</f>
        <v/>
      </c>
      <c r="AA372" t="n">
        <v>7272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277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2189853</v>
      </c>
      <c r="AZ372" t="s">
        <v>704</v>
      </c>
      <c r="BA372" t="s"/>
      <c r="BB372" t="n">
        <v>21579</v>
      </c>
      <c r="BC372" t="n">
        <v>13.331317</v>
      </c>
      <c r="BD372" t="n">
        <v>52.501341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705</v>
      </c>
      <c r="F373" t="n">
        <v>5009313</v>
      </c>
      <c r="G373" t="s">
        <v>74</v>
      </c>
      <c r="H373" t="s">
        <v>75</v>
      </c>
      <c r="I373" t="s"/>
      <c r="J373" t="s">
        <v>74</v>
      </c>
      <c r="K373" t="n">
        <v>149</v>
      </c>
      <c r="L373" t="s">
        <v>76</v>
      </c>
      <c r="M373" t="s"/>
      <c r="N373" t="s">
        <v>706</v>
      </c>
      <c r="O373" t="s">
        <v>78</v>
      </c>
      <c r="P373" t="s">
        <v>707</v>
      </c>
      <c r="Q373" t="s"/>
      <c r="R373" t="s">
        <v>192</v>
      </c>
      <c r="S373" t="s">
        <v>156</v>
      </c>
      <c r="T373" t="s">
        <v>82</v>
      </c>
      <c r="U373" t="s"/>
      <c r="V373" t="s">
        <v>83</v>
      </c>
      <c r="W373" t="s">
        <v>99</v>
      </c>
      <c r="X373" t="s"/>
      <c r="Y373" t="s">
        <v>85</v>
      </c>
      <c r="Z373">
        <f>HYPERLINK("https://hotelmonitor-cachepage.eclerx.com/savepage/tk_15435846722983181_sr_2117.html","info")</f>
        <v/>
      </c>
      <c r="AA373" t="n">
        <v>614361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67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4481113</v>
      </c>
      <c r="AZ373" t="s">
        <v>708</v>
      </c>
      <c r="BA373" t="s"/>
      <c r="BB373" t="n">
        <v>879615</v>
      </c>
      <c r="BC373" t="n">
        <v>13.411867</v>
      </c>
      <c r="BD373" t="n">
        <v>52.516063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705</v>
      </c>
      <c r="F374" t="n">
        <v>5009313</v>
      </c>
      <c r="G374" t="s">
        <v>74</v>
      </c>
      <c r="H374" t="s">
        <v>75</v>
      </c>
      <c r="I374" t="s"/>
      <c r="J374" t="s">
        <v>74</v>
      </c>
      <c r="K374" t="n">
        <v>149</v>
      </c>
      <c r="L374" t="s">
        <v>76</v>
      </c>
      <c r="M374" t="s"/>
      <c r="N374" t="s">
        <v>709</v>
      </c>
      <c r="O374" t="s">
        <v>78</v>
      </c>
      <c r="P374" t="s">
        <v>707</v>
      </c>
      <c r="Q374" t="s"/>
      <c r="R374" t="s">
        <v>192</v>
      </c>
      <c r="S374" t="s">
        <v>156</v>
      </c>
      <c r="T374" t="s">
        <v>82</v>
      </c>
      <c r="U374" t="s"/>
      <c r="V374" t="s">
        <v>83</v>
      </c>
      <c r="W374" t="s">
        <v>99</v>
      </c>
      <c r="X374" t="s"/>
      <c r="Y374" t="s">
        <v>85</v>
      </c>
      <c r="Z374">
        <f>HYPERLINK("https://hotelmonitor-cachepage.eclerx.com/savepage/tk_15435846722983181_sr_2117.html","info")</f>
        <v/>
      </c>
      <c r="AA374" t="n">
        <v>614361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67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4481113</v>
      </c>
      <c r="AZ374" t="s">
        <v>708</v>
      </c>
      <c r="BA374" t="s"/>
      <c r="BB374" t="n">
        <v>879615</v>
      </c>
      <c r="BC374" t="n">
        <v>13.411867</v>
      </c>
      <c r="BD374" t="n">
        <v>52.516063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705</v>
      </c>
      <c r="F375" t="n">
        <v>5009313</v>
      </c>
      <c r="G375" t="s">
        <v>74</v>
      </c>
      <c r="H375" t="s">
        <v>75</v>
      </c>
      <c r="I375" t="s"/>
      <c r="J375" t="s">
        <v>74</v>
      </c>
      <c r="K375" t="n">
        <v>149</v>
      </c>
      <c r="L375" t="s">
        <v>76</v>
      </c>
      <c r="M375" t="s"/>
      <c r="N375" t="s">
        <v>710</v>
      </c>
      <c r="O375" t="s">
        <v>78</v>
      </c>
      <c r="P375" t="s">
        <v>707</v>
      </c>
      <c r="Q375" t="s"/>
      <c r="R375" t="s">
        <v>192</v>
      </c>
      <c r="S375" t="s">
        <v>156</v>
      </c>
      <c r="T375" t="s">
        <v>82</v>
      </c>
      <c r="U375" t="s"/>
      <c r="V375" t="s">
        <v>83</v>
      </c>
      <c r="W375" t="s">
        <v>99</v>
      </c>
      <c r="X375" t="s"/>
      <c r="Y375" t="s">
        <v>85</v>
      </c>
      <c r="Z375">
        <f>HYPERLINK("https://hotelmonitor-cachepage.eclerx.com/savepage/tk_15435846722983181_sr_2117.html","info")</f>
        <v/>
      </c>
      <c r="AA375" t="n">
        <v>614361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67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4481113</v>
      </c>
      <c r="AZ375" t="s">
        <v>708</v>
      </c>
      <c r="BA375" t="s"/>
      <c r="BB375" t="n">
        <v>879615</v>
      </c>
      <c r="BC375" t="n">
        <v>13.411867</v>
      </c>
      <c r="BD375" t="n">
        <v>52.516063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705</v>
      </c>
      <c r="F376" t="n">
        <v>5009313</v>
      </c>
      <c r="G376" t="s">
        <v>74</v>
      </c>
      <c r="H376" t="s">
        <v>75</v>
      </c>
      <c r="I376" t="s"/>
      <c r="J376" t="s">
        <v>74</v>
      </c>
      <c r="K376" t="n">
        <v>149</v>
      </c>
      <c r="L376" t="s">
        <v>76</v>
      </c>
      <c r="M376" t="s"/>
      <c r="N376" t="s">
        <v>711</v>
      </c>
      <c r="O376" t="s">
        <v>78</v>
      </c>
      <c r="P376" t="s">
        <v>707</v>
      </c>
      <c r="Q376" t="s"/>
      <c r="R376" t="s">
        <v>192</v>
      </c>
      <c r="S376" t="s">
        <v>156</v>
      </c>
      <c r="T376" t="s">
        <v>82</v>
      </c>
      <c r="U376" t="s"/>
      <c r="V376" t="s">
        <v>83</v>
      </c>
      <c r="W376" t="s">
        <v>99</v>
      </c>
      <c r="X376" t="s"/>
      <c r="Y376" t="s">
        <v>85</v>
      </c>
      <c r="Z376">
        <f>HYPERLINK("https://hotelmonitor-cachepage.eclerx.com/savepage/tk_15435846722983181_sr_2117.html","info")</f>
        <v/>
      </c>
      <c r="AA376" t="n">
        <v>614361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67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4481113</v>
      </c>
      <c r="AZ376" t="s">
        <v>708</v>
      </c>
      <c r="BA376" t="s"/>
      <c r="BB376" t="n">
        <v>879615</v>
      </c>
      <c r="BC376" t="n">
        <v>13.411867</v>
      </c>
      <c r="BD376" t="n">
        <v>52.516063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705</v>
      </c>
      <c r="F377" t="n">
        <v>5009313</v>
      </c>
      <c r="G377" t="s">
        <v>74</v>
      </c>
      <c r="H377" t="s">
        <v>75</v>
      </c>
      <c r="I377" t="s"/>
      <c r="J377" t="s">
        <v>74</v>
      </c>
      <c r="K377" t="n">
        <v>149</v>
      </c>
      <c r="L377" t="s">
        <v>76</v>
      </c>
      <c r="M377" t="s"/>
      <c r="N377" t="s">
        <v>712</v>
      </c>
      <c r="O377" t="s">
        <v>78</v>
      </c>
      <c r="P377" t="s">
        <v>707</v>
      </c>
      <c r="Q377" t="s"/>
      <c r="R377" t="s">
        <v>192</v>
      </c>
      <c r="S377" t="s">
        <v>156</v>
      </c>
      <c r="T377" t="s">
        <v>82</v>
      </c>
      <c r="U377" t="s"/>
      <c r="V377" t="s">
        <v>83</v>
      </c>
      <c r="W377" t="s">
        <v>99</v>
      </c>
      <c r="X377" t="s"/>
      <c r="Y377" t="s">
        <v>85</v>
      </c>
      <c r="Z377">
        <f>HYPERLINK("https://hotelmonitor-cachepage.eclerx.com/savepage/tk_15435846722983181_sr_2117.html","info")</f>
        <v/>
      </c>
      <c r="AA377" t="n">
        <v>614361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67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4481113</v>
      </c>
      <c r="AZ377" t="s">
        <v>708</v>
      </c>
      <c r="BA377" t="s"/>
      <c r="BB377" t="n">
        <v>879615</v>
      </c>
      <c r="BC377" t="n">
        <v>13.411867</v>
      </c>
      <c r="BD377" t="n">
        <v>52.516063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713</v>
      </c>
      <c r="F378" t="n">
        <v>764835</v>
      </c>
      <c r="G378" t="s">
        <v>74</v>
      </c>
      <c r="H378" t="s">
        <v>75</v>
      </c>
      <c r="I378" t="s"/>
      <c r="J378" t="s">
        <v>74</v>
      </c>
      <c r="K378" t="n">
        <v>119</v>
      </c>
      <c r="L378" t="s">
        <v>76</v>
      </c>
      <c r="M378" t="s"/>
      <c r="N378" t="s">
        <v>714</v>
      </c>
      <c r="O378" t="s">
        <v>78</v>
      </c>
      <c r="P378" t="s">
        <v>715</v>
      </c>
      <c r="Q378" t="s"/>
      <c r="R378" t="s">
        <v>118</v>
      </c>
      <c r="S378" t="s">
        <v>126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HYPERLINK("https://hotelmonitor-cachepage.eclerx.com/savepage/tk_15435848259837563_sr_2117.html","info")</f>
        <v/>
      </c>
      <c r="AA378" t="n">
        <v>152402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153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1107437</v>
      </c>
      <c r="AZ378" t="s">
        <v>716</v>
      </c>
      <c r="BA378" t="s"/>
      <c r="BB378" t="n">
        <v>2655</v>
      </c>
      <c r="BC378" t="n">
        <v>13.34863</v>
      </c>
      <c r="BD378" t="n">
        <v>52.504089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713</v>
      </c>
      <c r="F379" t="n">
        <v>764835</v>
      </c>
      <c r="G379" t="s">
        <v>74</v>
      </c>
      <c r="H379" t="s">
        <v>75</v>
      </c>
      <c r="I379" t="s"/>
      <c r="J379" t="s">
        <v>74</v>
      </c>
      <c r="K379" t="n">
        <v>129</v>
      </c>
      <c r="L379" t="s">
        <v>76</v>
      </c>
      <c r="M379" t="s"/>
      <c r="N379" t="s">
        <v>717</v>
      </c>
      <c r="O379" t="s">
        <v>78</v>
      </c>
      <c r="P379" t="s">
        <v>715</v>
      </c>
      <c r="Q379" t="s"/>
      <c r="R379" t="s">
        <v>118</v>
      </c>
      <c r="S379" t="s">
        <v>212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HYPERLINK("https://hotelmonitor-cachepage.eclerx.com/savepage/tk_15435848259837563_sr_2117.html","info")</f>
        <v/>
      </c>
      <c r="AA379" t="n">
        <v>152402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153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1107437</v>
      </c>
      <c r="AZ379" t="s">
        <v>716</v>
      </c>
      <c r="BA379" t="s"/>
      <c r="BB379" t="n">
        <v>2655</v>
      </c>
      <c r="BC379" t="n">
        <v>13.34863</v>
      </c>
      <c r="BD379" t="n">
        <v>52.504089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713</v>
      </c>
      <c r="F380" t="n">
        <v>764835</v>
      </c>
      <c r="G380" t="s">
        <v>74</v>
      </c>
      <c r="H380" t="s">
        <v>75</v>
      </c>
      <c r="I380" t="s"/>
      <c r="J380" t="s">
        <v>74</v>
      </c>
      <c r="K380" t="n">
        <v>139</v>
      </c>
      <c r="L380" t="s">
        <v>76</v>
      </c>
      <c r="M380" t="s"/>
      <c r="N380" t="s">
        <v>718</v>
      </c>
      <c r="O380" t="s">
        <v>78</v>
      </c>
      <c r="P380" t="s">
        <v>715</v>
      </c>
      <c r="Q380" t="s"/>
      <c r="R380" t="s">
        <v>118</v>
      </c>
      <c r="S380" t="s">
        <v>216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HYPERLINK("https://hotelmonitor-cachepage.eclerx.com/savepage/tk_15435848259837563_sr_2117.html","info")</f>
        <v/>
      </c>
      <c r="AA380" t="n">
        <v>152402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153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1107437</v>
      </c>
      <c r="AZ380" t="s">
        <v>716</v>
      </c>
      <c r="BA380" t="s"/>
      <c r="BB380" t="n">
        <v>2655</v>
      </c>
      <c r="BC380" t="n">
        <v>13.34863</v>
      </c>
      <c r="BD380" t="n">
        <v>52.504089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719</v>
      </c>
      <c r="F381" t="n">
        <v>743239</v>
      </c>
      <c r="G381" t="s">
        <v>74</v>
      </c>
      <c r="H381" t="s">
        <v>75</v>
      </c>
      <c r="I381" t="s"/>
      <c r="J381" t="s">
        <v>74</v>
      </c>
      <c r="K381" t="n">
        <v>144</v>
      </c>
      <c r="L381" t="s">
        <v>76</v>
      </c>
      <c r="M381" t="s"/>
      <c r="N381" t="s">
        <v>96</v>
      </c>
      <c r="O381" t="s">
        <v>78</v>
      </c>
      <c r="P381" t="s">
        <v>720</v>
      </c>
      <c r="Q381" t="s"/>
      <c r="R381" t="s">
        <v>118</v>
      </c>
      <c r="S381" t="s">
        <v>139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HYPERLINK("https://hotelmonitor-cachepage.eclerx.com/savepage/tk_15435848747048569_sr_2117.html","info")</f>
        <v/>
      </c>
      <c r="AA381" t="n">
        <v>147293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182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1003460</v>
      </c>
      <c r="AZ381" t="s">
        <v>721</v>
      </c>
      <c r="BA381" t="s"/>
      <c r="BB381" t="n">
        <v>513747</v>
      </c>
      <c r="BC381" t="n">
        <v>13.33418</v>
      </c>
      <c r="BD381" t="n">
        <v>52.49901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719</v>
      </c>
      <c r="F382" t="n">
        <v>743239</v>
      </c>
      <c r="G382" t="s">
        <v>74</v>
      </c>
      <c r="H382" t="s">
        <v>75</v>
      </c>
      <c r="I382" t="s"/>
      <c r="J382" t="s">
        <v>74</v>
      </c>
      <c r="K382" t="n">
        <v>160</v>
      </c>
      <c r="L382" t="s">
        <v>76</v>
      </c>
      <c r="M382" t="s"/>
      <c r="N382" t="s">
        <v>141</v>
      </c>
      <c r="O382" t="s">
        <v>78</v>
      </c>
      <c r="P382" t="s">
        <v>720</v>
      </c>
      <c r="Q382" t="s"/>
      <c r="R382" t="s">
        <v>118</v>
      </c>
      <c r="S382" t="s">
        <v>145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HYPERLINK("https://hotelmonitor-cachepage.eclerx.com/savepage/tk_15435848747048569_sr_2117.html","info")</f>
        <v/>
      </c>
      <c r="AA382" t="n">
        <v>147293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182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1003460</v>
      </c>
      <c r="AZ382" t="s">
        <v>721</v>
      </c>
      <c r="BA382" t="s"/>
      <c r="BB382" t="n">
        <v>513747</v>
      </c>
      <c r="BC382" t="n">
        <v>13.33418</v>
      </c>
      <c r="BD382" t="n">
        <v>52.49901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719</v>
      </c>
      <c r="F383" t="n">
        <v>743239</v>
      </c>
      <c r="G383" t="s">
        <v>74</v>
      </c>
      <c r="H383" t="s">
        <v>75</v>
      </c>
      <c r="I383" t="s"/>
      <c r="J383" t="s">
        <v>74</v>
      </c>
      <c r="K383" t="n">
        <v>176.4</v>
      </c>
      <c r="L383" t="s">
        <v>76</v>
      </c>
      <c r="M383" t="s"/>
      <c r="N383" t="s">
        <v>412</v>
      </c>
      <c r="O383" t="s">
        <v>78</v>
      </c>
      <c r="P383" t="s">
        <v>720</v>
      </c>
      <c r="Q383" t="s"/>
      <c r="R383" t="s">
        <v>118</v>
      </c>
      <c r="S383" t="s">
        <v>722</v>
      </c>
      <c r="T383" t="s">
        <v>82</v>
      </c>
      <c r="U383" t="s"/>
      <c r="V383" t="s">
        <v>83</v>
      </c>
      <c r="W383" t="s">
        <v>99</v>
      </c>
      <c r="X383" t="s"/>
      <c r="Y383" t="s">
        <v>85</v>
      </c>
      <c r="Z383">
        <f>HYPERLINK("https://hotelmonitor-cachepage.eclerx.com/savepage/tk_15435848747048569_sr_2117.html","info")</f>
        <v/>
      </c>
      <c r="AA383" t="n">
        <v>147293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182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1003460</v>
      </c>
      <c r="AZ383" t="s">
        <v>721</v>
      </c>
      <c r="BA383" t="s"/>
      <c r="BB383" t="n">
        <v>513747</v>
      </c>
      <c r="BC383" t="n">
        <v>13.33418</v>
      </c>
      <c r="BD383" t="n">
        <v>52.49901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719</v>
      </c>
      <c r="F384" t="n">
        <v>743239</v>
      </c>
      <c r="G384" t="s">
        <v>74</v>
      </c>
      <c r="H384" t="s">
        <v>75</v>
      </c>
      <c r="I384" t="s"/>
      <c r="J384" t="s">
        <v>74</v>
      </c>
      <c r="K384" t="n">
        <v>196</v>
      </c>
      <c r="L384" t="s">
        <v>76</v>
      </c>
      <c r="M384" t="s"/>
      <c r="N384" t="s">
        <v>412</v>
      </c>
      <c r="O384" t="s">
        <v>78</v>
      </c>
      <c r="P384" t="s">
        <v>720</v>
      </c>
      <c r="Q384" t="s"/>
      <c r="R384" t="s">
        <v>118</v>
      </c>
      <c r="S384" t="s">
        <v>723</v>
      </c>
      <c r="T384" t="s">
        <v>82</v>
      </c>
      <c r="U384" t="s"/>
      <c r="V384" t="s">
        <v>83</v>
      </c>
      <c r="W384" t="s">
        <v>99</v>
      </c>
      <c r="X384" t="s"/>
      <c r="Y384" t="s">
        <v>85</v>
      </c>
      <c r="Z384">
        <f>HYPERLINK("https://hotelmonitor-cachepage.eclerx.com/savepage/tk_15435848747048569_sr_2117.html","info")</f>
        <v/>
      </c>
      <c r="AA384" t="n">
        <v>147293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182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1003460</v>
      </c>
      <c r="AZ384" t="s">
        <v>721</v>
      </c>
      <c r="BA384" t="s"/>
      <c r="BB384" t="n">
        <v>513747</v>
      </c>
      <c r="BC384" t="n">
        <v>13.33418</v>
      </c>
      <c r="BD384" t="n">
        <v>52.49901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719</v>
      </c>
      <c r="F385" t="n">
        <v>743239</v>
      </c>
      <c r="G385" t="s">
        <v>74</v>
      </c>
      <c r="H385" t="s">
        <v>75</v>
      </c>
      <c r="I385" t="s"/>
      <c r="J385" t="s">
        <v>74</v>
      </c>
      <c r="K385" t="n">
        <v>216</v>
      </c>
      <c r="L385" t="s">
        <v>76</v>
      </c>
      <c r="M385" t="s"/>
      <c r="N385" t="s">
        <v>724</v>
      </c>
      <c r="O385" t="s">
        <v>78</v>
      </c>
      <c r="P385" t="s">
        <v>720</v>
      </c>
      <c r="Q385" t="s"/>
      <c r="R385" t="s">
        <v>118</v>
      </c>
      <c r="S385" t="s">
        <v>725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HYPERLINK("https://hotelmonitor-cachepage.eclerx.com/savepage/tk_15435848747048569_sr_2117.html","info")</f>
        <v/>
      </c>
      <c r="AA385" t="n">
        <v>147293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182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1003460</v>
      </c>
      <c r="AZ385" t="s">
        <v>721</v>
      </c>
      <c r="BA385" t="s"/>
      <c r="BB385" t="n">
        <v>513747</v>
      </c>
      <c r="BC385" t="n">
        <v>13.33418</v>
      </c>
      <c r="BD385" t="n">
        <v>52.49901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719</v>
      </c>
      <c r="F386" t="n">
        <v>743239</v>
      </c>
      <c r="G386" t="s">
        <v>74</v>
      </c>
      <c r="H386" t="s">
        <v>75</v>
      </c>
      <c r="I386" t="s"/>
      <c r="J386" t="s">
        <v>74</v>
      </c>
      <c r="K386" t="n">
        <v>240</v>
      </c>
      <c r="L386" t="s">
        <v>76</v>
      </c>
      <c r="M386" t="s"/>
      <c r="N386" t="s">
        <v>724</v>
      </c>
      <c r="O386" t="s">
        <v>78</v>
      </c>
      <c r="P386" t="s">
        <v>720</v>
      </c>
      <c r="Q386" t="s"/>
      <c r="R386" t="s">
        <v>118</v>
      </c>
      <c r="S386" t="s">
        <v>622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HYPERLINK("https://hotelmonitor-cachepage.eclerx.com/savepage/tk_15435848747048569_sr_2117.html","info")</f>
        <v/>
      </c>
      <c r="AA386" t="n">
        <v>147293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182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1003460</v>
      </c>
      <c r="AZ386" t="s">
        <v>721</v>
      </c>
      <c r="BA386" t="s"/>
      <c r="BB386" t="n">
        <v>513747</v>
      </c>
      <c r="BC386" t="n">
        <v>13.33418</v>
      </c>
      <c r="BD386" t="n">
        <v>52.49901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719</v>
      </c>
      <c r="F387" t="n">
        <v>743239</v>
      </c>
      <c r="G387" t="s">
        <v>74</v>
      </c>
      <c r="H387" t="s">
        <v>75</v>
      </c>
      <c r="I387" t="s"/>
      <c r="J387" t="s">
        <v>74</v>
      </c>
      <c r="K387" t="n">
        <v>259.2</v>
      </c>
      <c r="L387" t="s">
        <v>76</v>
      </c>
      <c r="M387" t="s"/>
      <c r="N387" t="s">
        <v>726</v>
      </c>
      <c r="O387" t="s">
        <v>78</v>
      </c>
      <c r="P387" t="s">
        <v>720</v>
      </c>
      <c r="Q387" t="s"/>
      <c r="R387" t="s">
        <v>118</v>
      </c>
      <c r="S387" t="s">
        <v>727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HYPERLINK("https://hotelmonitor-cachepage.eclerx.com/savepage/tk_15435848747048569_sr_2117.html","info")</f>
        <v/>
      </c>
      <c r="AA387" t="n">
        <v>147293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182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1003460</v>
      </c>
      <c r="AZ387" t="s">
        <v>721</v>
      </c>
      <c r="BA387" t="s"/>
      <c r="BB387" t="n">
        <v>513747</v>
      </c>
      <c r="BC387" t="n">
        <v>13.33418</v>
      </c>
      <c r="BD387" t="n">
        <v>52.49901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719</v>
      </c>
      <c r="F388" t="n">
        <v>743239</v>
      </c>
      <c r="G388" t="s">
        <v>74</v>
      </c>
      <c r="H388" t="s">
        <v>75</v>
      </c>
      <c r="I388" t="s"/>
      <c r="J388" t="s">
        <v>74</v>
      </c>
      <c r="K388" t="n">
        <v>317.52</v>
      </c>
      <c r="L388" t="s">
        <v>76</v>
      </c>
      <c r="M388" t="s"/>
      <c r="N388" t="s">
        <v>726</v>
      </c>
      <c r="O388" t="s">
        <v>78</v>
      </c>
      <c r="P388" t="s">
        <v>720</v>
      </c>
      <c r="Q388" t="s"/>
      <c r="R388" t="s">
        <v>118</v>
      </c>
      <c r="S388" t="s">
        <v>728</v>
      </c>
      <c r="T388" t="s">
        <v>82</v>
      </c>
      <c r="U388" t="s"/>
      <c r="V388" t="s">
        <v>83</v>
      </c>
      <c r="W388" t="s">
        <v>99</v>
      </c>
      <c r="X388" t="s"/>
      <c r="Y388" t="s">
        <v>85</v>
      </c>
      <c r="Z388">
        <f>HYPERLINK("https://hotelmonitor-cachepage.eclerx.com/savepage/tk_15435848747048569_sr_2117.html","info")</f>
        <v/>
      </c>
      <c r="AA388" t="n">
        <v>147293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182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1003460</v>
      </c>
      <c r="AZ388" t="s">
        <v>721</v>
      </c>
      <c r="BA388" t="s"/>
      <c r="BB388" t="n">
        <v>513747</v>
      </c>
      <c r="BC388" t="n">
        <v>13.33418</v>
      </c>
      <c r="BD388" t="n">
        <v>52.49901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719</v>
      </c>
      <c r="F389" t="n">
        <v>743239</v>
      </c>
      <c r="G389" t="s">
        <v>74</v>
      </c>
      <c r="H389" t="s">
        <v>75</v>
      </c>
      <c r="I389" t="s"/>
      <c r="J389" t="s">
        <v>74</v>
      </c>
      <c r="K389" t="n">
        <v>320</v>
      </c>
      <c r="L389" t="s">
        <v>76</v>
      </c>
      <c r="M389" t="s"/>
      <c r="N389" t="s">
        <v>726</v>
      </c>
      <c r="O389" t="s">
        <v>78</v>
      </c>
      <c r="P389" t="s">
        <v>720</v>
      </c>
      <c r="Q389" t="s"/>
      <c r="R389" t="s">
        <v>118</v>
      </c>
      <c r="S389" t="s">
        <v>729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HYPERLINK("https://hotelmonitor-cachepage.eclerx.com/savepage/tk_15435848747048569_sr_2117.html","info")</f>
        <v/>
      </c>
      <c r="AA389" t="n">
        <v>147293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182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1003460</v>
      </c>
      <c r="AZ389" t="s">
        <v>721</v>
      </c>
      <c r="BA389" t="s"/>
      <c r="BB389" t="n">
        <v>513747</v>
      </c>
      <c r="BC389" t="n">
        <v>13.33418</v>
      </c>
      <c r="BD389" t="n">
        <v>52.49901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719</v>
      </c>
      <c r="F390" t="n">
        <v>743239</v>
      </c>
      <c r="G390" t="s">
        <v>74</v>
      </c>
      <c r="H390" t="s">
        <v>75</v>
      </c>
      <c r="I390" t="s"/>
      <c r="J390" t="s">
        <v>74</v>
      </c>
      <c r="K390" t="n">
        <v>392</v>
      </c>
      <c r="L390" t="s">
        <v>76</v>
      </c>
      <c r="M390" t="s"/>
      <c r="N390" t="s">
        <v>726</v>
      </c>
      <c r="O390" t="s">
        <v>78</v>
      </c>
      <c r="P390" t="s">
        <v>720</v>
      </c>
      <c r="Q390" t="s"/>
      <c r="R390" t="s">
        <v>118</v>
      </c>
      <c r="S390" t="s">
        <v>730</v>
      </c>
      <c r="T390" t="s">
        <v>82</v>
      </c>
      <c r="U390" t="s"/>
      <c r="V390" t="s">
        <v>83</v>
      </c>
      <c r="W390" t="s">
        <v>99</v>
      </c>
      <c r="X390" t="s"/>
      <c r="Y390" t="s">
        <v>85</v>
      </c>
      <c r="Z390">
        <f>HYPERLINK("https://hotelmonitor-cachepage.eclerx.com/savepage/tk_15435848747048569_sr_2117.html","info")</f>
        <v/>
      </c>
      <c r="AA390" t="n">
        <v>147293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182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1003460</v>
      </c>
      <c r="AZ390" t="s">
        <v>721</v>
      </c>
      <c r="BA390" t="s"/>
      <c r="BB390" t="n">
        <v>513747</v>
      </c>
      <c r="BC390" t="n">
        <v>13.33418</v>
      </c>
      <c r="BD390" t="n">
        <v>52.49901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731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115</v>
      </c>
      <c r="L391" t="s">
        <v>76</v>
      </c>
      <c r="M391" t="s"/>
      <c r="N391" t="s">
        <v>732</v>
      </c>
      <c r="O391" t="s">
        <v>78</v>
      </c>
      <c r="P391" t="s">
        <v>731</v>
      </c>
      <c r="Q391" t="s"/>
      <c r="R391" t="s">
        <v>118</v>
      </c>
      <c r="S391" t="s">
        <v>596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HYPERLINK("https://hotelmonitor-cachepage.eclerx.com/savepage/tk_15435850130810177_sr_2117.html","info")</f>
        <v/>
      </c>
      <c r="AA391" t="n">
        <v>-1422608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259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1422608</v>
      </c>
      <c r="AZ391" t="s">
        <v>733</v>
      </c>
      <c r="BA391" t="s"/>
      <c r="BB391" t="n">
        <v>164531</v>
      </c>
      <c r="BC391" t="n">
        <v>13.32508</v>
      </c>
      <c r="BD391" t="n">
        <v>52.50877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731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124</v>
      </c>
      <c r="L392" t="s">
        <v>76</v>
      </c>
      <c r="M392" t="s"/>
      <c r="N392" t="s">
        <v>734</v>
      </c>
      <c r="O392" t="s">
        <v>78</v>
      </c>
      <c r="P392" t="s">
        <v>731</v>
      </c>
      <c r="Q392" t="s"/>
      <c r="R392" t="s">
        <v>118</v>
      </c>
      <c r="S392" t="s">
        <v>94</v>
      </c>
      <c r="T392" t="s">
        <v>82</v>
      </c>
      <c r="U392" t="s"/>
      <c r="V392" t="s">
        <v>83</v>
      </c>
      <c r="W392" t="s">
        <v>99</v>
      </c>
      <c r="X392" t="s"/>
      <c r="Y392" t="s">
        <v>85</v>
      </c>
      <c r="Z392">
        <f>HYPERLINK("https://hotelmonitor-cachepage.eclerx.com/savepage/tk_15435850130810177_sr_2117.html","info")</f>
        <v/>
      </c>
      <c r="AA392" t="n">
        <v>-1422608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259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1422608</v>
      </c>
      <c r="AZ392" t="s">
        <v>733</v>
      </c>
      <c r="BA392" t="s"/>
      <c r="BB392" t="n">
        <v>164531</v>
      </c>
      <c r="BC392" t="n">
        <v>13.32508</v>
      </c>
      <c r="BD392" t="n">
        <v>52.50877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731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130</v>
      </c>
      <c r="L393" t="s">
        <v>76</v>
      </c>
      <c r="M393" t="s"/>
      <c r="N393" t="s">
        <v>735</v>
      </c>
      <c r="O393" t="s">
        <v>78</v>
      </c>
      <c r="P393" t="s">
        <v>731</v>
      </c>
      <c r="Q393" t="s"/>
      <c r="R393" t="s">
        <v>118</v>
      </c>
      <c r="S393" t="s">
        <v>736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HYPERLINK("https://hotelmonitor-cachepage.eclerx.com/savepage/tk_15435850130810177_sr_2117.html","info")</f>
        <v/>
      </c>
      <c r="AA393" t="n">
        <v>-1422608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259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1422608</v>
      </c>
      <c r="AZ393" t="s">
        <v>733</v>
      </c>
      <c r="BA393" t="s"/>
      <c r="BB393" t="n">
        <v>164531</v>
      </c>
      <c r="BC393" t="n">
        <v>13.32508</v>
      </c>
      <c r="BD393" t="n">
        <v>52.50877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731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139</v>
      </c>
      <c r="L394" t="s">
        <v>76</v>
      </c>
      <c r="M394" t="s"/>
      <c r="N394" t="s">
        <v>735</v>
      </c>
      <c r="O394" t="s">
        <v>78</v>
      </c>
      <c r="P394" t="s">
        <v>731</v>
      </c>
      <c r="Q394" t="s"/>
      <c r="R394" t="s">
        <v>118</v>
      </c>
      <c r="S394" t="s">
        <v>216</v>
      </c>
      <c r="T394" t="s">
        <v>82</v>
      </c>
      <c r="U394" t="s"/>
      <c r="V394" t="s">
        <v>83</v>
      </c>
      <c r="W394" t="s">
        <v>99</v>
      </c>
      <c r="X394" t="s"/>
      <c r="Y394" t="s">
        <v>85</v>
      </c>
      <c r="Z394">
        <f>HYPERLINK("https://hotelmonitor-cachepage.eclerx.com/savepage/tk_15435850130810177_sr_2117.html","info")</f>
        <v/>
      </c>
      <c r="AA394" t="n">
        <v>-1422608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259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1422608</v>
      </c>
      <c r="AZ394" t="s">
        <v>733</v>
      </c>
      <c r="BA394" t="s"/>
      <c r="BB394" t="n">
        <v>164531</v>
      </c>
      <c r="BC394" t="n">
        <v>13.32508</v>
      </c>
      <c r="BD394" t="n">
        <v>52.50877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731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159</v>
      </c>
      <c r="L395" t="s">
        <v>76</v>
      </c>
      <c r="M395" t="s"/>
      <c r="N395" t="s">
        <v>340</v>
      </c>
      <c r="O395" t="s">
        <v>78</v>
      </c>
      <c r="P395" t="s">
        <v>731</v>
      </c>
      <c r="Q395" t="s"/>
      <c r="R395" t="s">
        <v>118</v>
      </c>
      <c r="S395" t="s">
        <v>158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HYPERLINK("https://hotelmonitor-cachepage.eclerx.com/savepage/tk_15435850130810177_sr_2117.html","info")</f>
        <v/>
      </c>
      <c r="AA395" t="n">
        <v>-1422608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259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1422608</v>
      </c>
      <c r="AZ395" t="s">
        <v>733</v>
      </c>
      <c r="BA395" t="s"/>
      <c r="BB395" t="n">
        <v>164531</v>
      </c>
      <c r="BC395" t="n">
        <v>13.32508</v>
      </c>
      <c r="BD395" t="n">
        <v>52.50877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731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169</v>
      </c>
      <c r="L396" t="s">
        <v>76</v>
      </c>
      <c r="M396" t="s"/>
      <c r="N396" t="s">
        <v>737</v>
      </c>
      <c r="O396" t="s">
        <v>78</v>
      </c>
      <c r="P396" t="s">
        <v>731</v>
      </c>
      <c r="Q396" t="s"/>
      <c r="R396" t="s">
        <v>118</v>
      </c>
      <c r="S396" t="s">
        <v>738</v>
      </c>
      <c r="T396" t="s">
        <v>82</v>
      </c>
      <c r="U396" t="s"/>
      <c r="V396" t="s">
        <v>83</v>
      </c>
      <c r="W396" t="s">
        <v>99</v>
      </c>
      <c r="X396" t="s"/>
      <c r="Y396" t="s">
        <v>85</v>
      </c>
      <c r="Z396">
        <f>HYPERLINK("https://hotelmonitor-cachepage.eclerx.com/savepage/tk_15435850130810177_sr_2117.html","info")</f>
        <v/>
      </c>
      <c r="AA396" t="n">
        <v>-1422608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259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1422608</v>
      </c>
      <c r="AZ396" t="s">
        <v>733</v>
      </c>
      <c r="BA396" t="s"/>
      <c r="BB396" t="n">
        <v>164531</v>
      </c>
      <c r="BC396" t="n">
        <v>13.32508</v>
      </c>
      <c r="BD396" t="n">
        <v>52.50877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731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174</v>
      </c>
      <c r="L397" t="s">
        <v>76</v>
      </c>
      <c r="M397" t="s"/>
      <c r="N397" t="s">
        <v>739</v>
      </c>
      <c r="O397" t="s">
        <v>78</v>
      </c>
      <c r="P397" t="s">
        <v>731</v>
      </c>
      <c r="Q397" t="s"/>
      <c r="R397" t="s">
        <v>118</v>
      </c>
      <c r="S397" t="s">
        <v>563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HYPERLINK("https://hotelmonitor-cachepage.eclerx.com/savepage/tk_15435850130810177_sr_2117.html","info")</f>
        <v/>
      </c>
      <c r="AA397" t="n">
        <v>-1422608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259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1422608</v>
      </c>
      <c r="AZ397" t="s">
        <v>733</v>
      </c>
      <c r="BA397" t="s"/>
      <c r="BB397" t="n">
        <v>164531</v>
      </c>
      <c r="BC397" t="n">
        <v>13.32508</v>
      </c>
      <c r="BD397" t="n">
        <v>52.50877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740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110.88</v>
      </c>
      <c r="L398" t="s">
        <v>76</v>
      </c>
      <c r="M398" t="s"/>
      <c r="N398" t="s">
        <v>252</v>
      </c>
      <c r="O398" t="s">
        <v>78</v>
      </c>
      <c r="P398" t="s">
        <v>740</v>
      </c>
      <c r="Q398" t="s"/>
      <c r="R398" t="s">
        <v>80</v>
      </c>
      <c r="S398" t="s">
        <v>741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HYPERLINK("https://hotelmonitor-cachepage.eclerx.com/savepage/tk_15435847025882053_sr_2117.html","info")</f>
        <v/>
      </c>
      <c r="AA398" t="n">
        <v>-2071513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84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2071513</v>
      </c>
      <c r="AZ398" t="s">
        <v>742</v>
      </c>
      <c r="BA398" t="s"/>
      <c r="BB398" t="n">
        <v>60647</v>
      </c>
      <c r="BC398" t="n">
        <v>13.37034</v>
      </c>
      <c r="BD398" t="n">
        <v>52.50329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740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189.42</v>
      </c>
      <c r="L399" t="s">
        <v>76</v>
      </c>
      <c r="M399" t="s"/>
      <c r="N399" t="s">
        <v>109</v>
      </c>
      <c r="O399" t="s">
        <v>78</v>
      </c>
      <c r="P399" t="s">
        <v>740</v>
      </c>
      <c r="Q399" t="s"/>
      <c r="R399" t="s">
        <v>80</v>
      </c>
      <c r="S399" t="s">
        <v>743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HYPERLINK("https://hotelmonitor-cachepage.eclerx.com/savepage/tk_15435847025882053_sr_2117.html","info")</f>
        <v/>
      </c>
      <c r="AA399" t="n">
        <v>-2071513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84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2071513</v>
      </c>
      <c r="AZ399" t="s">
        <v>742</v>
      </c>
      <c r="BA399" t="s"/>
      <c r="BB399" t="n">
        <v>60647</v>
      </c>
      <c r="BC399" t="n">
        <v>13.37034</v>
      </c>
      <c r="BD399" t="n">
        <v>52.50329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740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214.95</v>
      </c>
      <c r="L400" t="s">
        <v>76</v>
      </c>
      <c r="M400" t="s"/>
      <c r="N400" t="s">
        <v>109</v>
      </c>
      <c r="O400" t="s">
        <v>78</v>
      </c>
      <c r="P400" t="s">
        <v>740</v>
      </c>
      <c r="Q400" t="s"/>
      <c r="R400" t="s">
        <v>80</v>
      </c>
      <c r="S400" t="s">
        <v>744</v>
      </c>
      <c r="T400" t="s">
        <v>82</v>
      </c>
      <c r="U400" t="s"/>
      <c r="V400" t="s">
        <v>83</v>
      </c>
      <c r="W400" t="s">
        <v>99</v>
      </c>
      <c r="X400" t="s"/>
      <c r="Y400" t="s">
        <v>85</v>
      </c>
      <c r="Z400">
        <f>HYPERLINK("https://hotelmonitor-cachepage.eclerx.com/savepage/tk_15435847025882053_sr_2117.html","info")</f>
        <v/>
      </c>
      <c r="AA400" t="n">
        <v>-2071513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84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2071513</v>
      </c>
      <c r="AZ400" t="s">
        <v>742</v>
      </c>
      <c r="BA400" t="s"/>
      <c r="BB400" t="n">
        <v>60647</v>
      </c>
      <c r="BC400" t="n">
        <v>13.37034</v>
      </c>
      <c r="BD400" t="n">
        <v>52.50329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745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88.2</v>
      </c>
      <c r="L401" t="s">
        <v>76</v>
      </c>
      <c r="M401" t="s"/>
      <c r="N401" t="s">
        <v>141</v>
      </c>
      <c r="O401" t="s">
        <v>78</v>
      </c>
      <c r="P401" t="s">
        <v>745</v>
      </c>
      <c r="Q401" t="s"/>
      <c r="R401" t="s">
        <v>80</v>
      </c>
      <c r="S401" t="s">
        <v>746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HYPERLINK("https://hotelmonitor-cachepage.eclerx.com/savepage/tk_1543584562644809_sr_2117.html","info")</f>
        <v/>
      </c>
      <c r="AA401" t="n">
        <v>-937941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937941</v>
      </c>
      <c r="AZ401" t="s">
        <v>747</v>
      </c>
      <c r="BA401" t="s"/>
      <c r="BB401" t="n">
        <v>439259</v>
      </c>
      <c r="BC401" t="n">
        <v>13.35609</v>
      </c>
      <c r="BD401" t="n">
        <v>52.52022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748</v>
      </c>
      <c r="F402" t="n">
        <v>529950</v>
      </c>
      <c r="G402" t="s">
        <v>74</v>
      </c>
      <c r="H402" t="s">
        <v>75</v>
      </c>
      <c r="I402" t="s"/>
      <c r="J402" t="s">
        <v>74</v>
      </c>
      <c r="K402" t="n">
        <v>114</v>
      </c>
      <c r="L402" t="s">
        <v>76</v>
      </c>
      <c r="M402" t="s"/>
      <c r="N402" t="s">
        <v>426</v>
      </c>
      <c r="O402" t="s">
        <v>78</v>
      </c>
      <c r="P402" t="s">
        <v>749</v>
      </c>
      <c r="Q402" t="s"/>
      <c r="R402" t="s">
        <v>80</v>
      </c>
      <c r="S402" t="s">
        <v>136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HYPERLINK("https://hotelmonitor-cachepage.eclerx.com/savepage/tk_154358478922154_sr_2117.html","info")</f>
        <v/>
      </c>
      <c r="AA402" t="n">
        <v>99191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132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937934</v>
      </c>
      <c r="AZ402" t="s">
        <v>750</v>
      </c>
      <c r="BA402" t="s"/>
      <c r="BB402" t="n">
        <v>88500</v>
      </c>
      <c r="BC402" t="n">
        <v>13.375511</v>
      </c>
      <c r="BD402" t="n">
        <v>52.500157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748</v>
      </c>
      <c r="F403" t="n">
        <v>529950</v>
      </c>
      <c r="G403" t="s">
        <v>74</v>
      </c>
      <c r="H403" t="s">
        <v>75</v>
      </c>
      <c r="I403" t="s"/>
      <c r="J403" t="s">
        <v>74</v>
      </c>
      <c r="K403" t="n">
        <v>114</v>
      </c>
      <c r="L403" t="s">
        <v>76</v>
      </c>
      <c r="M403" t="s"/>
      <c r="N403" t="s">
        <v>463</v>
      </c>
      <c r="O403" t="s">
        <v>78</v>
      </c>
      <c r="P403" t="s">
        <v>749</v>
      </c>
      <c r="Q403" t="s"/>
      <c r="R403" t="s">
        <v>80</v>
      </c>
      <c r="S403" t="s">
        <v>136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HYPERLINK("https://hotelmonitor-cachepage.eclerx.com/savepage/tk_154358478922154_sr_2117.html","info")</f>
        <v/>
      </c>
      <c r="AA403" t="n">
        <v>99191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132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937934</v>
      </c>
      <c r="AZ403" t="s">
        <v>750</v>
      </c>
      <c r="BA403" t="s"/>
      <c r="BB403" t="n">
        <v>88500</v>
      </c>
      <c r="BC403" t="n">
        <v>13.375511</v>
      </c>
      <c r="BD403" t="n">
        <v>52.500157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748</v>
      </c>
      <c r="F404" t="n">
        <v>529950</v>
      </c>
      <c r="G404" t="s">
        <v>74</v>
      </c>
      <c r="H404" t="s">
        <v>75</v>
      </c>
      <c r="I404" t="s"/>
      <c r="J404" t="s">
        <v>74</v>
      </c>
      <c r="K404" t="n">
        <v>142</v>
      </c>
      <c r="L404" t="s">
        <v>76</v>
      </c>
      <c r="M404" t="s"/>
      <c r="N404" t="s">
        <v>426</v>
      </c>
      <c r="O404" t="s">
        <v>78</v>
      </c>
      <c r="P404" t="s">
        <v>749</v>
      </c>
      <c r="Q404" t="s"/>
      <c r="R404" t="s">
        <v>80</v>
      </c>
      <c r="S404" t="s">
        <v>568</v>
      </c>
      <c r="T404" t="s">
        <v>82</v>
      </c>
      <c r="U404" t="s"/>
      <c r="V404" t="s">
        <v>83</v>
      </c>
      <c r="W404" t="s">
        <v>99</v>
      </c>
      <c r="X404" t="s"/>
      <c r="Y404" t="s">
        <v>85</v>
      </c>
      <c r="Z404">
        <f>HYPERLINK("https://hotelmonitor-cachepage.eclerx.com/savepage/tk_154358478922154_sr_2117.html","info")</f>
        <v/>
      </c>
      <c r="AA404" t="n">
        <v>99191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132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937934</v>
      </c>
      <c r="AZ404" t="s">
        <v>750</v>
      </c>
      <c r="BA404" t="s"/>
      <c r="BB404" t="n">
        <v>88500</v>
      </c>
      <c r="BC404" t="n">
        <v>13.375511</v>
      </c>
      <c r="BD404" t="n">
        <v>52.500157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748</v>
      </c>
      <c r="F405" t="n">
        <v>529950</v>
      </c>
      <c r="G405" t="s">
        <v>74</v>
      </c>
      <c r="H405" t="s">
        <v>75</v>
      </c>
      <c r="I405" t="s"/>
      <c r="J405" t="s">
        <v>74</v>
      </c>
      <c r="K405" t="n">
        <v>142</v>
      </c>
      <c r="L405" t="s">
        <v>76</v>
      </c>
      <c r="M405" t="s"/>
      <c r="N405" t="s">
        <v>463</v>
      </c>
      <c r="O405" t="s">
        <v>78</v>
      </c>
      <c r="P405" t="s">
        <v>749</v>
      </c>
      <c r="Q405" t="s"/>
      <c r="R405" t="s">
        <v>80</v>
      </c>
      <c r="S405" t="s">
        <v>568</v>
      </c>
      <c r="T405" t="s">
        <v>82</v>
      </c>
      <c r="U405" t="s"/>
      <c r="V405" t="s">
        <v>83</v>
      </c>
      <c r="W405" t="s">
        <v>99</v>
      </c>
      <c r="X405" t="s"/>
      <c r="Y405" t="s">
        <v>85</v>
      </c>
      <c r="Z405">
        <f>HYPERLINK("https://hotelmonitor-cachepage.eclerx.com/savepage/tk_154358478922154_sr_2117.html","info")</f>
        <v/>
      </c>
      <c r="AA405" t="n">
        <v>99191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132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937934</v>
      </c>
      <c r="AZ405" t="s">
        <v>750</v>
      </c>
      <c r="BA405" t="s"/>
      <c r="BB405" t="n">
        <v>88500</v>
      </c>
      <c r="BC405" t="n">
        <v>13.375511</v>
      </c>
      <c r="BD405" t="n">
        <v>52.500157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751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108.9</v>
      </c>
      <c r="L406" t="s">
        <v>76</v>
      </c>
      <c r="M406" t="s"/>
      <c r="N406" t="s">
        <v>752</v>
      </c>
      <c r="O406" t="s">
        <v>78</v>
      </c>
      <c r="P406" t="s">
        <v>751</v>
      </c>
      <c r="Q406" t="s"/>
      <c r="R406" t="s">
        <v>118</v>
      </c>
      <c r="S406" t="s">
        <v>753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HYPERLINK("https://hotelmonitor-cachepage.eclerx.com/savepage/tk_1543585112665615_sr_2117.html","info")</f>
        <v/>
      </c>
      <c r="AA406" t="n">
        <v>-6262104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316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6262104</v>
      </c>
      <c r="AZ406" t="s">
        <v>754</v>
      </c>
      <c r="BA406" t="s"/>
      <c r="BB406" t="n">
        <v>69600</v>
      </c>
      <c r="BC406" t="n">
        <v>13.366358</v>
      </c>
      <c r="BD406" t="n">
        <v>52.503407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751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119.7</v>
      </c>
      <c r="L407" t="s">
        <v>76</v>
      </c>
      <c r="M407" t="s"/>
      <c r="N407" t="s">
        <v>113</v>
      </c>
      <c r="O407" t="s">
        <v>78</v>
      </c>
      <c r="P407" t="s">
        <v>751</v>
      </c>
      <c r="Q407" t="s"/>
      <c r="R407" t="s">
        <v>118</v>
      </c>
      <c r="S407" t="s">
        <v>755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HYPERLINK("https://hotelmonitor-cachepage.eclerx.com/savepage/tk_1543585112665615_sr_2117.html","info")</f>
        <v/>
      </c>
      <c r="AA407" t="n">
        <v>-6262104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316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6262104</v>
      </c>
      <c r="AZ407" t="s">
        <v>754</v>
      </c>
      <c r="BA407" t="s"/>
      <c r="BB407" t="n">
        <v>69600</v>
      </c>
      <c r="BC407" t="n">
        <v>13.366358</v>
      </c>
      <c r="BD407" t="n">
        <v>52.503407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751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152.1</v>
      </c>
      <c r="L408" t="s">
        <v>76</v>
      </c>
      <c r="M408" t="s"/>
      <c r="N408" t="s">
        <v>756</v>
      </c>
      <c r="O408" t="s">
        <v>78</v>
      </c>
      <c r="P408" t="s">
        <v>751</v>
      </c>
      <c r="Q408" t="s"/>
      <c r="R408" t="s">
        <v>118</v>
      </c>
      <c r="S408" t="s">
        <v>757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HYPERLINK("https://hotelmonitor-cachepage.eclerx.com/savepage/tk_1543585112665615_sr_2117.html","info")</f>
        <v/>
      </c>
      <c r="AA408" t="n">
        <v>-6262104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316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6262104</v>
      </c>
      <c r="AZ408" t="s">
        <v>754</v>
      </c>
      <c r="BA408" t="s"/>
      <c r="BB408" t="n">
        <v>69600</v>
      </c>
      <c r="BC408" t="n">
        <v>13.366358</v>
      </c>
      <c r="BD408" t="n">
        <v>52.503407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758</v>
      </c>
      <c r="F409" t="n">
        <v>71953</v>
      </c>
      <c r="G409" t="s">
        <v>74</v>
      </c>
      <c r="H409" t="s">
        <v>75</v>
      </c>
      <c r="I409" t="s"/>
      <c r="J409" t="s">
        <v>74</v>
      </c>
      <c r="K409" t="n">
        <v>87</v>
      </c>
      <c r="L409" t="s">
        <v>76</v>
      </c>
      <c r="M409" t="s"/>
      <c r="N409" t="s">
        <v>96</v>
      </c>
      <c r="O409" t="s">
        <v>78</v>
      </c>
      <c r="P409" t="s">
        <v>759</v>
      </c>
      <c r="Q409" t="s"/>
      <c r="R409" t="s">
        <v>118</v>
      </c>
      <c r="S409" t="s">
        <v>528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HYPERLINK("https://hotelmonitor-cachepage.eclerx.com/savepage/tk_154358475944061_sr_2117.html","info")</f>
        <v/>
      </c>
      <c r="AA409" t="n">
        <v>7276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114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166124</v>
      </c>
      <c r="AZ409" t="s">
        <v>760</v>
      </c>
      <c r="BA409" t="s"/>
      <c r="BB409" t="n">
        <v>62011</v>
      </c>
      <c r="BC409" t="n">
        <v>13.512969</v>
      </c>
      <c r="BD409" t="n">
        <v>52.458752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758</v>
      </c>
      <c r="F410" t="n">
        <v>71953</v>
      </c>
      <c r="G410" t="s">
        <v>74</v>
      </c>
      <c r="H410" t="s">
        <v>75</v>
      </c>
      <c r="I410" t="s"/>
      <c r="J410" t="s">
        <v>74</v>
      </c>
      <c r="K410" t="n">
        <v>94</v>
      </c>
      <c r="L410" t="s">
        <v>76</v>
      </c>
      <c r="M410" t="s"/>
      <c r="N410" t="s">
        <v>141</v>
      </c>
      <c r="O410" t="s">
        <v>78</v>
      </c>
      <c r="P410" t="s">
        <v>759</v>
      </c>
      <c r="Q410" t="s"/>
      <c r="R410" t="s">
        <v>118</v>
      </c>
      <c r="S410" t="s">
        <v>346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HYPERLINK("https://hotelmonitor-cachepage.eclerx.com/savepage/tk_154358475944061_sr_2117.html","info")</f>
        <v/>
      </c>
      <c r="AA410" t="n">
        <v>7276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114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166124</v>
      </c>
      <c r="AZ410" t="s">
        <v>760</v>
      </c>
      <c r="BA410" t="s"/>
      <c r="BB410" t="n">
        <v>62011</v>
      </c>
      <c r="BC410" t="n">
        <v>13.512969</v>
      </c>
      <c r="BD410" t="n">
        <v>52.458752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758</v>
      </c>
      <c r="F411" t="n">
        <v>71953</v>
      </c>
      <c r="G411" t="s">
        <v>74</v>
      </c>
      <c r="H411" t="s">
        <v>75</v>
      </c>
      <c r="I411" t="s"/>
      <c r="J411" t="s">
        <v>74</v>
      </c>
      <c r="K411" t="n">
        <v>104</v>
      </c>
      <c r="L411" t="s">
        <v>76</v>
      </c>
      <c r="M411" t="s"/>
      <c r="N411" t="s">
        <v>125</v>
      </c>
      <c r="O411" t="s">
        <v>78</v>
      </c>
      <c r="P411" t="s">
        <v>759</v>
      </c>
      <c r="Q411" t="s"/>
      <c r="R411" t="s">
        <v>118</v>
      </c>
      <c r="S411" t="s">
        <v>522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HYPERLINK("https://hotelmonitor-cachepage.eclerx.com/savepage/tk_154358475944061_sr_2117.html","info")</f>
        <v/>
      </c>
      <c r="AA411" t="n">
        <v>7276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114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166124</v>
      </c>
      <c r="AZ411" t="s">
        <v>760</v>
      </c>
      <c r="BA411" t="s"/>
      <c r="BB411" t="n">
        <v>62011</v>
      </c>
      <c r="BC411" t="n">
        <v>13.512969</v>
      </c>
      <c r="BD411" t="n">
        <v>52.458752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761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79</v>
      </c>
      <c r="L412" t="s">
        <v>76</v>
      </c>
      <c r="M412" t="s"/>
      <c r="N412" t="s">
        <v>762</v>
      </c>
      <c r="O412" t="s">
        <v>78</v>
      </c>
      <c r="P412" t="s">
        <v>761</v>
      </c>
      <c r="Q412" t="s"/>
      <c r="R412" t="s">
        <v>114</v>
      </c>
      <c r="S412" t="s">
        <v>207</v>
      </c>
      <c r="T412" t="s">
        <v>82</v>
      </c>
      <c r="U412" t="s"/>
      <c r="V412" t="s">
        <v>83</v>
      </c>
      <c r="W412" t="s">
        <v>99</v>
      </c>
      <c r="X412" t="s"/>
      <c r="Y412" t="s">
        <v>85</v>
      </c>
      <c r="Z412">
        <f>HYPERLINK("https://hotelmonitor-cachepage.eclerx.com/savepage/tk_15435847153117576_sr_2117.html","info")</f>
        <v/>
      </c>
      <c r="AA412" t="n">
        <v>-2071541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92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2071541</v>
      </c>
      <c r="AZ412" t="s">
        <v>763</v>
      </c>
      <c r="BA412" t="s"/>
      <c r="BB412" t="n">
        <v>42026</v>
      </c>
      <c r="BC412" t="n">
        <v>13.27298</v>
      </c>
      <c r="BD412" t="n">
        <v>52.45425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761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99</v>
      </c>
      <c r="L413" t="s">
        <v>76</v>
      </c>
      <c r="M413" t="s"/>
      <c r="N413" t="s">
        <v>113</v>
      </c>
      <c r="O413" t="s">
        <v>78</v>
      </c>
      <c r="P413" t="s">
        <v>761</v>
      </c>
      <c r="Q413" t="s"/>
      <c r="R413" t="s">
        <v>114</v>
      </c>
      <c r="S413" t="s">
        <v>123</v>
      </c>
      <c r="T413" t="s">
        <v>82</v>
      </c>
      <c r="U413" t="s"/>
      <c r="V413" t="s">
        <v>83</v>
      </c>
      <c r="W413" t="s">
        <v>99</v>
      </c>
      <c r="X413" t="s"/>
      <c r="Y413" t="s">
        <v>85</v>
      </c>
      <c r="Z413">
        <f>HYPERLINK("https://hotelmonitor-cachepage.eclerx.com/savepage/tk_15435847153117576_sr_2117.html","info")</f>
        <v/>
      </c>
      <c r="AA413" t="n">
        <v>-2071541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92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2071541</v>
      </c>
      <c r="AZ413" t="s">
        <v>763</v>
      </c>
      <c r="BA413" t="s"/>
      <c r="BB413" t="n">
        <v>42026</v>
      </c>
      <c r="BC413" t="n">
        <v>13.27298</v>
      </c>
      <c r="BD413" t="n">
        <v>52.45425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764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92.65000000000001</v>
      </c>
      <c r="L414" t="s">
        <v>76</v>
      </c>
      <c r="M414" t="s"/>
      <c r="N414" t="s">
        <v>96</v>
      </c>
      <c r="O414" t="s">
        <v>78</v>
      </c>
      <c r="P414" t="s">
        <v>764</v>
      </c>
      <c r="Q414" t="s"/>
      <c r="R414" t="s">
        <v>118</v>
      </c>
      <c r="S414" t="s">
        <v>765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HYPERLINK("https://hotelmonitor-cachepage.eclerx.com/savepage/tk_15435847078037856_sr_2117.html","info")</f>
        <v/>
      </c>
      <c r="AA414" t="n">
        <v>-2208639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87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2208639</v>
      </c>
      <c r="AZ414" t="s">
        <v>766</v>
      </c>
      <c r="BA414" t="s"/>
      <c r="BB414" t="n">
        <v>1139</v>
      </c>
      <c r="BC414" t="n">
        <v>13.28691</v>
      </c>
      <c r="BD414" t="n">
        <v>52.49731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764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119</v>
      </c>
      <c r="L415" t="s">
        <v>76</v>
      </c>
      <c r="M415" t="s"/>
      <c r="N415" t="s">
        <v>252</v>
      </c>
      <c r="O415" t="s">
        <v>78</v>
      </c>
      <c r="P415" t="s">
        <v>764</v>
      </c>
      <c r="Q415" t="s"/>
      <c r="R415" t="s">
        <v>118</v>
      </c>
      <c r="S415" t="s">
        <v>126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HYPERLINK("https://hotelmonitor-cachepage.eclerx.com/savepage/tk_15435847078037856_sr_2117.html","info")</f>
        <v/>
      </c>
      <c r="AA415" t="n">
        <v>-2208639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87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2208639</v>
      </c>
      <c r="AZ415" t="s">
        <v>766</v>
      </c>
      <c r="BA415" t="s"/>
      <c r="BB415" t="n">
        <v>1139</v>
      </c>
      <c r="BC415" t="n">
        <v>13.28691</v>
      </c>
      <c r="BD415" t="n">
        <v>52.49731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767</v>
      </c>
      <c r="F416" t="n">
        <v>265053</v>
      </c>
      <c r="G416" t="s">
        <v>74</v>
      </c>
      <c r="H416" t="s">
        <v>75</v>
      </c>
      <c r="I416" t="s"/>
      <c r="J416" t="s">
        <v>74</v>
      </c>
      <c r="K416" t="n">
        <v>157</v>
      </c>
      <c r="L416" t="s">
        <v>76</v>
      </c>
      <c r="M416" t="s"/>
      <c r="N416" t="s">
        <v>96</v>
      </c>
      <c r="O416" t="s">
        <v>78</v>
      </c>
      <c r="P416" t="s">
        <v>768</v>
      </c>
      <c r="Q416" t="s"/>
      <c r="R416" t="s">
        <v>118</v>
      </c>
      <c r="S416" t="s">
        <v>769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HYPERLINK("https://hotelmonitor-cachepage.eclerx.com/savepage/tk_15435847692078204_sr_2117.html","info")</f>
        <v/>
      </c>
      <c r="AA416" t="n">
        <v>5862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120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2156708</v>
      </c>
      <c r="AZ416" t="s">
        <v>770</v>
      </c>
      <c r="BA416" t="s"/>
      <c r="BB416" t="n">
        <v>86773</v>
      </c>
      <c r="BC416" t="n">
        <v>13.3883</v>
      </c>
      <c r="BD416" t="n">
        <v>52.5195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767</v>
      </c>
      <c r="F417" t="n">
        <v>265053</v>
      </c>
      <c r="G417" t="s">
        <v>74</v>
      </c>
      <c r="H417" t="s">
        <v>75</v>
      </c>
      <c r="I417" t="s"/>
      <c r="J417" t="s">
        <v>74</v>
      </c>
      <c r="K417" t="n">
        <v>159</v>
      </c>
      <c r="L417" t="s">
        <v>76</v>
      </c>
      <c r="M417" t="s"/>
      <c r="N417" t="s">
        <v>771</v>
      </c>
      <c r="O417" t="s">
        <v>78</v>
      </c>
      <c r="P417" t="s">
        <v>768</v>
      </c>
      <c r="Q417" t="s"/>
      <c r="R417" t="s">
        <v>118</v>
      </c>
      <c r="S417" t="s">
        <v>158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HYPERLINK("https://hotelmonitor-cachepage.eclerx.com/savepage/tk_15435847692078204_sr_2117.html","info")</f>
        <v/>
      </c>
      <c r="AA417" t="n">
        <v>5862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120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2156708</v>
      </c>
      <c r="AZ417" t="s">
        <v>770</v>
      </c>
      <c r="BA417" t="s"/>
      <c r="BB417" t="n">
        <v>86773</v>
      </c>
      <c r="BC417" t="n">
        <v>13.3883</v>
      </c>
      <c r="BD417" t="n">
        <v>52.5195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767</v>
      </c>
      <c r="F418" t="n">
        <v>265053</v>
      </c>
      <c r="G418" t="s">
        <v>74</v>
      </c>
      <c r="H418" t="s">
        <v>75</v>
      </c>
      <c r="I418" t="s"/>
      <c r="J418" t="s">
        <v>74</v>
      </c>
      <c r="K418" t="n">
        <v>208.8</v>
      </c>
      <c r="L418" t="s">
        <v>76</v>
      </c>
      <c r="M418" t="s"/>
      <c r="N418" t="s">
        <v>717</v>
      </c>
      <c r="O418" t="s">
        <v>78</v>
      </c>
      <c r="P418" t="s">
        <v>768</v>
      </c>
      <c r="Q418" t="s"/>
      <c r="R418" t="s">
        <v>118</v>
      </c>
      <c r="S418" t="s">
        <v>772</v>
      </c>
      <c r="T418" t="s">
        <v>82</v>
      </c>
      <c r="U418" t="s"/>
      <c r="V418" t="s">
        <v>83</v>
      </c>
      <c r="W418" t="s">
        <v>99</v>
      </c>
      <c r="X418" t="s"/>
      <c r="Y418" t="s">
        <v>85</v>
      </c>
      <c r="Z418">
        <f>HYPERLINK("https://hotelmonitor-cachepage.eclerx.com/savepage/tk_15435847692078204_sr_2117.html","info")</f>
        <v/>
      </c>
      <c r="AA418" t="n">
        <v>5862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120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2156708</v>
      </c>
      <c r="AZ418" t="s">
        <v>770</v>
      </c>
      <c r="BA418" t="s"/>
      <c r="BB418" t="n">
        <v>86773</v>
      </c>
      <c r="BC418" t="n">
        <v>13.3883</v>
      </c>
      <c r="BD418" t="n">
        <v>52.5195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767</v>
      </c>
      <c r="F419" t="n">
        <v>265053</v>
      </c>
      <c r="G419" t="s">
        <v>74</v>
      </c>
      <c r="H419" t="s">
        <v>75</v>
      </c>
      <c r="I419" t="s"/>
      <c r="J419" t="s">
        <v>74</v>
      </c>
      <c r="K419" t="n">
        <v>219</v>
      </c>
      <c r="L419" t="s">
        <v>76</v>
      </c>
      <c r="M419" t="s"/>
      <c r="N419" t="s">
        <v>620</v>
      </c>
      <c r="O419" t="s">
        <v>78</v>
      </c>
      <c r="P419" t="s">
        <v>768</v>
      </c>
      <c r="Q419" t="s"/>
      <c r="R419" t="s">
        <v>118</v>
      </c>
      <c r="S419" t="s">
        <v>773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HYPERLINK("https://hotelmonitor-cachepage.eclerx.com/savepage/tk_15435847692078204_sr_2117.html","info")</f>
        <v/>
      </c>
      <c r="AA419" t="n">
        <v>5862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120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2156708</v>
      </c>
      <c r="AZ419" t="s">
        <v>770</v>
      </c>
      <c r="BA419" t="s"/>
      <c r="BB419" t="n">
        <v>86773</v>
      </c>
      <c r="BC419" t="n">
        <v>13.3883</v>
      </c>
      <c r="BD419" t="n">
        <v>52.5195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767</v>
      </c>
      <c r="F420" t="n">
        <v>265053</v>
      </c>
      <c r="G420" t="s">
        <v>74</v>
      </c>
      <c r="H420" t="s">
        <v>75</v>
      </c>
      <c r="I420" t="s"/>
      <c r="J420" t="s">
        <v>74</v>
      </c>
      <c r="K420" t="n">
        <v>219</v>
      </c>
      <c r="L420" t="s">
        <v>76</v>
      </c>
      <c r="M420" t="s"/>
      <c r="N420" t="s">
        <v>774</v>
      </c>
      <c r="O420" t="s">
        <v>78</v>
      </c>
      <c r="P420" t="s">
        <v>768</v>
      </c>
      <c r="Q420" t="s"/>
      <c r="R420" t="s">
        <v>118</v>
      </c>
      <c r="S420" t="s">
        <v>773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HYPERLINK("https://hotelmonitor-cachepage.eclerx.com/savepage/tk_15435847692078204_sr_2117.html","info")</f>
        <v/>
      </c>
      <c r="AA420" t="n">
        <v>5862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120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2156708</v>
      </c>
      <c r="AZ420" t="s">
        <v>770</v>
      </c>
      <c r="BA420" t="s"/>
      <c r="BB420" t="n">
        <v>86773</v>
      </c>
      <c r="BC420" t="n">
        <v>13.3883</v>
      </c>
      <c r="BD420" t="n">
        <v>52.5195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767</v>
      </c>
      <c r="F421" t="n">
        <v>265053</v>
      </c>
      <c r="G421" t="s">
        <v>74</v>
      </c>
      <c r="H421" t="s">
        <v>75</v>
      </c>
      <c r="I421" t="s"/>
      <c r="J421" t="s">
        <v>74</v>
      </c>
      <c r="K421" t="n">
        <v>268.8</v>
      </c>
      <c r="L421" t="s">
        <v>76</v>
      </c>
      <c r="M421" t="s"/>
      <c r="N421" t="s">
        <v>620</v>
      </c>
      <c r="O421" t="s">
        <v>78</v>
      </c>
      <c r="P421" t="s">
        <v>768</v>
      </c>
      <c r="Q421" t="s"/>
      <c r="R421" t="s">
        <v>118</v>
      </c>
      <c r="S421" t="s">
        <v>775</v>
      </c>
      <c r="T421" t="s">
        <v>82</v>
      </c>
      <c r="U421" t="s"/>
      <c r="V421" t="s">
        <v>83</v>
      </c>
      <c r="W421" t="s">
        <v>99</v>
      </c>
      <c r="X421" t="s"/>
      <c r="Y421" t="s">
        <v>85</v>
      </c>
      <c r="Z421">
        <f>HYPERLINK("https://hotelmonitor-cachepage.eclerx.com/savepage/tk_15435847692078204_sr_2117.html","info")</f>
        <v/>
      </c>
      <c r="AA421" t="n">
        <v>5862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120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2156708</v>
      </c>
      <c r="AZ421" t="s">
        <v>770</v>
      </c>
      <c r="BA421" t="s"/>
      <c r="BB421" t="n">
        <v>86773</v>
      </c>
      <c r="BC421" t="n">
        <v>13.3883</v>
      </c>
      <c r="BD421" t="n">
        <v>52.5195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776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88.2</v>
      </c>
      <c r="L422" t="s">
        <v>76</v>
      </c>
      <c r="M422" t="s"/>
      <c r="N422" t="s">
        <v>141</v>
      </c>
      <c r="O422" t="s">
        <v>78</v>
      </c>
      <c r="P422" t="s">
        <v>776</v>
      </c>
      <c r="Q422" t="s"/>
      <c r="R422" t="s">
        <v>80</v>
      </c>
      <c r="S422" t="s">
        <v>746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HYPERLINK("https://hotelmonitor-cachepage.eclerx.com/savepage/tk_15435845536757445_sr_2117.html","info")</f>
        <v/>
      </c>
      <c r="AA422" t="n">
        <v>-2071555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1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2071555</v>
      </c>
      <c r="AZ422" t="s">
        <v>777</v>
      </c>
      <c r="BA422" t="s"/>
      <c r="BB422" t="n">
        <v>439260</v>
      </c>
      <c r="BC422" t="n">
        <v>13.34805</v>
      </c>
      <c r="BD422" t="n">
        <v>52.50278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778</v>
      </c>
      <c r="F423" t="n">
        <v>150573</v>
      </c>
      <c r="G423" t="s">
        <v>74</v>
      </c>
      <c r="H423" t="s">
        <v>75</v>
      </c>
      <c r="I423" t="s"/>
      <c r="J423" t="s">
        <v>74</v>
      </c>
      <c r="K423" t="n">
        <v>115</v>
      </c>
      <c r="L423" t="s">
        <v>76</v>
      </c>
      <c r="M423" t="s"/>
      <c r="N423" t="s">
        <v>141</v>
      </c>
      <c r="O423" t="s">
        <v>78</v>
      </c>
      <c r="P423" t="s">
        <v>779</v>
      </c>
      <c r="Q423" t="s"/>
      <c r="R423" t="s">
        <v>118</v>
      </c>
      <c r="S423" t="s">
        <v>596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HYPERLINK("https://hotelmonitor-cachepage.eclerx.com/savepage/tk_15435848560303228_sr_2117.html","info")</f>
        <v/>
      </c>
      <c r="AA423" t="n">
        <v>5899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170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162968</v>
      </c>
      <c r="AZ423" t="s">
        <v>780</v>
      </c>
      <c r="BA423" t="s"/>
      <c r="BB423" t="n">
        <v>641</v>
      </c>
      <c r="BC423" t="n">
        <v>13.352309</v>
      </c>
      <c r="BD423" t="n">
        <v>52.503891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778</v>
      </c>
      <c r="F424" t="n">
        <v>150573</v>
      </c>
      <c r="G424" t="s">
        <v>74</v>
      </c>
      <c r="H424" t="s">
        <v>75</v>
      </c>
      <c r="I424" t="s"/>
      <c r="J424" t="s">
        <v>74</v>
      </c>
      <c r="K424" t="n">
        <v>119</v>
      </c>
      <c r="L424" t="s">
        <v>76</v>
      </c>
      <c r="M424" t="s"/>
      <c r="N424" t="s">
        <v>144</v>
      </c>
      <c r="O424" t="s">
        <v>78</v>
      </c>
      <c r="P424" t="s">
        <v>779</v>
      </c>
      <c r="Q424" t="s"/>
      <c r="R424" t="s">
        <v>118</v>
      </c>
      <c r="S424" t="s">
        <v>126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HYPERLINK("https://hotelmonitor-cachepage.eclerx.com/savepage/tk_15435848560303228_sr_2117.html","info")</f>
        <v/>
      </c>
      <c r="AA424" t="n">
        <v>5899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170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162968</v>
      </c>
      <c r="AZ424" t="s">
        <v>780</v>
      </c>
      <c r="BA424" t="s"/>
      <c r="BB424" t="n">
        <v>641</v>
      </c>
      <c r="BC424" t="n">
        <v>13.352309</v>
      </c>
      <c r="BD424" t="n">
        <v>52.503891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778</v>
      </c>
      <c r="F425" t="n">
        <v>150573</v>
      </c>
      <c r="G425" t="s">
        <v>74</v>
      </c>
      <c r="H425" t="s">
        <v>75</v>
      </c>
      <c r="I425" t="s"/>
      <c r="J425" t="s">
        <v>74</v>
      </c>
      <c r="K425" t="n">
        <v>155</v>
      </c>
      <c r="L425" t="s">
        <v>76</v>
      </c>
      <c r="M425" t="s"/>
      <c r="N425" t="s">
        <v>125</v>
      </c>
      <c r="O425" t="s">
        <v>78</v>
      </c>
      <c r="P425" t="s">
        <v>779</v>
      </c>
      <c r="Q425" t="s"/>
      <c r="R425" t="s">
        <v>118</v>
      </c>
      <c r="S425" t="s">
        <v>128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HYPERLINK("https://hotelmonitor-cachepage.eclerx.com/savepage/tk_15435848560303228_sr_2117.html","info")</f>
        <v/>
      </c>
      <c r="AA425" t="n">
        <v>5899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170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162968</v>
      </c>
      <c r="AZ425" t="s">
        <v>780</v>
      </c>
      <c r="BA425" t="s"/>
      <c r="BB425" t="n">
        <v>641</v>
      </c>
      <c r="BC425" t="n">
        <v>13.352309</v>
      </c>
      <c r="BD425" t="n">
        <v>52.503891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778</v>
      </c>
      <c r="F426" t="n">
        <v>150573</v>
      </c>
      <c r="G426" t="s">
        <v>74</v>
      </c>
      <c r="H426" t="s">
        <v>75</v>
      </c>
      <c r="I426" t="s"/>
      <c r="J426" t="s">
        <v>74</v>
      </c>
      <c r="K426" t="n">
        <v>189</v>
      </c>
      <c r="L426" t="s">
        <v>76</v>
      </c>
      <c r="M426" t="s"/>
      <c r="N426" t="s">
        <v>562</v>
      </c>
      <c r="O426" t="s">
        <v>78</v>
      </c>
      <c r="P426" t="s">
        <v>779</v>
      </c>
      <c r="Q426" t="s"/>
      <c r="R426" t="s">
        <v>118</v>
      </c>
      <c r="S426" t="s">
        <v>701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HYPERLINK("https://hotelmonitor-cachepage.eclerx.com/savepage/tk_15435848560303228_sr_2117.html","info")</f>
        <v/>
      </c>
      <c r="AA426" t="n">
        <v>5899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170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162968</v>
      </c>
      <c r="AZ426" t="s">
        <v>780</v>
      </c>
      <c r="BA426" t="s"/>
      <c r="BB426" t="n">
        <v>641</v>
      </c>
      <c r="BC426" t="n">
        <v>13.352309</v>
      </c>
      <c r="BD426" t="n">
        <v>52.503891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781</v>
      </c>
      <c r="F427" t="n">
        <v>3609905</v>
      </c>
      <c r="G427" t="s">
        <v>74</v>
      </c>
      <c r="H427" t="s">
        <v>75</v>
      </c>
      <c r="I427" t="s"/>
      <c r="J427" t="s">
        <v>74</v>
      </c>
      <c r="K427" t="n">
        <v>160</v>
      </c>
      <c r="L427" t="s">
        <v>76</v>
      </c>
      <c r="M427" t="s"/>
      <c r="N427" t="s">
        <v>144</v>
      </c>
      <c r="O427" t="s">
        <v>78</v>
      </c>
      <c r="P427" t="s">
        <v>782</v>
      </c>
      <c r="Q427" t="s"/>
      <c r="R427" t="s">
        <v>118</v>
      </c>
      <c r="S427" t="s">
        <v>145</v>
      </c>
      <c r="T427" t="s">
        <v>82</v>
      </c>
      <c r="U427" t="s"/>
      <c r="V427" t="s">
        <v>83</v>
      </c>
      <c r="W427" t="s">
        <v>99</v>
      </c>
      <c r="X427" t="s"/>
      <c r="Y427" t="s">
        <v>85</v>
      </c>
      <c r="Z427">
        <f>HYPERLINK("https://hotelmonitor-cachepage.eclerx.com/savepage/tk_15435848221151843_sr_2117.html","info")</f>
        <v/>
      </c>
      <c r="AA427" t="n">
        <v>275122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151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2071796</v>
      </c>
      <c r="AZ427" t="s">
        <v>783</v>
      </c>
      <c r="BA427" t="s"/>
      <c r="BB427" t="n">
        <v>69463</v>
      </c>
      <c r="BC427" t="n">
        <v>13.390016</v>
      </c>
      <c r="BD427" t="n">
        <v>52.515806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784</v>
      </c>
      <c r="F428" t="n">
        <v>401959</v>
      </c>
      <c r="G428" t="s">
        <v>74</v>
      </c>
      <c r="H428" t="s">
        <v>75</v>
      </c>
      <c r="I428" t="s"/>
      <c r="J428" t="s">
        <v>74</v>
      </c>
      <c r="K428" t="n">
        <v>67</v>
      </c>
      <c r="L428" t="s">
        <v>76</v>
      </c>
      <c r="M428" t="s"/>
      <c r="N428" t="s">
        <v>96</v>
      </c>
      <c r="O428" t="s">
        <v>78</v>
      </c>
      <c r="P428" t="s">
        <v>785</v>
      </c>
      <c r="Q428" t="s"/>
      <c r="R428" t="s">
        <v>80</v>
      </c>
      <c r="S428" t="s">
        <v>786</v>
      </c>
      <c r="T428" t="s">
        <v>82</v>
      </c>
      <c r="U428" t="s"/>
      <c r="V428" t="s">
        <v>83</v>
      </c>
      <c r="W428" t="s">
        <v>99</v>
      </c>
      <c r="X428" t="s"/>
      <c r="Y428" t="s">
        <v>85</v>
      </c>
      <c r="Z428">
        <f>HYPERLINK("https://hotelmonitor-cachepage.eclerx.com/savepage/tk_15435848589413362_sr_2117.html","info")</f>
        <v/>
      </c>
      <c r="AA428" t="n">
        <v>113878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172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1549293</v>
      </c>
      <c r="AZ428" t="s">
        <v>787</v>
      </c>
      <c r="BA428" t="s"/>
      <c r="BB428" t="n">
        <v>60777</v>
      </c>
      <c r="BC428" t="n">
        <v>13.48511</v>
      </c>
      <c r="BD428" t="n">
        <v>52.52174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784</v>
      </c>
      <c r="F429" t="n">
        <v>401959</v>
      </c>
      <c r="G429" t="s">
        <v>74</v>
      </c>
      <c r="H429" t="s">
        <v>75</v>
      </c>
      <c r="I429" t="s"/>
      <c r="J429" t="s">
        <v>74</v>
      </c>
      <c r="K429" t="n">
        <v>74</v>
      </c>
      <c r="L429" t="s">
        <v>76</v>
      </c>
      <c r="M429" t="s"/>
      <c r="N429" t="s">
        <v>141</v>
      </c>
      <c r="O429" t="s">
        <v>78</v>
      </c>
      <c r="P429" t="s">
        <v>785</v>
      </c>
      <c r="Q429" t="s"/>
      <c r="R429" t="s">
        <v>80</v>
      </c>
      <c r="S429" t="s">
        <v>531</v>
      </c>
      <c r="T429" t="s">
        <v>82</v>
      </c>
      <c r="U429" t="s"/>
      <c r="V429" t="s">
        <v>83</v>
      </c>
      <c r="W429" t="s">
        <v>99</v>
      </c>
      <c r="X429" t="s"/>
      <c r="Y429" t="s">
        <v>85</v>
      </c>
      <c r="Z429">
        <f>HYPERLINK("https://hotelmonitor-cachepage.eclerx.com/savepage/tk_15435848589413362_sr_2117.html","info")</f>
        <v/>
      </c>
      <c r="AA429" t="n">
        <v>113878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172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1549293</v>
      </c>
      <c r="AZ429" t="s">
        <v>787</v>
      </c>
      <c r="BA429" t="s"/>
      <c r="BB429" t="n">
        <v>60777</v>
      </c>
      <c r="BC429" t="n">
        <v>13.48511</v>
      </c>
      <c r="BD429" t="n">
        <v>52.52174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788</v>
      </c>
      <c r="F430" t="n">
        <v>311343</v>
      </c>
      <c r="G430" t="s">
        <v>74</v>
      </c>
      <c r="H430" t="s">
        <v>75</v>
      </c>
      <c r="I430" t="s"/>
      <c r="J430" t="s">
        <v>74</v>
      </c>
      <c r="K430" t="n">
        <v>104.58</v>
      </c>
      <c r="L430" t="s">
        <v>76</v>
      </c>
      <c r="M430" t="s"/>
      <c r="N430" t="s">
        <v>113</v>
      </c>
      <c r="O430" t="s">
        <v>78</v>
      </c>
      <c r="P430" t="s">
        <v>789</v>
      </c>
      <c r="Q430" t="s"/>
      <c r="R430" t="s">
        <v>80</v>
      </c>
      <c r="S430" t="s">
        <v>790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HYPERLINK("https://hotelmonitor-cachepage.eclerx.com/savepage/tk_15435847788549619_sr_2117.html","info")</f>
        <v/>
      </c>
      <c r="AA430" t="n">
        <v>53114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126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937655</v>
      </c>
      <c r="AZ430" t="s">
        <v>791</v>
      </c>
      <c r="BA430" t="s"/>
      <c r="BB430" t="n">
        <v>66454</v>
      </c>
      <c r="BC430" t="n">
        <v>13.534733</v>
      </c>
      <c r="BD430" t="n">
        <v>52.432252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788</v>
      </c>
      <c r="F431" t="n">
        <v>311343</v>
      </c>
      <c r="G431" t="s">
        <v>74</v>
      </c>
      <c r="H431" t="s">
        <v>75</v>
      </c>
      <c r="I431" t="s"/>
      <c r="J431" t="s">
        <v>74</v>
      </c>
      <c r="K431" t="n">
        <v>121.11</v>
      </c>
      <c r="L431" t="s">
        <v>76</v>
      </c>
      <c r="M431" t="s"/>
      <c r="N431" t="s">
        <v>252</v>
      </c>
      <c r="O431" t="s">
        <v>78</v>
      </c>
      <c r="P431" t="s">
        <v>789</v>
      </c>
      <c r="Q431" t="s"/>
      <c r="R431" t="s">
        <v>80</v>
      </c>
      <c r="S431" t="s">
        <v>792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HYPERLINK("https://hotelmonitor-cachepage.eclerx.com/savepage/tk_15435847788549619_sr_2117.html","info")</f>
        <v/>
      </c>
      <c r="AA431" t="n">
        <v>53114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126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937655</v>
      </c>
      <c r="AZ431" t="s">
        <v>791</v>
      </c>
      <c r="BA431" t="s"/>
      <c r="BB431" t="n">
        <v>66454</v>
      </c>
      <c r="BC431" t="n">
        <v>13.534733</v>
      </c>
      <c r="BD431" t="n">
        <v>52.432252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793</v>
      </c>
      <c r="F432" t="n">
        <v>341931</v>
      </c>
      <c r="G432" t="s">
        <v>74</v>
      </c>
      <c r="H432" t="s">
        <v>75</v>
      </c>
      <c r="I432" t="s"/>
      <c r="J432" t="s">
        <v>74</v>
      </c>
      <c r="K432" t="n">
        <v>107.1</v>
      </c>
      <c r="L432" t="s">
        <v>76</v>
      </c>
      <c r="M432" t="s"/>
      <c r="N432" t="s">
        <v>511</v>
      </c>
      <c r="O432" t="s">
        <v>78</v>
      </c>
      <c r="P432" t="s">
        <v>794</v>
      </c>
      <c r="Q432" t="s"/>
      <c r="R432" t="s">
        <v>118</v>
      </c>
      <c r="S432" t="s">
        <v>795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HYPERLINK("https://hotelmonitor-cachepage.eclerx.com/savepage/tk_1543585081680842_sr_2117.html","info")</f>
        <v/>
      </c>
      <c r="AA432" t="n">
        <v>26782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298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163211</v>
      </c>
      <c r="AZ432" t="s">
        <v>796</v>
      </c>
      <c r="BA432" t="s"/>
      <c r="BB432" t="n">
        <v>3198</v>
      </c>
      <c r="BC432" t="n">
        <v>13.324076</v>
      </c>
      <c r="BD432" t="n">
        <v>52.503498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793</v>
      </c>
      <c r="F433" t="n">
        <v>341931</v>
      </c>
      <c r="G433" t="s">
        <v>74</v>
      </c>
      <c r="H433" t="s">
        <v>75</v>
      </c>
      <c r="I433" t="s"/>
      <c r="J433" t="s">
        <v>74</v>
      </c>
      <c r="K433" t="n">
        <v>154.75</v>
      </c>
      <c r="L433" t="s">
        <v>76</v>
      </c>
      <c r="M433" t="s"/>
      <c r="N433" t="s">
        <v>797</v>
      </c>
      <c r="O433" t="s">
        <v>78</v>
      </c>
      <c r="P433" t="s">
        <v>794</v>
      </c>
      <c r="Q433" t="s"/>
      <c r="R433" t="s">
        <v>118</v>
      </c>
      <c r="S433" t="s">
        <v>798</v>
      </c>
      <c r="T433" t="s">
        <v>82</v>
      </c>
      <c r="U433" t="s"/>
      <c r="V433" t="s">
        <v>83</v>
      </c>
      <c r="W433" t="s">
        <v>99</v>
      </c>
      <c r="X433" t="s"/>
      <c r="Y433" t="s">
        <v>85</v>
      </c>
      <c r="Z433">
        <f>HYPERLINK("https://hotelmonitor-cachepage.eclerx.com/savepage/tk_1543585081680842_sr_2117.html","info")</f>
        <v/>
      </c>
      <c r="AA433" t="n">
        <v>26782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298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163211</v>
      </c>
      <c r="AZ433" t="s">
        <v>796</v>
      </c>
      <c r="BA433" t="s"/>
      <c r="BB433" t="n">
        <v>3198</v>
      </c>
      <c r="BC433" t="n">
        <v>13.324076</v>
      </c>
      <c r="BD433" t="n">
        <v>52.503498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799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90</v>
      </c>
      <c r="L434" t="s">
        <v>76</v>
      </c>
      <c r="M434" t="s"/>
      <c r="N434" t="s">
        <v>113</v>
      </c>
      <c r="O434" t="s">
        <v>78</v>
      </c>
      <c r="P434" t="s">
        <v>799</v>
      </c>
      <c r="Q434" t="s"/>
      <c r="R434" t="s">
        <v>114</v>
      </c>
      <c r="S434" t="s">
        <v>380</v>
      </c>
      <c r="T434" t="s">
        <v>82</v>
      </c>
      <c r="U434" t="s"/>
      <c r="V434" t="s">
        <v>83</v>
      </c>
      <c r="W434" t="s">
        <v>99</v>
      </c>
      <c r="X434" t="s"/>
      <c r="Y434" t="s">
        <v>85</v>
      </c>
      <c r="Z434">
        <f>HYPERLINK("https://hotelmonitor-cachepage.eclerx.com/savepage/tk_15435849040257208_sr_2117.html","info")</f>
        <v/>
      </c>
      <c r="AA434" t="n">
        <v>-6796493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198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6796493</v>
      </c>
      <c r="AZ434" t="s">
        <v>800</v>
      </c>
      <c r="BA434" t="s"/>
      <c r="BB434" t="n">
        <v>171415</v>
      </c>
      <c r="BC434" t="n">
        <v>13.30446</v>
      </c>
      <c r="BD434" t="n">
        <v>52.50573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801</v>
      </c>
      <c r="F435" t="n">
        <v>2204321</v>
      </c>
      <c r="G435" t="s">
        <v>74</v>
      </c>
      <c r="H435" t="s">
        <v>75</v>
      </c>
      <c r="I435" t="s"/>
      <c r="J435" t="s">
        <v>74</v>
      </c>
      <c r="K435" t="n">
        <v>111</v>
      </c>
      <c r="L435" t="s">
        <v>76</v>
      </c>
      <c r="M435" t="s"/>
      <c r="N435" t="s">
        <v>130</v>
      </c>
      <c r="O435" t="s">
        <v>78</v>
      </c>
      <c r="P435" t="s">
        <v>802</v>
      </c>
      <c r="Q435" t="s"/>
      <c r="R435" t="s">
        <v>114</v>
      </c>
      <c r="S435" t="s">
        <v>803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HYPERLINK("https://hotelmonitor-cachepage.eclerx.com/savepage/tk_1543584590566915_sr_2117.html","info")</f>
        <v/>
      </c>
      <c r="AA435" t="n">
        <v>228048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23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2071481</v>
      </c>
      <c r="AZ435" t="s">
        <v>804</v>
      </c>
      <c r="BA435" t="s"/>
      <c r="BB435" t="n">
        <v>64003</v>
      </c>
      <c r="BC435" t="n">
        <v>13.38457</v>
      </c>
      <c r="BD435" t="n">
        <v>52.50438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801</v>
      </c>
      <c r="F436" t="n">
        <v>2204321</v>
      </c>
      <c r="G436" t="s">
        <v>74</v>
      </c>
      <c r="H436" t="s">
        <v>75</v>
      </c>
      <c r="I436" t="s"/>
      <c r="J436" t="s">
        <v>74</v>
      </c>
      <c r="K436" t="n">
        <v>133</v>
      </c>
      <c r="L436" t="s">
        <v>76</v>
      </c>
      <c r="M436" t="s"/>
      <c r="N436" t="s">
        <v>130</v>
      </c>
      <c r="O436" t="s">
        <v>78</v>
      </c>
      <c r="P436" t="s">
        <v>802</v>
      </c>
      <c r="Q436" t="s"/>
      <c r="R436" t="s">
        <v>114</v>
      </c>
      <c r="S436" t="s">
        <v>481</v>
      </c>
      <c r="T436" t="s">
        <v>82</v>
      </c>
      <c r="U436" t="s"/>
      <c r="V436" t="s">
        <v>83</v>
      </c>
      <c r="W436" t="s">
        <v>99</v>
      </c>
      <c r="X436" t="s"/>
      <c r="Y436" t="s">
        <v>85</v>
      </c>
      <c r="Z436">
        <f>HYPERLINK("https://hotelmonitor-cachepage.eclerx.com/savepage/tk_1543584590566915_sr_2117.html","info")</f>
        <v/>
      </c>
      <c r="AA436" t="n">
        <v>228048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23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2071481</v>
      </c>
      <c r="AZ436" t="s">
        <v>804</v>
      </c>
      <c r="BA436" t="s"/>
      <c r="BB436" t="n">
        <v>64003</v>
      </c>
      <c r="BC436" t="n">
        <v>13.38457</v>
      </c>
      <c r="BD436" t="n">
        <v>52.50438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805</v>
      </c>
      <c r="F437" t="n">
        <v>346694</v>
      </c>
      <c r="G437" t="s">
        <v>74</v>
      </c>
      <c r="H437" t="s">
        <v>75</v>
      </c>
      <c r="I437" t="s"/>
      <c r="J437" t="s">
        <v>74</v>
      </c>
      <c r="K437" t="n">
        <v>139.1</v>
      </c>
      <c r="L437" t="s">
        <v>76</v>
      </c>
      <c r="M437" t="s"/>
      <c r="N437" t="s">
        <v>96</v>
      </c>
      <c r="O437" t="s">
        <v>78</v>
      </c>
      <c r="P437" t="s">
        <v>805</v>
      </c>
      <c r="Q437" t="s"/>
      <c r="R437" t="s">
        <v>118</v>
      </c>
      <c r="S437" t="s">
        <v>806</v>
      </c>
      <c r="T437" t="s">
        <v>82</v>
      </c>
      <c r="U437" t="s"/>
      <c r="V437" t="s">
        <v>83</v>
      </c>
      <c r="W437" t="s">
        <v>99</v>
      </c>
      <c r="X437" t="s"/>
      <c r="Y437" t="s">
        <v>85</v>
      </c>
      <c r="Z437">
        <f>HYPERLINK("https://hotelmonitor-cachepage.eclerx.com/savepage/tk_15435848351561127_sr_2117.html","info")</f>
        <v/>
      </c>
      <c r="AA437" t="n">
        <v>17082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158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937859</v>
      </c>
      <c r="AZ437" t="s">
        <v>807</v>
      </c>
      <c r="BA437" t="s"/>
      <c r="BB437" t="n">
        <v>67555</v>
      </c>
      <c r="BC437" t="n">
        <v>13.321382</v>
      </c>
      <c r="BD437" t="n">
        <v>52.501652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805</v>
      </c>
      <c r="F438" t="n">
        <v>346694</v>
      </c>
      <c r="G438" t="s">
        <v>74</v>
      </c>
      <c r="H438" t="s">
        <v>75</v>
      </c>
      <c r="I438" t="s"/>
      <c r="J438" t="s">
        <v>74</v>
      </c>
      <c r="K438" t="n">
        <v>154</v>
      </c>
      <c r="L438" t="s">
        <v>76</v>
      </c>
      <c r="M438" t="s"/>
      <c r="N438" t="s">
        <v>113</v>
      </c>
      <c r="O438" t="s">
        <v>78</v>
      </c>
      <c r="P438" t="s">
        <v>805</v>
      </c>
      <c r="Q438" t="s"/>
      <c r="R438" t="s">
        <v>118</v>
      </c>
      <c r="S438" t="s">
        <v>808</v>
      </c>
      <c r="T438" t="s">
        <v>82</v>
      </c>
      <c r="U438" t="s"/>
      <c r="V438" t="s">
        <v>83</v>
      </c>
      <c r="W438" t="s">
        <v>99</v>
      </c>
      <c r="X438" t="s"/>
      <c r="Y438" t="s">
        <v>85</v>
      </c>
      <c r="Z438">
        <f>HYPERLINK("https://hotelmonitor-cachepage.eclerx.com/savepage/tk_15435848351561127_sr_2117.html","info")</f>
        <v/>
      </c>
      <c r="AA438" t="n">
        <v>17082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158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937859</v>
      </c>
      <c r="AZ438" t="s">
        <v>807</v>
      </c>
      <c r="BA438" t="s"/>
      <c r="BB438" t="n">
        <v>67555</v>
      </c>
      <c r="BC438" t="n">
        <v>13.321382</v>
      </c>
      <c r="BD438" t="n">
        <v>52.501652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805</v>
      </c>
      <c r="F439" t="n">
        <v>346694</v>
      </c>
      <c r="G439" t="s">
        <v>74</v>
      </c>
      <c r="H439" t="s">
        <v>75</v>
      </c>
      <c r="I439" t="s"/>
      <c r="J439" t="s">
        <v>74</v>
      </c>
      <c r="K439" t="n">
        <v>164</v>
      </c>
      <c r="L439" t="s">
        <v>76</v>
      </c>
      <c r="M439" t="s"/>
      <c r="N439" t="s">
        <v>252</v>
      </c>
      <c r="O439" t="s">
        <v>78</v>
      </c>
      <c r="P439" t="s">
        <v>805</v>
      </c>
      <c r="Q439" t="s"/>
      <c r="R439" t="s">
        <v>118</v>
      </c>
      <c r="S439" t="s">
        <v>809</v>
      </c>
      <c r="T439" t="s">
        <v>82</v>
      </c>
      <c r="U439" t="s"/>
      <c r="V439" t="s">
        <v>83</v>
      </c>
      <c r="W439" t="s">
        <v>99</v>
      </c>
      <c r="X439" t="s"/>
      <c r="Y439" t="s">
        <v>85</v>
      </c>
      <c r="Z439">
        <f>HYPERLINK("https://hotelmonitor-cachepage.eclerx.com/savepage/tk_15435848351561127_sr_2117.html","info")</f>
        <v/>
      </c>
      <c r="AA439" t="n">
        <v>17082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158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937859</v>
      </c>
      <c r="AZ439" t="s">
        <v>807</v>
      </c>
      <c r="BA439" t="s"/>
      <c r="BB439" t="n">
        <v>67555</v>
      </c>
      <c r="BC439" t="n">
        <v>13.321382</v>
      </c>
      <c r="BD439" t="n">
        <v>52.501652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810</v>
      </c>
      <c r="F440" t="n">
        <v>2189623</v>
      </c>
      <c r="G440" t="s">
        <v>74</v>
      </c>
      <c r="H440" t="s">
        <v>75</v>
      </c>
      <c r="I440" t="s"/>
      <c r="J440" t="s">
        <v>74</v>
      </c>
      <c r="K440" t="n">
        <v>102</v>
      </c>
      <c r="L440" t="s">
        <v>76</v>
      </c>
      <c r="M440" t="s"/>
      <c r="N440" t="s">
        <v>752</v>
      </c>
      <c r="O440" t="s">
        <v>78</v>
      </c>
      <c r="P440" t="s">
        <v>811</v>
      </c>
      <c r="Q440" t="s"/>
      <c r="R440" t="s">
        <v>80</v>
      </c>
      <c r="S440" t="s">
        <v>509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HYPERLINK("https://hotelmonitor-cachepage.eclerx.com/savepage/tk_15435847329403307_sr_2117.html","info")</f>
        <v/>
      </c>
      <c r="AA440" t="n">
        <v>414579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102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2071786</v>
      </c>
      <c r="AZ440" t="s">
        <v>812</v>
      </c>
      <c r="BA440" t="s"/>
      <c r="BB440" t="n">
        <v>692317</v>
      </c>
      <c r="BC440" t="n">
        <v>13.36968</v>
      </c>
      <c r="BD440" t="n">
        <v>52.5282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810</v>
      </c>
      <c r="F441" t="n">
        <v>2189623</v>
      </c>
      <c r="G441" t="s">
        <v>74</v>
      </c>
      <c r="H441" t="s">
        <v>75</v>
      </c>
      <c r="I441" t="s"/>
      <c r="J441" t="s">
        <v>74</v>
      </c>
      <c r="K441" t="n">
        <v>112</v>
      </c>
      <c r="L441" t="s">
        <v>76</v>
      </c>
      <c r="M441" t="s"/>
      <c r="N441" t="s">
        <v>113</v>
      </c>
      <c r="O441" t="s">
        <v>78</v>
      </c>
      <c r="P441" t="s">
        <v>811</v>
      </c>
      <c r="Q441" t="s"/>
      <c r="R441" t="s">
        <v>80</v>
      </c>
      <c r="S441" t="s">
        <v>813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HYPERLINK("https://hotelmonitor-cachepage.eclerx.com/savepage/tk_15435847329403307_sr_2117.html","info")</f>
        <v/>
      </c>
      <c r="AA441" t="n">
        <v>414579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102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2071786</v>
      </c>
      <c r="AZ441" t="s">
        <v>812</v>
      </c>
      <c r="BA441" t="s"/>
      <c r="BB441" t="n">
        <v>692317</v>
      </c>
      <c r="BC441" t="n">
        <v>13.36968</v>
      </c>
      <c r="BD441" t="n">
        <v>52.5282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810</v>
      </c>
      <c r="F442" t="n">
        <v>2189623</v>
      </c>
      <c r="G442" t="s">
        <v>74</v>
      </c>
      <c r="H442" t="s">
        <v>75</v>
      </c>
      <c r="I442" t="s"/>
      <c r="J442" t="s">
        <v>74</v>
      </c>
      <c r="K442" t="n">
        <v>122</v>
      </c>
      <c r="L442" t="s">
        <v>76</v>
      </c>
      <c r="M442" t="s"/>
      <c r="N442" t="s">
        <v>252</v>
      </c>
      <c r="O442" t="s">
        <v>78</v>
      </c>
      <c r="P442" t="s">
        <v>811</v>
      </c>
      <c r="Q442" t="s"/>
      <c r="R442" t="s">
        <v>80</v>
      </c>
      <c r="S442" t="s">
        <v>138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HYPERLINK("https://hotelmonitor-cachepage.eclerx.com/savepage/tk_15435847329403307_sr_2117.html","info")</f>
        <v/>
      </c>
      <c r="AA442" t="n">
        <v>414579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102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2071786</v>
      </c>
      <c r="AZ442" t="s">
        <v>812</v>
      </c>
      <c r="BA442" t="s"/>
      <c r="BB442" t="n">
        <v>692317</v>
      </c>
      <c r="BC442" t="n">
        <v>13.36968</v>
      </c>
      <c r="BD442" t="n">
        <v>52.5282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814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85</v>
      </c>
      <c r="L443" t="s">
        <v>76</v>
      </c>
      <c r="M443" t="s"/>
      <c r="N443" t="s">
        <v>752</v>
      </c>
      <c r="O443" t="s">
        <v>78</v>
      </c>
      <c r="P443" t="s">
        <v>814</v>
      </c>
      <c r="Q443" t="s"/>
      <c r="R443" t="s">
        <v>80</v>
      </c>
      <c r="S443" t="s">
        <v>169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HYPERLINK("https://hotelmonitor-cachepage.eclerx.com/savepage/tk_15435848038473186_sr_2117.html","info")</f>
        <v/>
      </c>
      <c r="AA443" t="n">
        <v>-6796580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141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6796580</v>
      </c>
      <c r="AZ443" t="s">
        <v>815</v>
      </c>
      <c r="BA443" t="s"/>
      <c r="BB443" t="n">
        <v>389614</v>
      </c>
      <c r="BC443" t="n">
        <v>13.27789</v>
      </c>
      <c r="BD443" t="n">
        <v>52.48781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814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98</v>
      </c>
      <c r="L444" t="s">
        <v>76</v>
      </c>
      <c r="M444" t="s"/>
      <c r="N444" t="s">
        <v>113</v>
      </c>
      <c r="O444" t="s">
        <v>78</v>
      </c>
      <c r="P444" t="s">
        <v>814</v>
      </c>
      <c r="Q444" t="s"/>
      <c r="R444" t="s">
        <v>80</v>
      </c>
      <c r="S444" t="s">
        <v>816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HYPERLINK("https://hotelmonitor-cachepage.eclerx.com/savepage/tk_15435848038473186_sr_2117.html","info")</f>
        <v/>
      </c>
      <c r="AA444" t="n">
        <v>-6796580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141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6796580</v>
      </c>
      <c r="AZ444" t="s">
        <v>815</v>
      </c>
      <c r="BA444" t="s"/>
      <c r="BB444" t="n">
        <v>389614</v>
      </c>
      <c r="BC444" t="n">
        <v>13.27789</v>
      </c>
      <c r="BD444" t="n">
        <v>52.48781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817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84.15000000000001</v>
      </c>
      <c r="L445" t="s">
        <v>76</v>
      </c>
      <c r="M445" t="s"/>
      <c r="N445" t="s">
        <v>714</v>
      </c>
      <c r="O445" t="s">
        <v>78</v>
      </c>
      <c r="P445" t="s">
        <v>817</v>
      </c>
      <c r="Q445" t="s"/>
      <c r="R445" t="s">
        <v>80</v>
      </c>
      <c r="S445" t="s">
        <v>818</v>
      </c>
      <c r="T445" t="s">
        <v>82</v>
      </c>
      <c r="U445" t="s"/>
      <c r="V445" t="s">
        <v>83</v>
      </c>
      <c r="W445" t="s">
        <v>99</v>
      </c>
      <c r="X445" t="s"/>
      <c r="Y445" t="s">
        <v>85</v>
      </c>
      <c r="Z445">
        <f>HYPERLINK("https://hotelmonitor-cachepage.eclerx.com/savepage/tk_1543585010916274_sr_2117.html","info")</f>
        <v/>
      </c>
      <c r="AA445" t="n">
        <v>-6796917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258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6796917</v>
      </c>
      <c r="AZ445" t="s">
        <v>819</v>
      </c>
      <c r="BA445" t="s"/>
      <c r="BB445" t="n">
        <v>38869</v>
      </c>
      <c r="BC445" t="n">
        <v>13.28013</v>
      </c>
      <c r="BD445" t="n">
        <v>52.51007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817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84.15000000000001</v>
      </c>
      <c r="L446" t="s">
        <v>76</v>
      </c>
      <c r="M446" t="s"/>
      <c r="N446" t="s">
        <v>820</v>
      </c>
      <c r="O446" t="s">
        <v>78</v>
      </c>
      <c r="P446" t="s">
        <v>817</v>
      </c>
      <c r="Q446" t="s"/>
      <c r="R446" t="s">
        <v>80</v>
      </c>
      <c r="S446" t="s">
        <v>818</v>
      </c>
      <c r="T446" t="s">
        <v>82</v>
      </c>
      <c r="U446" t="s"/>
      <c r="V446" t="s">
        <v>83</v>
      </c>
      <c r="W446" t="s">
        <v>99</v>
      </c>
      <c r="X446" t="s"/>
      <c r="Y446" t="s">
        <v>85</v>
      </c>
      <c r="Z446">
        <f>HYPERLINK("https://hotelmonitor-cachepage.eclerx.com/savepage/tk_1543585010916274_sr_2117.html","info")</f>
        <v/>
      </c>
      <c r="AA446" t="n">
        <v>-6796917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258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6796917</v>
      </c>
      <c r="AZ446" t="s">
        <v>819</v>
      </c>
      <c r="BA446" t="s"/>
      <c r="BB446" t="n">
        <v>38869</v>
      </c>
      <c r="BC446" t="n">
        <v>13.28013</v>
      </c>
      <c r="BD446" t="n">
        <v>52.51007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817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99</v>
      </c>
      <c r="L447" t="s">
        <v>76</v>
      </c>
      <c r="M447" t="s"/>
      <c r="N447" t="s">
        <v>821</v>
      </c>
      <c r="O447" t="s">
        <v>78</v>
      </c>
      <c r="P447" t="s">
        <v>817</v>
      </c>
      <c r="Q447" t="s"/>
      <c r="R447" t="s">
        <v>80</v>
      </c>
      <c r="S447" t="s">
        <v>123</v>
      </c>
      <c r="T447" t="s">
        <v>82</v>
      </c>
      <c r="U447" t="s"/>
      <c r="V447" t="s">
        <v>83</v>
      </c>
      <c r="W447" t="s">
        <v>99</v>
      </c>
      <c r="X447" t="s"/>
      <c r="Y447" t="s">
        <v>85</v>
      </c>
      <c r="Z447">
        <f>HYPERLINK("https://hotelmonitor-cachepage.eclerx.com/savepage/tk_1543585010916274_sr_2117.html","info")</f>
        <v/>
      </c>
      <c r="AA447" t="n">
        <v>-6796917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258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6796917</v>
      </c>
      <c r="AZ447" t="s">
        <v>819</v>
      </c>
      <c r="BA447" t="s"/>
      <c r="BB447" t="n">
        <v>38869</v>
      </c>
      <c r="BC447" t="n">
        <v>13.28013</v>
      </c>
      <c r="BD447" t="n">
        <v>52.51007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817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99</v>
      </c>
      <c r="L448" t="s">
        <v>76</v>
      </c>
      <c r="M448" t="s"/>
      <c r="N448" t="s">
        <v>820</v>
      </c>
      <c r="O448" t="s">
        <v>78</v>
      </c>
      <c r="P448" t="s">
        <v>817</v>
      </c>
      <c r="Q448" t="s"/>
      <c r="R448" t="s">
        <v>80</v>
      </c>
      <c r="S448" t="s">
        <v>123</v>
      </c>
      <c r="T448" t="s">
        <v>82</v>
      </c>
      <c r="U448" t="s"/>
      <c r="V448" t="s">
        <v>83</v>
      </c>
      <c r="W448" t="s">
        <v>99</v>
      </c>
      <c r="X448" t="s"/>
      <c r="Y448" t="s">
        <v>85</v>
      </c>
      <c r="Z448">
        <f>HYPERLINK("https://hotelmonitor-cachepage.eclerx.com/savepage/tk_1543585010916274_sr_2117.html","info")</f>
        <v/>
      </c>
      <c r="AA448" t="n">
        <v>-6796917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258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6796917</v>
      </c>
      <c r="AZ448" t="s">
        <v>819</v>
      </c>
      <c r="BA448" t="s"/>
      <c r="BB448" t="n">
        <v>38869</v>
      </c>
      <c r="BC448" t="n">
        <v>13.28013</v>
      </c>
      <c r="BD448" t="n">
        <v>52.51007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817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118.15</v>
      </c>
      <c r="L449" t="s">
        <v>76</v>
      </c>
      <c r="M449" t="s"/>
      <c r="N449" t="s">
        <v>109</v>
      </c>
      <c r="O449" t="s">
        <v>78</v>
      </c>
      <c r="P449" t="s">
        <v>817</v>
      </c>
      <c r="Q449" t="s"/>
      <c r="R449" t="s">
        <v>80</v>
      </c>
      <c r="S449" t="s">
        <v>822</v>
      </c>
      <c r="T449" t="s">
        <v>82</v>
      </c>
      <c r="U449" t="s"/>
      <c r="V449" t="s">
        <v>83</v>
      </c>
      <c r="W449" t="s">
        <v>99</v>
      </c>
      <c r="X449" t="s"/>
      <c r="Y449" t="s">
        <v>85</v>
      </c>
      <c r="Z449">
        <f>HYPERLINK("https://hotelmonitor-cachepage.eclerx.com/savepage/tk_1543585010916274_sr_2117.html","info")</f>
        <v/>
      </c>
      <c r="AA449" t="n">
        <v>-6796917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258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6796917</v>
      </c>
      <c r="AZ449" t="s">
        <v>819</v>
      </c>
      <c r="BA449" t="s"/>
      <c r="BB449" t="n">
        <v>38869</v>
      </c>
      <c r="BC449" t="n">
        <v>13.28013</v>
      </c>
      <c r="BD449" t="n">
        <v>52.51007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817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139</v>
      </c>
      <c r="L450" t="s">
        <v>76</v>
      </c>
      <c r="M450" t="s"/>
      <c r="N450" t="s">
        <v>109</v>
      </c>
      <c r="O450" t="s">
        <v>78</v>
      </c>
      <c r="P450" t="s">
        <v>817</v>
      </c>
      <c r="Q450" t="s"/>
      <c r="R450" t="s">
        <v>80</v>
      </c>
      <c r="S450" t="s">
        <v>216</v>
      </c>
      <c r="T450" t="s">
        <v>82</v>
      </c>
      <c r="U450" t="s"/>
      <c r="V450" t="s">
        <v>83</v>
      </c>
      <c r="W450" t="s">
        <v>99</v>
      </c>
      <c r="X450" t="s"/>
      <c r="Y450" t="s">
        <v>85</v>
      </c>
      <c r="Z450">
        <f>HYPERLINK("https://hotelmonitor-cachepage.eclerx.com/savepage/tk_1543585010916274_sr_2117.html","info")</f>
        <v/>
      </c>
      <c r="AA450" t="n">
        <v>-6796917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258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6796917</v>
      </c>
      <c r="AZ450" t="s">
        <v>819</v>
      </c>
      <c r="BA450" t="s"/>
      <c r="BB450" t="n">
        <v>38869</v>
      </c>
      <c r="BC450" t="n">
        <v>13.28013</v>
      </c>
      <c r="BD450" t="n">
        <v>52.51007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823</v>
      </c>
      <c r="F451" t="n">
        <v>150564</v>
      </c>
      <c r="G451" t="s">
        <v>74</v>
      </c>
      <c r="H451" t="s">
        <v>75</v>
      </c>
      <c r="I451" t="s"/>
      <c r="J451" t="s">
        <v>74</v>
      </c>
      <c r="K451" t="n">
        <v>114.45</v>
      </c>
      <c r="L451" t="s">
        <v>76</v>
      </c>
      <c r="M451" t="s"/>
      <c r="N451" t="s">
        <v>824</v>
      </c>
      <c r="O451" t="s">
        <v>78</v>
      </c>
      <c r="P451" t="s">
        <v>825</v>
      </c>
      <c r="Q451" t="s"/>
      <c r="R451" t="s">
        <v>80</v>
      </c>
      <c r="S451" t="s">
        <v>573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HYPERLINK("https://hotelmonitor-cachepage.eclerx.com/savepage/tk_15435850945661376_sr_2117.html","info")</f>
        <v/>
      </c>
      <c r="AA451" t="n">
        <v>30657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306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6262105</v>
      </c>
      <c r="AZ451" t="s">
        <v>826</v>
      </c>
      <c r="BA451" t="s"/>
      <c r="BB451" t="n">
        <v>945568</v>
      </c>
      <c r="BC451" t="n">
        <v>13.384299</v>
      </c>
      <c r="BD451" t="n">
        <v>52.549551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823</v>
      </c>
      <c r="F452" t="n">
        <v>150564</v>
      </c>
      <c r="G452" t="s">
        <v>74</v>
      </c>
      <c r="H452" t="s">
        <v>75</v>
      </c>
      <c r="I452" t="s"/>
      <c r="J452" t="s">
        <v>74</v>
      </c>
      <c r="K452" t="n">
        <v>135.45</v>
      </c>
      <c r="L452" t="s">
        <v>76</v>
      </c>
      <c r="M452" t="s"/>
      <c r="N452" t="s">
        <v>824</v>
      </c>
      <c r="O452" t="s">
        <v>78</v>
      </c>
      <c r="P452" t="s">
        <v>825</v>
      </c>
      <c r="Q452" t="s"/>
      <c r="R452" t="s">
        <v>80</v>
      </c>
      <c r="S452" t="s">
        <v>827</v>
      </c>
      <c r="T452" t="s">
        <v>82</v>
      </c>
      <c r="U452" t="s"/>
      <c r="V452" t="s">
        <v>83</v>
      </c>
      <c r="W452" t="s">
        <v>99</v>
      </c>
      <c r="X452" t="s"/>
      <c r="Y452" t="s">
        <v>85</v>
      </c>
      <c r="Z452">
        <f>HYPERLINK("https://hotelmonitor-cachepage.eclerx.com/savepage/tk_15435850945661376_sr_2117.html","info")</f>
        <v/>
      </c>
      <c r="AA452" t="n">
        <v>30657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306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6262105</v>
      </c>
      <c r="AZ452" t="s">
        <v>826</v>
      </c>
      <c r="BA452" t="s"/>
      <c r="BB452" t="n">
        <v>945568</v>
      </c>
      <c r="BC452" t="n">
        <v>13.384299</v>
      </c>
      <c r="BD452" t="n">
        <v>52.549551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828</v>
      </c>
      <c r="F453" t="n">
        <v>188056</v>
      </c>
      <c r="G453" t="s">
        <v>74</v>
      </c>
      <c r="H453" t="s">
        <v>75</v>
      </c>
      <c r="I453" t="s"/>
      <c r="J453" t="s">
        <v>74</v>
      </c>
      <c r="K453" t="n">
        <v>81.48</v>
      </c>
      <c r="L453" t="s">
        <v>76</v>
      </c>
      <c r="M453" t="s"/>
      <c r="N453" t="s">
        <v>96</v>
      </c>
      <c r="O453" t="s">
        <v>78</v>
      </c>
      <c r="P453" t="s">
        <v>829</v>
      </c>
      <c r="Q453" t="s"/>
      <c r="R453" t="s">
        <v>118</v>
      </c>
      <c r="S453" t="s">
        <v>830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HYPERLINK("https://hotelmonitor-cachepage.eclerx.com/savepage/tk_1543585046825523_sr_2117.html","info")</f>
        <v/>
      </c>
      <c r="AA453" t="n">
        <v>83697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279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937729</v>
      </c>
      <c r="AZ453" t="s">
        <v>831</v>
      </c>
      <c r="BA453" t="s"/>
      <c r="BB453" t="n">
        <v>3203</v>
      </c>
      <c r="BC453" t="n">
        <v>13.328672</v>
      </c>
      <c r="BD453" t="n">
        <v>52.500712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828</v>
      </c>
      <c r="F454" t="n">
        <v>188056</v>
      </c>
      <c r="G454" t="s">
        <v>74</v>
      </c>
      <c r="H454" t="s">
        <v>75</v>
      </c>
      <c r="I454" t="s"/>
      <c r="J454" t="s">
        <v>74</v>
      </c>
      <c r="K454" t="n">
        <v>89.88</v>
      </c>
      <c r="L454" t="s">
        <v>76</v>
      </c>
      <c r="M454" t="s"/>
      <c r="N454" t="s">
        <v>832</v>
      </c>
      <c r="O454" t="s">
        <v>78</v>
      </c>
      <c r="P454" t="s">
        <v>829</v>
      </c>
      <c r="Q454" t="s"/>
      <c r="R454" t="s">
        <v>118</v>
      </c>
      <c r="S454" t="s">
        <v>833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HYPERLINK("https://hotelmonitor-cachepage.eclerx.com/savepage/tk_1543585046825523_sr_2117.html","info")</f>
        <v/>
      </c>
      <c r="AA454" t="n">
        <v>83697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279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937729</v>
      </c>
      <c r="AZ454" t="s">
        <v>831</v>
      </c>
      <c r="BA454" t="s"/>
      <c r="BB454" t="n">
        <v>3203</v>
      </c>
      <c r="BC454" t="n">
        <v>13.328672</v>
      </c>
      <c r="BD454" t="n">
        <v>52.500712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828</v>
      </c>
      <c r="F455" t="n">
        <v>188056</v>
      </c>
      <c r="G455" t="s">
        <v>74</v>
      </c>
      <c r="H455" t="s">
        <v>75</v>
      </c>
      <c r="I455" t="s"/>
      <c r="J455" t="s">
        <v>74</v>
      </c>
      <c r="K455" t="n">
        <v>98.28</v>
      </c>
      <c r="L455" t="s">
        <v>76</v>
      </c>
      <c r="M455" t="s"/>
      <c r="N455" t="s">
        <v>104</v>
      </c>
      <c r="O455" t="s">
        <v>78</v>
      </c>
      <c r="P455" t="s">
        <v>829</v>
      </c>
      <c r="Q455" t="s"/>
      <c r="R455" t="s">
        <v>118</v>
      </c>
      <c r="S455" t="s">
        <v>834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HYPERLINK("https://hotelmonitor-cachepage.eclerx.com/savepage/tk_1543585046825523_sr_2117.html","info")</f>
        <v/>
      </c>
      <c r="AA455" t="n">
        <v>83697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279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937729</v>
      </c>
      <c r="AZ455" t="s">
        <v>831</v>
      </c>
      <c r="BA455" t="s"/>
      <c r="BB455" t="n">
        <v>3203</v>
      </c>
      <c r="BC455" t="n">
        <v>13.328672</v>
      </c>
      <c r="BD455" t="n">
        <v>52.500712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828</v>
      </c>
      <c r="F456" t="n">
        <v>188056</v>
      </c>
      <c r="G456" t="s">
        <v>74</v>
      </c>
      <c r="H456" t="s">
        <v>75</v>
      </c>
      <c r="I456" t="s"/>
      <c r="J456" t="s">
        <v>74</v>
      </c>
      <c r="K456" t="n">
        <v>117.48</v>
      </c>
      <c r="L456" t="s">
        <v>76</v>
      </c>
      <c r="M456" t="s"/>
      <c r="N456" t="s">
        <v>104</v>
      </c>
      <c r="O456" t="s">
        <v>78</v>
      </c>
      <c r="P456" t="s">
        <v>829</v>
      </c>
      <c r="Q456" t="s"/>
      <c r="R456" t="s">
        <v>118</v>
      </c>
      <c r="S456" t="s">
        <v>835</v>
      </c>
      <c r="T456" t="s">
        <v>82</v>
      </c>
      <c r="U456" t="s"/>
      <c r="V456" t="s">
        <v>83</v>
      </c>
      <c r="W456" t="s">
        <v>99</v>
      </c>
      <c r="X456" t="s"/>
      <c r="Y456" t="s">
        <v>85</v>
      </c>
      <c r="Z456">
        <f>HYPERLINK("https://hotelmonitor-cachepage.eclerx.com/savepage/tk_1543585046825523_sr_2117.html","info")</f>
        <v/>
      </c>
      <c r="AA456" t="n">
        <v>83697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279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937729</v>
      </c>
      <c r="AZ456" t="s">
        <v>831</v>
      </c>
      <c r="BA456" t="s"/>
      <c r="BB456" t="n">
        <v>3203</v>
      </c>
      <c r="BC456" t="n">
        <v>13.328672</v>
      </c>
      <c r="BD456" t="n">
        <v>52.500712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828</v>
      </c>
      <c r="F457" t="n">
        <v>188056</v>
      </c>
      <c r="G457" t="s">
        <v>74</v>
      </c>
      <c r="H457" t="s">
        <v>75</v>
      </c>
      <c r="I457" t="s"/>
      <c r="J457" t="s">
        <v>74</v>
      </c>
      <c r="K457" t="n">
        <v>121.85</v>
      </c>
      <c r="L457" t="s">
        <v>76</v>
      </c>
      <c r="M457" t="s"/>
      <c r="N457" t="s">
        <v>125</v>
      </c>
      <c r="O457" t="s">
        <v>78</v>
      </c>
      <c r="P457" t="s">
        <v>829</v>
      </c>
      <c r="Q457" t="s"/>
      <c r="R457" t="s">
        <v>118</v>
      </c>
      <c r="S457" t="s">
        <v>836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HYPERLINK("https://hotelmonitor-cachepage.eclerx.com/savepage/tk_1543585046825523_sr_2117.html","info")</f>
        <v/>
      </c>
      <c r="AA457" t="n">
        <v>83697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279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937729</v>
      </c>
      <c r="AZ457" t="s">
        <v>831</v>
      </c>
      <c r="BA457" t="s"/>
      <c r="BB457" t="n">
        <v>3203</v>
      </c>
      <c r="BC457" t="n">
        <v>13.328672</v>
      </c>
      <c r="BD457" t="n">
        <v>52.500712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828</v>
      </c>
      <c r="F458" t="n">
        <v>188056</v>
      </c>
      <c r="G458" t="s">
        <v>74</v>
      </c>
      <c r="H458" t="s">
        <v>75</v>
      </c>
      <c r="I458" t="s"/>
      <c r="J458" t="s">
        <v>74</v>
      </c>
      <c r="K458" t="n">
        <v>146.85</v>
      </c>
      <c r="L458" t="s">
        <v>76</v>
      </c>
      <c r="M458" t="s"/>
      <c r="N458" t="s">
        <v>104</v>
      </c>
      <c r="O458" t="s">
        <v>78</v>
      </c>
      <c r="P458" t="s">
        <v>829</v>
      </c>
      <c r="Q458" t="s"/>
      <c r="R458" t="s">
        <v>118</v>
      </c>
      <c r="S458" t="s">
        <v>837</v>
      </c>
      <c r="T458" t="s">
        <v>82</v>
      </c>
      <c r="U458" t="s"/>
      <c r="V458" t="s">
        <v>83</v>
      </c>
      <c r="W458" t="s">
        <v>99</v>
      </c>
      <c r="X458" t="s"/>
      <c r="Y458" t="s">
        <v>85</v>
      </c>
      <c r="Z458">
        <f>HYPERLINK("https://hotelmonitor-cachepage.eclerx.com/savepage/tk_1543585046825523_sr_2117.html","info")</f>
        <v/>
      </c>
      <c r="AA458" t="n">
        <v>83697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279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937729</v>
      </c>
      <c r="AZ458" t="s">
        <v>831</v>
      </c>
      <c r="BA458" t="s"/>
      <c r="BB458" t="n">
        <v>3203</v>
      </c>
      <c r="BC458" t="n">
        <v>13.328672</v>
      </c>
      <c r="BD458" t="n">
        <v>52.500712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828</v>
      </c>
      <c r="F459" t="n">
        <v>188056</v>
      </c>
      <c r="G459" t="s">
        <v>74</v>
      </c>
      <c r="H459" t="s">
        <v>75</v>
      </c>
      <c r="I459" t="s"/>
      <c r="J459" t="s">
        <v>74</v>
      </c>
      <c r="K459" t="n">
        <v>151.85</v>
      </c>
      <c r="L459" t="s">
        <v>76</v>
      </c>
      <c r="M459" t="s"/>
      <c r="N459" t="s">
        <v>165</v>
      </c>
      <c r="O459" t="s">
        <v>78</v>
      </c>
      <c r="P459" t="s">
        <v>829</v>
      </c>
      <c r="Q459" t="s"/>
      <c r="R459" t="s">
        <v>118</v>
      </c>
      <c r="S459" t="s">
        <v>838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HYPERLINK("https://hotelmonitor-cachepage.eclerx.com/savepage/tk_1543585046825523_sr_2117.html","info")</f>
        <v/>
      </c>
      <c r="AA459" t="n">
        <v>83697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279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937729</v>
      </c>
      <c r="AZ459" t="s">
        <v>831</v>
      </c>
      <c r="BA459" t="s"/>
      <c r="BB459" t="n">
        <v>3203</v>
      </c>
      <c r="BC459" t="n">
        <v>13.328672</v>
      </c>
      <c r="BD459" t="n">
        <v>52.500712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828</v>
      </c>
      <c r="F460" t="n">
        <v>188056</v>
      </c>
      <c r="G460" t="s">
        <v>74</v>
      </c>
      <c r="H460" t="s">
        <v>75</v>
      </c>
      <c r="I460" t="s"/>
      <c r="J460" t="s">
        <v>74</v>
      </c>
      <c r="K460" t="n">
        <v>178.35</v>
      </c>
      <c r="L460" t="s">
        <v>76</v>
      </c>
      <c r="M460" t="s"/>
      <c r="N460" t="s">
        <v>499</v>
      </c>
      <c r="O460" t="s">
        <v>78</v>
      </c>
      <c r="P460" t="s">
        <v>829</v>
      </c>
      <c r="Q460" t="s"/>
      <c r="R460" t="s">
        <v>118</v>
      </c>
      <c r="S460" t="s">
        <v>839</v>
      </c>
      <c r="T460" t="s">
        <v>82</v>
      </c>
      <c r="U460" t="s"/>
      <c r="V460" t="s">
        <v>83</v>
      </c>
      <c r="W460" t="s">
        <v>99</v>
      </c>
      <c r="X460" t="s"/>
      <c r="Y460" t="s">
        <v>85</v>
      </c>
      <c r="Z460">
        <f>HYPERLINK("https://hotelmonitor-cachepage.eclerx.com/savepage/tk_1543585046825523_sr_2117.html","info")</f>
        <v/>
      </c>
      <c r="AA460" t="n">
        <v>83697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279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937729</v>
      </c>
      <c r="AZ460" t="s">
        <v>831</v>
      </c>
      <c r="BA460" t="s"/>
      <c r="BB460" t="n">
        <v>3203</v>
      </c>
      <c r="BC460" t="n">
        <v>13.328672</v>
      </c>
      <c r="BD460" t="n">
        <v>52.500712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840</v>
      </c>
      <c r="F461" t="n">
        <v>261966</v>
      </c>
      <c r="G461" t="s">
        <v>74</v>
      </c>
      <c r="H461" t="s">
        <v>75</v>
      </c>
      <c r="I461" t="s"/>
      <c r="J461" t="s">
        <v>74</v>
      </c>
      <c r="K461" t="n">
        <v>115</v>
      </c>
      <c r="L461" t="s">
        <v>76</v>
      </c>
      <c r="M461" t="s"/>
      <c r="N461" t="s">
        <v>113</v>
      </c>
      <c r="O461" t="s">
        <v>78</v>
      </c>
      <c r="P461" t="s">
        <v>841</v>
      </c>
      <c r="Q461" t="s"/>
      <c r="R461" t="s">
        <v>80</v>
      </c>
      <c r="S461" t="s">
        <v>596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HYPERLINK("https://hotelmonitor-cachepage.eclerx.com/savepage/tk_15435849540453432_sr_2117.html","info")</f>
        <v/>
      </c>
      <c r="AA461" t="n">
        <v>17194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225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2071559</v>
      </c>
      <c r="AZ461" t="s">
        <v>842</v>
      </c>
      <c r="BA461" t="s"/>
      <c r="BB461" t="n">
        <v>55785</v>
      </c>
      <c r="BC461" t="n">
        <v>13.3122</v>
      </c>
      <c r="BD461" t="n">
        <v>52.49917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843</v>
      </c>
      <c r="F462" t="n">
        <v>1471166</v>
      </c>
      <c r="G462" t="s">
        <v>74</v>
      </c>
      <c r="H462" t="s">
        <v>75</v>
      </c>
      <c r="I462" t="s"/>
      <c r="J462" t="s">
        <v>74</v>
      </c>
      <c r="K462" t="n">
        <v>145.95</v>
      </c>
      <c r="L462" t="s">
        <v>76</v>
      </c>
      <c r="M462" t="s"/>
      <c r="N462" t="s">
        <v>141</v>
      </c>
      <c r="O462" t="s">
        <v>78</v>
      </c>
      <c r="P462" t="s">
        <v>844</v>
      </c>
      <c r="Q462" t="s"/>
      <c r="R462" t="s">
        <v>118</v>
      </c>
      <c r="S462" t="s">
        <v>281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HYPERLINK("https://hotelmonitor-cachepage.eclerx.com/savepage/tk_15435845641114848_sr_2117.html","info")</f>
        <v/>
      </c>
      <c r="AA462" t="n">
        <v>217112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7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1603240</v>
      </c>
      <c r="AZ462" t="s">
        <v>845</v>
      </c>
      <c r="BA462" t="s"/>
      <c r="BB462" t="n">
        <v>572146</v>
      </c>
      <c r="BC462" t="n">
        <v>13.366987</v>
      </c>
      <c r="BD462" t="n">
        <v>52.523409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843</v>
      </c>
      <c r="F463" t="n">
        <v>1471166</v>
      </c>
      <c r="G463" t="s">
        <v>74</v>
      </c>
      <c r="H463" t="s">
        <v>75</v>
      </c>
      <c r="I463" t="s"/>
      <c r="J463" t="s">
        <v>74</v>
      </c>
      <c r="K463" t="n">
        <v>156.45</v>
      </c>
      <c r="L463" t="s">
        <v>76</v>
      </c>
      <c r="M463" t="s"/>
      <c r="N463" t="s">
        <v>144</v>
      </c>
      <c r="O463" t="s">
        <v>78</v>
      </c>
      <c r="P463" t="s">
        <v>844</v>
      </c>
      <c r="Q463" t="s"/>
      <c r="R463" t="s">
        <v>118</v>
      </c>
      <c r="S463" t="s">
        <v>846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HYPERLINK("https://hotelmonitor-cachepage.eclerx.com/savepage/tk_15435845641114848_sr_2117.html","info")</f>
        <v/>
      </c>
      <c r="AA463" t="n">
        <v>217112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7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1603240</v>
      </c>
      <c r="AZ463" t="s">
        <v>845</v>
      </c>
      <c r="BA463" t="s"/>
      <c r="BB463" t="n">
        <v>572146</v>
      </c>
      <c r="BC463" t="n">
        <v>13.366987</v>
      </c>
      <c r="BD463" t="n">
        <v>52.523409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847</v>
      </c>
      <c r="F464" t="n">
        <v>76853</v>
      </c>
      <c r="G464" t="s">
        <v>74</v>
      </c>
      <c r="H464" t="s">
        <v>75</v>
      </c>
      <c r="I464" t="s"/>
      <c r="J464" t="s">
        <v>74</v>
      </c>
      <c r="K464" t="n">
        <v>139</v>
      </c>
      <c r="L464" t="s">
        <v>76</v>
      </c>
      <c r="M464" t="s"/>
      <c r="N464" t="s">
        <v>141</v>
      </c>
      <c r="O464" t="s">
        <v>78</v>
      </c>
      <c r="P464" t="s">
        <v>848</v>
      </c>
      <c r="Q464" t="s"/>
      <c r="R464" t="s">
        <v>118</v>
      </c>
      <c r="S464" t="s">
        <v>216</v>
      </c>
      <c r="T464" t="s">
        <v>82</v>
      </c>
      <c r="U464" t="s"/>
      <c r="V464" t="s">
        <v>83</v>
      </c>
      <c r="W464" t="s">
        <v>99</v>
      </c>
      <c r="X464" t="s"/>
      <c r="Y464" t="s">
        <v>85</v>
      </c>
      <c r="Z464">
        <f>HYPERLINK("https://hotelmonitor-cachepage.eclerx.com/savepage/tk_15435849683100634_sr_2117.html","info")</f>
        <v/>
      </c>
      <c r="AA464" t="n">
        <v>22619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233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230894</v>
      </c>
      <c r="AZ464" t="s">
        <v>849</v>
      </c>
      <c r="BA464" t="s"/>
      <c r="BB464" t="n">
        <v>44442</v>
      </c>
      <c r="BC464" t="n">
        <v>13.449097</v>
      </c>
      <c r="BD464" t="n">
        <v>52.511425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847</v>
      </c>
      <c r="F465" t="n">
        <v>76853</v>
      </c>
      <c r="G465" t="s">
        <v>74</v>
      </c>
      <c r="H465" t="s">
        <v>75</v>
      </c>
      <c r="I465" t="s"/>
      <c r="J465" t="s">
        <v>74</v>
      </c>
      <c r="K465" t="n">
        <v>149</v>
      </c>
      <c r="L465" t="s">
        <v>76</v>
      </c>
      <c r="M465" t="s"/>
      <c r="N465" t="s">
        <v>125</v>
      </c>
      <c r="O465" t="s">
        <v>78</v>
      </c>
      <c r="P465" t="s">
        <v>848</v>
      </c>
      <c r="Q465" t="s"/>
      <c r="R465" t="s">
        <v>118</v>
      </c>
      <c r="S465" t="s">
        <v>156</v>
      </c>
      <c r="T465" t="s">
        <v>82</v>
      </c>
      <c r="U465" t="s"/>
      <c r="V465" t="s">
        <v>83</v>
      </c>
      <c r="W465" t="s">
        <v>99</v>
      </c>
      <c r="X465" t="s"/>
      <c r="Y465" t="s">
        <v>85</v>
      </c>
      <c r="Z465">
        <f>HYPERLINK("https://hotelmonitor-cachepage.eclerx.com/savepage/tk_15435849683100634_sr_2117.html","info")</f>
        <v/>
      </c>
      <c r="AA465" t="n">
        <v>22619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233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230894</v>
      </c>
      <c r="AZ465" t="s">
        <v>849</v>
      </c>
      <c r="BA465" t="s"/>
      <c r="BB465" t="n">
        <v>44442</v>
      </c>
      <c r="BC465" t="n">
        <v>13.449097</v>
      </c>
      <c r="BD465" t="n">
        <v>52.511425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847</v>
      </c>
      <c r="F466" t="n">
        <v>76853</v>
      </c>
      <c r="G466" t="s">
        <v>74</v>
      </c>
      <c r="H466" t="s">
        <v>75</v>
      </c>
      <c r="I466" t="s"/>
      <c r="J466" t="s">
        <v>74</v>
      </c>
      <c r="K466" t="n">
        <v>159</v>
      </c>
      <c r="L466" t="s">
        <v>76</v>
      </c>
      <c r="M466" t="s"/>
      <c r="N466" t="s">
        <v>850</v>
      </c>
      <c r="O466" t="s">
        <v>78</v>
      </c>
      <c r="P466" t="s">
        <v>848</v>
      </c>
      <c r="Q466" t="s"/>
      <c r="R466" t="s">
        <v>118</v>
      </c>
      <c r="S466" t="s">
        <v>158</v>
      </c>
      <c r="T466" t="s">
        <v>82</v>
      </c>
      <c r="U466" t="s"/>
      <c r="V466" t="s">
        <v>83</v>
      </c>
      <c r="W466" t="s">
        <v>99</v>
      </c>
      <c r="X466" t="s"/>
      <c r="Y466" t="s">
        <v>85</v>
      </c>
      <c r="Z466">
        <f>HYPERLINK("https://hotelmonitor-cachepage.eclerx.com/savepage/tk_15435849683100634_sr_2117.html","info")</f>
        <v/>
      </c>
      <c r="AA466" t="n">
        <v>22619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233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230894</v>
      </c>
      <c r="AZ466" t="s">
        <v>849</v>
      </c>
      <c r="BA466" t="s"/>
      <c r="BB466" t="n">
        <v>44442</v>
      </c>
      <c r="BC466" t="n">
        <v>13.449097</v>
      </c>
      <c r="BD466" t="n">
        <v>52.511425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847</v>
      </c>
      <c r="F467" t="n">
        <v>76853</v>
      </c>
      <c r="G467" t="s">
        <v>74</v>
      </c>
      <c r="H467" t="s">
        <v>75</v>
      </c>
      <c r="I467" t="s"/>
      <c r="J467" t="s">
        <v>74</v>
      </c>
      <c r="K467" t="n">
        <v>164</v>
      </c>
      <c r="L467" t="s">
        <v>76</v>
      </c>
      <c r="M467" t="s"/>
      <c r="N467" t="s">
        <v>109</v>
      </c>
      <c r="O467" t="s">
        <v>78</v>
      </c>
      <c r="P467" t="s">
        <v>848</v>
      </c>
      <c r="Q467" t="s"/>
      <c r="R467" t="s">
        <v>118</v>
      </c>
      <c r="S467" t="s">
        <v>809</v>
      </c>
      <c r="T467" t="s">
        <v>82</v>
      </c>
      <c r="U467" t="s"/>
      <c r="V467" t="s">
        <v>83</v>
      </c>
      <c r="W467" t="s">
        <v>99</v>
      </c>
      <c r="X467" t="s"/>
      <c r="Y467" t="s">
        <v>85</v>
      </c>
      <c r="Z467">
        <f>HYPERLINK("https://hotelmonitor-cachepage.eclerx.com/savepage/tk_15435849683100634_sr_2117.html","info")</f>
        <v/>
      </c>
      <c r="AA467" t="n">
        <v>22619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233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230894</v>
      </c>
      <c r="AZ467" t="s">
        <v>849</v>
      </c>
      <c r="BA467" t="s"/>
      <c r="BB467" t="n">
        <v>44442</v>
      </c>
      <c r="BC467" t="n">
        <v>13.449097</v>
      </c>
      <c r="BD467" t="n">
        <v>52.511425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851</v>
      </c>
      <c r="F468" t="n">
        <v>743230</v>
      </c>
      <c r="G468" t="s">
        <v>74</v>
      </c>
      <c r="H468" t="s">
        <v>75</v>
      </c>
      <c r="I468" t="s"/>
      <c r="J468" t="s">
        <v>74</v>
      </c>
      <c r="K468" t="n">
        <v>129</v>
      </c>
      <c r="L468" t="s">
        <v>76</v>
      </c>
      <c r="M468" t="s"/>
      <c r="N468" t="s">
        <v>463</v>
      </c>
      <c r="O468" t="s">
        <v>78</v>
      </c>
      <c r="P468" t="s">
        <v>852</v>
      </c>
      <c r="Q468" t="s"/>
      <c r="R468" t="s">
        <v>118</v>
      </c>
      <c r="S468" t="s">
        <v>212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HYPERLINK("https://hotelmonitor-cachepage.eclerx.com/savepage/tk_1543585034983252_sr_2117.html","info")</f>
        <v/>
      </c>
      <c r="AA468" t="n">
        <v>142259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272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955263</v>
      </c>
      <c r="AZ468" t="s">
        <v>853</v>
      </c>
      <c r="BA468" t="s"/>
      <c r="BB468" t="n">
        <v>221570</v>
      </c>
      <c r="BC468" t="n">
        <v>13.32118</v>
      </c>
      <c r="BD468" t="n">
        <v>52.50091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851</v>
      </c>
      <c r="F469" t="n">
        <v>743230</v>
      </c>
      <c r="G469" t="s">
        <v>74</v>
      </c>
      <c r="H469" t="s">
        <v>75</v>
      </c>
      <c r="I469" t="s"/>
      <c r="J469" t="s">
        <v>74</v>
      </c>
      <c r="K469" t="n">
        <v>157</v>
      </c>
      <c r="L469" t="s">
        <v>76</v>
      </c>
      <c r="M469" t="s"/>
      <c r="N469" t="s">
        <v>463</v>
      </c>
      <c r="O469" t="s">
        <v>78</v>
      </c>
      <c r="P469" t="s">
        <v>852</v>
      </c>
      <c r="Q469" t="s"/>
      <c r="R469" t="s">
        <v>118</v>
      </c>
      <c r="S469" t="s">
        <v>769</v>
      </c>
      <c r="T469" t="s">
        <v>82</v>
      </c>
      <c r="U469" t="s"/>
      <c r="V469" t="s">
        <v>83</v>
      </c>
      <c r="W469" t="s">
        <v>99</v>
      </c>
      <c r="X469" t="s"/>
      <c r="Y469" t="s">
        <v>85</v>
      </c>
      <c r="Z469">
        <f>HYPERLINK("https://hotelmonitor-cachepage.eclerx.com/savepage/tk_1543585034983252_sr_2117.html","info")</f>
        <v/>
      </c>
      <c r="AA469" t="n">
        <v>142259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272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955263</v>
      </c>
      <c r="AZ469" t="s">
        <v>853</v>
      </c>
      <c r="BA469" t="s"/>
      <c r="BB469" t="n">
        <v>221570</v>
      </c>
      <c r="BC469" t="n">
        <v>13.32118</v>
      </c>
      <c r="BD469" t="n">
        <v>52.50091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854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116</v>
      </c>
      <c r="L470" t="s">
        <v>76</v>
      </c>
      <c r="M470" t="s"/>
      <c r="N470" t="s">
        <v>96</v>
      </c>
      <c r="O470" t="s">
        <v>78</v>
      </c>
      <c r="P470" t="s">
        <v>854</v>
      </c>
      <c r="Q470" t="s"/>
      <c r="R470" t="s">
        <v>118</v>
      </c>
      <c r="S470" t="s">
        <v>855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HYPERLINK("https://hotelmonitor-cachepage.eclerx.com/savepage/tk_15435847431751654_sr_2117.html","info")</f>
        <v/>
      </c>
      <c r="AA470" t="n">
        <v>-6796568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108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6796568</v>
      </c>
      <c r="AZ470" t="s">
        <v>856</v>
      </c>
      <c r="BA470" t="s"/>
      <c r="BB470" t="n">
        <v>11232</v>
      </c>
      <c r="BC470" t="n">
        <v>13.324201</v>
      </c>
      <c r="BD470" t="n">
        <v>52.504049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854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128</v>
      </c>
      <c r="L471" t="s">
        <v>76</v>
      </c>
      <c r="M471" t="s"/>
      <c r="N471" t="s">
        <v>113</v>
      </c>
      <c r="O471" t="s">
        <v>78</v>
      </c>
      <c r="P471" t="s">
        <v>854</v>
      </c>
      <c r="Q471" t="s"/>
      <c r="R471" t="s">
        <v>118</v>
      </c>
      <c r="S471" t="s">
        <v>370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HYPERLINK("https://hotelmonitor-cachepage.eclerx.com/savepage/tk_15435847431751654_sr_2117.html","info")</f>
        <v/>
      </c>
      <c r="AA471" t="n">
        <v>-6796568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108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6796568</v>
      </c>
      <c r="AZ471" t="s">
        <v>856</v>
      </c>
      <c r="BA471" t="s"/>
      <c r="BB471" t="n">
        <v>11232</v>
      </c>
      <c r="BC471" t="n">
        <v>13.324201</v>
      </c>
      <c r="BD471" t="n">
        <v>52.504049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857</v>
      </c>
      <c r="F472" t="n">
        <v>1614084</v>
      </c>
      <c r="G472" t="s">
        <v>74</v>
      </c>
      <c r="H472" t="s">
        <v>75</v>
      </c>
      <c r="I472" t="s"/>
      <c r="J472" t="s">
        <v>74</v>
      </c>
      <c r="K472" t="n">
        <v>111</v>
      </c>
      <c r="L472" t="s">
        <v>76</v>
      </c>
      <c r="M472" t="s"/>
      <c r="N472" t="s">
        <v>858</v>
      </c>
      <c r="O472" t="s">
        <v>78</v>
      </c>
      <c r="P472" t="s">
        <v>859</v>
      </c>
      <c r="Q472" t="s"/>
      <c r="R472" t="s">
        <v>80</v>
      </c>
      <c r="S472" t="s">
        <v>803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HYPERLINK("https://hotelmonitor-cachepage.eclerx.com/savepage/tk_1543585038860708_sr_2117.html","info")</f>
        <v/>
      </c>
      <c r="AA472" t="n">
        <v>275378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274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1626229</v>
      </c>
      <c r="AZ472" t="s">
        <v>860</v>
      </c>
      <c r="BA472" t="s"/>
      <c r="BB472" t="n">
        <v>2264</v>
      </c>
      <c r="BC472" t="n">
        <v>13.344551</v>
      </c>
      <c r="BD472" t="n">
        <v>52.503312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857</v>
      </c>
      <c r="F473" t="n">
        <v>1614084</v>
      </c>
      <c r="G473" t="s">
        <v>74</v>
      </c>
      <c r="H473" t="s">
        <v>75</v>
      </c>
      <c r="I473" t="s"/>
      <c r="J473" t="s">
        <v>74</v>
      </c>
      <c r="K473" t="n">
        <v>116</v>
      </c>
      <c r="L473" t="s">
        <v>76</v>
      </c>
      <c r="M473" t="s"/>
      <c r="N473" t="s">
        <v>861</v>
      </c>
      <c r="O473" t="s">
        <v>78</v>
      </c>
      <c r="P473" t="s">
        <v>859</v>
      </c>
      <c r="Q473" t="s"/>
      <c r="R473" t="s">
        <v>80</v>
      </c>
      <c r="S473" t="s">
        <v>855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HYPERLINK("https://hotelmonitor-cachepage.eclerx.com/savepage/tk_1543585038860708_sr_2117.html","info")</f>
        <v/>
      </c>
      <c r="AA473" t="n">
        <v>275378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274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1626229</v>
      </c>
      <c r="AZ473" t="s">
        <v>860</v>
      </c>
      <c r="BA473" t="s"/>
      <c r="BB473" t="n">
        <v>2264</v>
      </c>
      <c r="BC473" t="n">
        <v>13.344551</v>
      </c>
      <c r="BD473" t="n">
        <v>52.503312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857</v>
      </c>
      <c r="F474" t="n">
        <v>1614084</v>
      </c>
      <c r="G474" t="s">
        <v>74</v>
      </c>
      <c r="H474" t="s">
        <v>75</v>
      </c>
      <c r="I474" t="s"/>
      <c r="J474" t="s">
        <v>74</v>
      </c>
      <c r="K474" t="n">
        <v>127</v>
      </c>
      <c r="L474" t="s">
        <v>76</v>
      </c>
      <c r="M474" t="s"/>
      <c r="N474" t="s">
        <v>127</v>
      </c>
      <c r="O474" t="s">
        <v>78</v>
      </c>
      <c r="P474" t="s">
        <v>859</v>
      </c>
      <c r="Q474" t="s"/>
      <c r="R474" t="s">
        <v>80</v>
      </c>
      <c r="S474" t="s">
        <v>862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HYPERLINK("https://hotelmonitor-cachepage.eclerx.com/savepage/tk_1543585038860708_sr_2117.html","info")</f>
        <v/>
      </c>
      <c r="AA474" t="n">
        <v>275378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274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1626229</v>
      </c>
      <c r="AZ474" t="s">
        <v>860</v>
      </c>
      <c r="BA474" t="s"/>
      <c r="BB474" t="n">
        <v>2264</v>
      </c>
      <c r="BC474" t="n">
        <v>13.344551</v>
      </c>
      <c r="BD474" t="n">
        <v>52.503312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857</v>
      </c>
      <c r="F475" t="n">
        <v>1614084</v>
      </c>
      <c r="G475" t="s">
        <v>74</v>
      </c>
      <c r="H475" t="s">
        <v>75</v>
      </c>
      <c r="I475" t="s"/>
      <c r="J475" t="s">
        <v>74</v>
      </c>
      <c r="K475" t="n">
        <v>141</v>
      </c>
      <c r="L475" t="s">
        <v>76</v>
      </c>
      <c r="M475" t="s"/>
      <c r="N475" t="s">
        <v>858</v>
      </c>
      <c r="O475" t="s">
        <v>78</v>
      </c>
      <c r="P475" t="s">
        <v>859</v>
      </c>
      <c r="Q475" t="s"/>
      <c r="R475" t="s">
        <v>80</v>
      </c>
      <c r="S475" t="s">
        <v>304</v>
      </c>
      <c r="T475" t="s">
        <v>82</v>
      </c>
      <c r="U475" t="s"/>
      <c r="V475" t="s">
        <v>83</v>
      </c>
      <c r="W475" t="s">
        <v>99</v>
      </c>
      <c r="X475" t="s"/>
      <c r="Y475" t="s">
        <v>85</v>
      </c>
      <c r="Z475">
        <f>HYPERLINK("https://hotelmonitor-cachepage.eclerx.com/savepage/tk_1543585038860708_sr_2117.html","info")</f>
        <v/>
      </c>
      <c r="AA475" t="n">
        <v>275378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274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1626229</v>
      </c>
      <c r="AZ475" t="s">
        <v>860</v>
      </c>
      <c r="BA475" t="s"/>
      <c r="BB475" t="n">
        <v>2264</v>
      </c>
      <c r="BC475" t="n">
        <v>13.344551</v>
      </c>
      <c r="BD475" t="n">
        <v>52.503312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857</v>
      </c>
      <c r="F476" t="n">
        <v>1614084</v>
      </c>
      <c r="G476" t="s">
        <v>74</v>
      </c>
      <c r="H476" t="s">
        <v>75</v>
      </c>
      <c r="I476" t="s"/>
      <c r="J476" t="s">
        <v>74</v>
      </c>
      <c r="K476" t="n">
        <v>146</v>
      </c>
      <c r="L476" t="s">
        <v>76</v>
      </c>
      <c r="M476" t="s"/>
      <c r="N476" t="s">
        <v>861</v>
      </c>
      <c r="O476" t="s">
        <v>78</v>
      </c>
      <c r="P476" t="s">
        <v>859</v>
      </c>
      <c r="Q476" t="s"/>
      <c r="R476" t="s">
        <v>80</v>
      </c>
      <c r="S476" t="s">
        <v>863</v>
      </c>
      <c r="T476" t="s">
        <v>82</v>
      </c>
      <c r="U476" t="s"/>
      <c r="V476" t="s">
        <v>83</v>
      </c>
      <c r="W476" t="s">
        <v>99</v>
      </c>
      <c r="X476" t="s"/>
      <c r="Y476" t="s">
        <v>85</v>
      </c>
      <c r="Z476">
        <f>HYPERLINK("https://hotelmonitor-cachepage.eclerx.com/savepage/tk_1543585038860708_sr_2117.html","info")</f>
        <v/>
      </c>
      <c r="AA476" t="n">
        <v>275378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274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1626229</v>
      </c>
      <c r="AZ476" t="s">
        <v>860</v>
      </c>
      <c r="BA476" t="s"/>
      <c r="BB476" t="n">
        <v>2264</v>
      </c>
      <c r="BC476" t="n">
        <v>13.344551</v>
      </c>
      <c r="BD476" t="n">
        <v>52.503312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857</v>
      </c>
      <c r="F477" t="n">
        <v>1614084</v>
      </c>
      <c r="G477" t="s">
        <v>74</v>
      </c>
      <c r="H477" t="s">
        <v>75</v>
      </c>
      <c r="I477" t="s"/>
      <c r="J477" t="s">
        <v>74</v>
      </c>
      <c r="K477" t="n">
        <v>157</v>
      </c>
      <c r="L477" t="s">
        <v>76</v>
      </c>
      <c r="M477" t="s"/>
      <c r="N477" t="s">
        <v>127</v>
      </c>
      <c r="O477" t="s">
        <v>78</v>
      </c>
      <c r="P477" t="s">
        <v>859</v>
      </c>
      <c r="Q477" t="s"/>
      <c r="R477" t="s">
        <v>80</v>
      </c>
      <c r="S477" t="s">
        <v>769</v>
      </c>
      <c r="T477" t="s">
        <v>82</v>
      </c>
      <c r="U477" t="s"/>
      <c r="V477" t="s">
        <v>83</v>
      </c>
      <c r="W477" t="s">
        <v>99</v>
      </c>
      <c r="X477" t="s"/>
      <c r="Y477" t="s">
        <v>85</v>
      </c>
      <c r="Z477">
        <f>HYPERLINK("https://hotelmonitor-cachepage.eclerx.com/savepage/tk_1543585038860708_sr_2117.html","info")</f>
        <v/>
      </c>
      <c r="AA477" t="n">
        <v>275378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274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1626229</v>
      </c>
      <c r="AZ477" t="s">
        <v>860</v>
      </c>
      <c r="BA477" t="s"/>
      <c r="BB477" t="n">
        <v>2264</v>
      </c>
      <c r="BC477" t="n">
        <v>13.344551</v>
      </c>
      <c r="BD477" t="n">
        <v>52.503312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864</v>
      </c>
      <c r="F478" t="n">
        <v>3301678</v>
      </c>
      <c r="G478" t="s">
        <v>74</v>
      </c>
      <c r="H478" t="s">
        <v>75</v>
      </c>
      <c r="I478" t="s"/>
      <c r="J478" t="s">
        <v>74</v>
      </c>
      <c r="K478" t="n">
        <v>88.2</v>
      </c>
      <c r="L478" t="s">
        <v>76</v>
      </c>
      <c r="M478" t="s"/>
      <c r="N478" t="s">
        <v>141</v>
      </c>
      <c r="O478" t="s">
        <v>78</v>
      </c>
      <c r="P478" t="s">
        <v>865</v>
      </c>
      <c r="Q478" t="s"/>
      <c r="R478" t="s">
        <v>80</v>
      </c>
      <c r="S478" t="s">
        <v>746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HYPERLINK("https://hotelmonitor-cachepage.eclerx.com/savepage/tk_15435847987570863_sr_2117.html","info")</f>
        <v/>
      </c>
      <c r="AA478" t="n">
        <v>519865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138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4056098</v>
      </c>
      <c r="AZ478" t="s">
        <v>866</v>
      </c>
      <c r="BA478" t="s"/>
      <c r="BB478" t="n">
        <v>699338</v>
      </c>
      <c r="BC478" t="n">
        <v>13.51497</v>
      </c>
      <c r="BD478" t="n">
        <v>52.4465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864</v>
      </c>
      <c r="F479" t="n">
        <v>3301678</v>
      </c>
      <c r="G479" t="s">
        <v>74</v>
      </c>
      <c r="H479" t="s">
        <v>75</v>
      </c>
      <c r="I479" t="s"/>
      <c r="J479" t="s">
        <v>74</v>
      </c>
      <c r="K479" t="n">
        <v>93.2</v>
      </c>
      <c r="L479" t="s">
        <v>76</v>
      </c>
      <c r="M479" t="s"/>
      <c r="N479" t="s">
        <v>144</v>
      </c>
      <c r="O479" t="s">
        <v>78</v>
      </c>
      <c r="P479" t="s">
        <v>865</v>
      </c>
      <c r="Q479" t="s"/>
      <c r="R479" t="s">
        <v>80</v>
      </c>
      <c r="S479" t="s">
        <v>867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HYPERLINK("https://hotelmonitor-cachepage.eclerx.com/savepage/tk_15435847987570863_sr_2117.html","info")</f>
        <v/>
      </c>
      <c r="AA479" t="n">
        <v>519865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138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4056098</v>
      </c>
      <c r="AZ479" t="s">
        <v>866</v>
      </c>
      <c r="BA479" t="s"/>
      <c r="BB479" t="n">
        <v>699338</v>
      </c>
      <c r="BC479" t="n">
        <v>13.51497</v>
      </c>
      <c r="BD479" t="n">
        <v>52.4465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868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80</v>
      </c>
      <c r="L480" t="s">
        <v>76</v>
      </c>
      <c r="M480" t="s"/>
      <c r="N480" t="s">
        <v>96</v>
      </c>
      <c r="O480" t="s">
        <v>78</v>
      </c>
      <c r="P480" t="s">
        <v>868</v>
      </c>
      <c r="Q480" t="s"/>
      <c r="R480" t="s">
        <v>80</v>
      </c>
      <c r="S480" t="s">
        <v>869</v>
      </c>
      <c r="T480" t="s">
        <v>82</v>
      </c>
      <c r="U480" t="s"/>
      <c r="V480" t="s">
        <v>83</v>
      </c>
      <c r="W480" t="s">
        <v>99</v>
      </c>
      <c r="X480" t="s"/>
      <c r="Y480" t="s">
        <v>85</v>
      </c>
      <c r="Z480">
        <f>HYPERLINK("https://hotelmonitor-cachepage.eclerx.com/savepage/tk_15435850636270812_sr_2117.html","info")</f>
        <v/>
      </c>
      <c r="AA480" t="n">
        <v>-2071628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288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2071628</v>
      </c>
      <c r="AZ480" t="s">
        <v>870</v>
      </c>
      <c r="BA480" t="s"/>
      <c r="BB480" t="n">
        <v>87842</v>
      </c>
      <c r="BC480" t="n">
        <v>13.497537</v>
      </c>
      <c r="BD480" t="n">
        <v>52.514532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868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90</v>
      </c>
      <c r="L481" t="s">
        <v>76</v>
      </c>
      <c r="M481" t="s"/>
      <c r="N481" t="s">
        <v>141</v>
      </c>
      <c r="O481" t="s">
        <v>78</v>
      </c>
      <c r="P481" t="s">
        <v>868</v>
      </c>
      <c r="Q481" t="s"/>
      <c r="R481" t="s">
        <v>80</v>
      </c>
      <c r="S481" t="s">
        <v>380</v>
      </c>
      <c r="T481" t="s">
        <v>82</v>
      </c>
      <c r="U481" t="s"/>
      <c r="V481" t="s">
        <v>83</v>
      </c>
      <c r="W481" t="s">
        <v>99</v>
      </c>
      <c r="X481" t="s"/>
      <c r="Y481" t="s">
        <v>85</v>
      </c>
      <c r="Z481">
        <f>HYPERLINK("https://hotelmonitor-cachepage.eclerx.com/savepage/tk_15435850636270812_sr_2117.html","info")</f>
        <v/>
      </c>
      <c r="AA481" t="n">
        <v>-2071628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288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2071628</v>
      </c>
      <c r="AZ481" t="s">
        <v>870</v>
      </c>
      <c r="BA481" t="s"/>
      <c r="BB481" t="n">
        <v>87842</v>
      </c>
      <c r="BC481" t="n">
        <v>13.497537</v>
      </c>
      <c r="BD481" t="n">
        <v>52.514532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868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160</v>
      </c>
      <c r="L482" t="s">
        <v>76</v>
      </c>
      <c r="M482" t="s"/>
      <c r="N482" t="s">
        <v>871</v>
      </c>
      <c r="O482" t="s">
        <v>78</v>
      </c>
      <c r="P482" t="s">
        <v>868</v>
      </c>
      <c r="Q482" t="s"/>
      <c r="R482" t="s">
        <v>80</v>
      </c>
      <c r="S482" t="s">
        <v>145</v>
      </c>
      <c r="T482" t="s">
        <v>82</v>
      </c>
      <c r="U482" t="s"/>
      <c r="V482" t="s">
        <v>83</v>
      </c>
      <c r="W482" t="s">
        <v>99</v>
      </c>
      <c r="X482" t="s"/>
      <c r="Y482" t="s">
        <v>85</v>
      </c>
      <c r="Z482">
        <f>HYPERLINK("https://hotelmonitor-cachepage.eclerx.com/savepage/tk_15435850636270812_sr_2117.html","info")</f>
        <v/>
      </c>
      <c r="AA482" t="n">
        <v>-2071628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288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2071628</v>
      </c>
      <c r="AZ482" t="s">
        <v>870</v>
      </c>
      <c r="BA482" t="s"/>
      <c r="BB482" t="n">
        <v>87842</v>
      </c>
      <c r="BC482" t="n">
        <v>13.497537</v>
      </c>
      <c r="BD482" t="n">
        <v>52.514532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872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89.09999999999999</v>
      </c>
      <c r="L483" t="s">
        <v>76</v>
      </c>
      <c r="M483" t="s"/>
      <c r="N483" t="s">
        <v>873</v>
      </c>
      <c r="O483" t="s">
        <v>78</v>
      </c>
      <c r="P483" t="s">
        <v>872</v>
      </c>
      <c r="Q483" t="s"/>
      <c r="R483" t="s">
        <v>80</v>
      </c>
      <c r="S483" t="s">
        <v>874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HYPERLINK("https://hotelmonitor-cachepage.eclerx.com/savepage/tk_1543584622916324_sr_2117.html","info")</f>
        <v/>
      </c>
      <c r="AA483" t="n">
        <v>-4754170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39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4754170</v>
      </c>
      <c r="AZ483" t="s">
        <v>875</v>
      </c>
      <c r="BA483" t="s"/>
      <c r="BB483" t="n">
        <v>70036</v>
      </c>
      <c r="BC483" t="n">
        <v>13.30207</v>
      </c>
      <c r="BD483" t="n">
        <v>52.4295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872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99</v>
      </c>
      <c r="L484" t="s">
        <v>76</v>
      </c>
      <c r="M484" t="s"/>
      <c r="N484" t="s">
        <v>141</v>
      </c>
      <c r="O484" t="s">
        <v>78</v>
      </c>
      <c r="P484" t="s">
        <v>872</v>
      </c>
      <c r="Q484" t="s"/>
      <c r="R484" t="s">
        <v>80</v>
      </c>
      <c r="S484" t="s">
        <v>123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HYPERLINK("https://hotelmonitor-cachepage.eclerx.com/savepage/tk_1543584622916324_sr_2117.html","info")</f>
        <v/>
      </c>
      <c r="AA484" t="n">
        <v>-4754170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39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4754170</v>
      </c>
      <c r="AZ484" t="s">
        <v>875</v>
      </c>
      <c r="BA484" t="s"/>
      <c r="BB484" t="n">
        <v>70036</v>
      </c>
      <c r="BC484" t="n">
        <v>13.30207</v>
      </c>
      <c r="BD484" t="n">
        <v>52.4295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872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125</v>
      </c>
      <c r="L485" t="s">
        <v>76</v>
      </c>
      <c r="M485" t="s"/>
      <c r="N485" t="s">
        <v>165</v>
      </c>
      <c r="O485" t="s">
        <v>78</v>
      </c>
      <c r="P485" t="s">
        <v>872</v>
      </c>
      <c r="Q485" t="s"/>
      <c r="R485" t="s">
        <v>80</v>
      </c>
      <c r="S485" t="s">
        <v>142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HYPERLINK("https://hotelmonitor-cachepage.eclerx.com/savepage/tk_1543584622916324_sr_2117.html","info")</f>
        <v/>
      </c>
      <c r="AA485" t="n">
        <v>-4754170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39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4754170</v>
      </c>
      <c r="AZ485" t="s">
        <v>875</v>
      </c>
      <c r="BA485" t="s"/>
      <c r="BB485" t="n">
        <v>70036</v>
      </c>
      <c r="BC485" t="n">
        <v>13.30207</v>
      </c>
      <c r="BD485" t="n">
        <v>52.4295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876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130.5</v>
      </c>
      <c r="L486" t="s">
        <v>76</v>
      </c>
      <c r="M486" t="s"/>
      <c r="N486" t="s">
        <v>96</v>
      </c>
      <c r="O486" t="s">
        <v>78</v>
      </c>
      <c r="P486" t="s">
        <v>876</v>
      </c>
      <c r="Q486" t="s"/>
      <c r="R486" t="s">
        <v>118</v>
      </c>
      <c r="S486" t="s">
        <v>877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HYPERLINK("https://hotelmonitor-cachepage.eclerx.com/savepage/tk_15435850882618756_sr_2117.html","info")</f>
        <v/>
      </c>
      <c r="AA486" t="n">
        <v>-163106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302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163106</v>
      </c>
      <c r="AZ486" t="s">
        <v>878</v>
      </c>
      <c r="BA486" t="s"/>
      <c r="BB486" t="n">
        <v>222599</v>
      </c>
      <c r="BC486" t="n">
        <v>13.32278</v>
      </c>
      <c r="BD486" t="n">
        <v>52.50931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876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139.5</v>
      </c>
      <c r="L487" t="s">
        <v>76</v>
      </c>
      <c r="M487" t="s"/>
      <c r="N487" t="s">
        <v>104</v>
      </c>
      <c r="O487" t="s">
        <v>78</v>
      </c>
      <c r="P487" t="s">
        <v>876</v>
      </c>
      <c r="Q487" t="s"/>
      <c r="R487" t="s">
        <v>118</v>
      </c>
      <c r="S487" t="s">
        <v>879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HYPERLINK("https://hotelmonitor-cachepage.eclerx.com/savepage/tk_15435850882618756_sr_2117.html","info")</f>
        <v/>
      </c>
      <c r="AA487" t="n">
        <v>-163106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302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163106</v>
      </c>
      <c r="AZ487" t="s">
        <v>878</v>
      </c>
      <c r="BA487" t="s"/>
      <c r="BB487" t="n">
        <v>222599</v>
      </c>
      <c r="BC487" t="n">
        <v>13.32278</v>
      </c>
      <c r="BD487" t="n">
        <v>52.50931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876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148.5</v>
      </c>
      <c r="L488" t="s">
        <v>76</v>
      </c>
      <c r="M488" t="s"/>
      <c r="N488" t="s">
        <v>880</v>
      </c>
      <c r="O488" t="s">
        <v>78</v>
      </c>
      <c r="P488" t="s">
        <v>876</v>
      </c>
      <c r="Q488" t="s"/>
      <c r="R488" t="s">
        <v>118</v>
      </c>
      <c r="S488" t="s">
        <v>881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HYPERLINK("https://hotelmonitor-cachepage.eclerx.com/savepage/tk_15435850882618756_sr_2117.html","info")</f>
        <v/>
      </c>
      <c r="AA488" t="n">
        <v>-163106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302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163106</v>
      </c>
      <c r="AZ488" t="s">
        <v>878</v>
      </c>
      <c r="BA488" t="s"/>
      <c r="BB488" t="n">
        <v>222599</v>
      </c>
      <c r="BC488" t="n">
        <v>13.32278</v>
      </c>
      <c r="BD488" t="n">
        <v>52.50931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876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157.5</v>
      </c>
      <c r="L489" t="s">
        <v>76</v>
      </c>
      <c r="M489" t="s"/>
      <c r="N489" t="s">
        <v>882</v>
      </c>
      <c r="O489" t="s">
        <v>78</v>
      </c>
      <c r="P489" t="s">
        <v>876</v>
      </c>
      <c r="Q489" t="s"/>
      <c r="R489" t="s">
        <v>118</v>
      </c>
      <c r="S489" t="s">
        <v>883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HYPERLINK("https://hotelmonitor-cachepage.eclerx.com/savepage/tk_15435850882618756_sr_2117.html","info")</f>
        <v/>
      </c>
      <c r="AA489" t="n">
        <v>-163106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302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163106</v>
      </c>
      <c r="AZ489" t="s">
        <v>878</v>
      </c>
      <c r="BA489" t="s"/>
      <c r="BB489" t="n">
        <v>222599</v>
      </c>
      <c r="BC489" t="n">
        <v>13.32278</v>
      </c>
      <c r="BD489" t="n">
        <v>52.50931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876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171.9</v>
      </c>
      <c r="L490" t="s">
        <v>76</v>
      </c>
      <c r="M490" t="s"/>
      <c r="N490" t="s">
        <v>104</v>
      </c>
      <c r="O490" t="s">
        <v>78</v>
      </c>
      <c r="P490" t="s">
        <v>876</v>
      </c>
      <c r="Q490" t="s"/>
      <c r="R490" t="s">
        <v>118</v>
      </c>
      <c r="S490" t="s">
        <v>884</v>
      </c>
      <c r="T490" t="s">
        <v>82</v>
      </c>
      <c r="U490" t="s"/>
      <c r="V490" t="s">
        <v>83</v>
      </c>
      <c r="W490" t="s">
        <v>99</v>
      </c>
      <c r="X490" t="s"/>
      <c r="Y490" t="s">
        <v>85</v>
      </c>
      <c r="Z490">
        <f>HYPERLINK("https://hotelmonitor-cachepage.eclerx.com/savepage/tk_15435850882618756_sr_2117.html","info")</f>
        <v/>
      </c>
      <c r="AA490" t="n">
        <v>-163106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302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163106</v>
      </c>
      <c r="AZ490" t="s">
        <v>878</v>
      </c>
      <c r="BA490" t="s"/>
      <c r="BB490" t="n">
        <v>222599</v>
      </c>
      <c r="BC490" t="n">
        <v>13.32278</v>
      </c>
      <c r="BD490" t="n">
        <v>52.50931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876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179.01</v>
      </c>
      <c r="L491" t="s">
        <v>76</v>
      </c>
      <c r="M491" t="s"/>
      <c r="N491" t="s">
        <v>885</v>
      </c>
      <c r="O491" t="s">
        <v>78</v>
      </c>
      <c r="P491" t="s">
        <v>876</v>
      </c>
      <c r="Q491" t="s"/>
      <c r="R491" t="s">
        <v>118</v>
      </c>
      <c r="S491" t="s">
        <v>886</v>
      </c>
      <c r="T491" t="s">
        <v>82</v>
      </c>
      <c r="U491" t="s"/>
      <c r="V491" t="s">
        <v>83</v>
      </c>
      <c r="W491" t="s">
        <v>99</v>
      </c>
      <c r="X491" t="s"/>
      <c r="Y491" t="s">
        <v>85</v>
      </c>
      <c r="Z491">
        <f>HYPERLINK("https://hotelmonitor-cachepage.eclerx.com/savepage/tk_15435850882618756_sr_2117.html","info")</f>
        <v/>
      </c>
      <c r="AA491" t="n">
        <v>-163106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302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163106</v>
      </c>
      <c r="AZ491" t="s">
        <v>878</v>
      </c>
      <c r="BA491" t="s"/>
      <c r="BB491" t="n">
        <v>222599</v>
      </c>
      <c r="BC491" t="n">
        <v>13.32278</v>
      </c>
      <c r="BD491" t="n">
        <v>52.50931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876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180.9</v>
      </c>
      <c r="L492" t="s">
        <v>76</v>
      </c>
      <c r="M492" t="s"/>
      <c r="N492" t="s">
        <v>880</v>
      </c>
      <c r="O492" t="s">
        <v>78</v>
      </c>
      <c r="P492" t="s">
        <v>876</v>
      </c>
      <c r="Q492" t="s"/>
      <c r="R492" t="s">
        <v>118</v>
      </c>
      <c r="S492" t="s">
        <v>887</v>
      </c>
      <c r="T492" t="s">
        <v>82</v>
      </c>
      <c r="U492" t="s"/>
      <c r="V492" t="s">
        <v>83</v>
      </c>
      <c r="W492" t="s">
        <v>99</v>
      </c>
      <c r="X492" t="s"/>
      <c r="Y492" t="s">
        <v>85</v>
      </c>
      <c r="Z492">
        <f>HYPERLINK("https://hotelmonitor-cachepage.eclerx.com/savepage/tk_15435850882618756_sr_2117.html","info")</f>
        <v/>
      </c>
      <c r="AA492" t="n">
        <v>-163106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302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163106</v>
      </c>
      <c r="AZ492" t="s">
        <v>878</v>
      </c>
      <c r="BA492" t="s"/>
      <c r="BB492" t="n">
        <v>222599</v>
      </c>
      <c r="BC492" t="n">
        <v>13.32278</v>
      </c>
      <c r="BD492" t="n">
        <v>52.50931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888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156.75</v>
      </c>
      <c r="L493" t="s">
        <v>76</v>
      </c>
      <c r="M493" t="s"/>
      <c r="N493" t="s">
        <v>889</v>
      </c>
      <c r="O493" t="s">
        <v>78</v>
      </c>
      <c r="P493" t="s">
        <v>888</v>
      </c>
      <c r="Q493" t="s"/>
      <c r="R493" t="s">
        <v>118</v>
      </c>
      <c r="S493" t="s">
        <v>890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HYPERLINK("https://hotelmonitor-cachepage.eclerx.com/savepage/tk_15435850736757722_sr_2117.html","info")</f>
        <v/>
      </c>
      <c r="AA493" t="n">
        <v>-6796502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294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6796502</v>
      </c>
      <c r="AZ493" t="s">
        <v>891</v>
      </c>
      <c r="BA493" t="s"/>
      <c r="BB493" t="n">
        <v>145196</v>
      </c>
      <c r="BC493" t="n">
        <v>13.308832</v>
      </c>
      <c r="BD493" t="n">
        <v>52.508755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888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165</v>
      </c>
      <c r="L494" t="s">
        <v>76</v>
      </c>
      <c r="M494" t="s"/>
      <c r="N494" t="s">
        <v>892</v>
      </c>
      <c r="O494" t="s">
        <v>78</v>
      </c>
      <c r="P494" t="s">
        <v>888</v>
      </c>
      <c r="Q494" t="s"/>
      <c r="R494" t="s">
        <v>118</v>
      </c>
      <c r="S494" t="s">
        <v>483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HYPERLINK("https://hotelmonitor-cachepage.eclerx.com/savepage/tk_15435850736757722_sr_2117.html","info")</f>
        <v/>
      </c>
      <c r="AA494" t="n">
        <v>-6796502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294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6796502</v>
      </c>
      <c r="AZ494" t="s">
        <v>891</v>
      </c>
      <c r="BA494" t="s"/>
      <c r="BB494" t="n">
        <v>145196</v>
      </c>
      <c r="BC494" t="n">
        <v>13.308832</v>
      </c>
      <c r="BD494" t="n">
        <v>52.508755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893</v>
      </c>
      <c r="F495" t="n">
        <v>206746</v>
      </c>
      <c r="G495" t="s">
        <v>74</v>
      </c>
      <c r="H495" t="s">
        <v>75</v>
      </c>
      <c r="I495" t="s"/>
      <c r="J495" t="s">
        <v>74</v>
      </c>
      <c r="K495" t="n">
        <v>159</v>
      </c>
      <c r="L495" t="s">
        <v>76</v>
      </c>
      <c r="M495" t="s"/>
      <c r="N495" t="s">
        <v>756</v>
      </c>
      <c r="O495" t="s">
        <v>78</v>
      </c>
      <c r="P495" t="s">
        <v>894</v>
      </c>
      <c r="Q495" t="s"/>
      <c r="R495" t="s">
        <v>118</v>
      </c>
      <c r="S495" t="s">
        <v>158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HYPERLINK("https://hotelmonitor-cachepage.eclerx.com/savepage/tk_1543584868639182_sr_2117.html","info")</f>
        <v/>
      </c>
      <c r="AA495" t="n">
        <v>17700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178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2959044</v>
      </c>
      <c r="AZ495" t="s">
        <v>895</v>
      </c>
      <c r="BA495" t="s"/>
      <c r="BB495" t="n">
        <v>14413</v>
      </c>
      <c r="BC495" t="n">
        <v>13.41416</v>
      </c>
      <c r="BD495" t="n">
        <v>52.52269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893</v>
      </c>
      <c r="F496" t="n">
        <v>206746</v>
      </c>
      <c r="G496" t="s">
        <v>74</v>
      </c>
      <c r="H496" t="s">
        <v>75</v>
      </c>
      <c r="I496" t="s"/>
      <c r="J496" t="s">
        <v>74</v>
      </c>
      <c r="K496" t="n">
        <v>164</v>
      </c>
      <c r="L496" t="s">
        <v>76</v>
      </c>
      <c r="M496" t="s"/>
      <c r="N496" t="s">
        <v>252</v>
      </c>
      <c r="O496" t="s">
        <v>78</v>
      </c>
      <c r="P496" t="s">
        <v>894</v>
      </c>
      <c r="Q496" t="s"/>
      <c r="R496" t="s">
        <v>118</v>
      </c>
      <c r="S496" t="s">
        <v>809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HYPERLINK("https://hotelmonitor-cachepage.eclerx.com/savepage/tk_1543584868639182_sr_2117.html","info")</f>
        <v/>
      </c>
      <c r="AA496" t="n">
        <v>17700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178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2959044</v>
      </c>
      <c r="AZ496" t="s">
        <v>895</v>
      </c>
      <c r="BA496" t="s"/>
      <c r="BB496" t="n">
        <v>14413</v>
      </c>
      <c r="BC496" t="n">
        <v>13.41416</v>
      </c>
      <c r="BD496" t="n">
        <v>52.52269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896</v>
      </c>
      <c r="F497" t="n">
        <v>723202</v>
      </c>
      <c r="G497" t="s">
        <v>74</v>
      </c>
      <c r="H497" t="s">
        <v>75</v>
      </c>
      <c r="I497" t="s"/>
      <c r="J497" t="s">
        <v>74</v>
      </c>
      <c r="K497" t="n">
        <v>89</v>
      </c>
      <c r="L497" t="s">
        <v>76</v>
      </c>
      <c r="M497" t="s"/>
      <c r="N497" t="s">
        <v>463</v>
      </c>
      <c r="O497" t="s">
        <v>78</v>
      </c>
      <c r="P497" t="s">
        <v>897</v>
      </c>
      <c r="Q497" t="s"/>
      <c r="R497" t="s">
        <v>118</v>
      </c>
      <c r="S497" t="s">
        <v>399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HYPERLINK("https://hotelmonitor-cachepage.eclerx.com/savepage/tk_15435845781330771_sr_2117.html","info")</f>
        <v/>
      </c>
      <c r="AA497" t="n">
        <v>142646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16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3127045</v>
      </c>
      <c r="AZ497" t="s">
        <v>898</v>
      </c>
      <c r="BA497" t="s"/>
      <c r="BB497" t="n">
        <v>474399</v>
      </c>
      <c r="BC497" t="n">
        <v>13.344094</v>
      </c>
      <c r="BD497" t="n">
        <v>52.532123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896</v>
      </c>
      <c r="F498" t="n">
        <v>723202</v>
      </c>
      <c r="G498" t="s">
        <v>74</v>
      </c>
      <c r="H498" t="s">
        <v>75</v>
      </c>
      <c r="I498" t="s"/>
      <c r="J498" t="s">
        <v>74</v>
      </c>
      <c r="K498" t="n">
        <v>109</v>
      </c>
      <c r="L498" t="s">
        <v>76</v>
      </c>
      <c r="M498" t="s"/>
      <c r="N498" t="s">
        <v>430</v>
      </c>
      <c r="O498" t="s">
        <v>78</v>
      </c>
      <c r="P498" t="s">
        <v>897</v>
      </c>
      <c r="Q498" t="s"/>
      <c r="R498" t="s">
        <v>118</v>
      </c>
      <c r="S498" t="s">
        <v>81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HYPERLINK("https://hotelmonitor-cachepage.eclerx.com/savepage/tk_15435845781330771_sr_2117.html","info")</f>
        <v/>
      </c>
      <c r="AA498" t="n">
        <v>142646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16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3127045</v>
      </c>
      <c r="AZ498" t="s">
        <v>898</v>
      </c>
      <c r="BA498" t="s"/>
      <c r="BB498" t="n">
        <v>474399</v>
      </c>
      <c r="BC498" t="n">
        <v>13.344094</v>
      </c>
      <c r="BD498" t="n">
        <v>52.532123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896</v>
      </c>
      <c r="F499" t="n">
        <v>723202</v>
      </c>
      <c r="G499" t="s">
        <v>74</v>
      </c>
      <c r="H499" t="s">
        <v>75</v>
      </c>
      <c r="I499" t="s"/>
      <c r="J499" t="s">
        <v>74</v>
      </c>
      <c r="K499" t="n">
        <v>117</v>
      </c>
      <c r="L499" t="s">
        <v>76</v>
      </c>
      <c r="M499" t="s"/>
      <c r="N499" t="s">
        <v>463</v>
      </c>
      <c r="O499" t="s">
        <v>78</v>
      </c>
      <c r="P499" t="s">
        <v>897</v>
      </c>
      <c r="Q499" t="s"/>
      <c r="R499" t="s">
        <v>118</v>
      </c>
      <c r="S499" t="s">
        <v>899</v>
      </c>
      <c r="T499" t="s">
        <v>82</v>
      </c>
      <c r="U499" t="s"/>
      <c r="V499" t="s">
        <v>83</v>
      </c>
      <c r="W499" t="s">
        <v>99</v>
      </c>
      <c r="X499" t="s"/>
      <c r="Y499" t="s">
        <v>85</v>
      </c>
      <c r="Z499">
        <f>HYPERLINK("https://hotelmonitor-cachepage.eclerx.com/savepage/tk_15435845781330771_sr_2117.html","info")</f>
        <v/>
      </c>
      <c r="AA499" t="n">
        <v>142646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16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3127045</v>
      </c>
      <c r="AZ499" t="s">
        <v>898</v>
      </c>
      <c r="BA499" t="s"/>
      <c r="BB499" t="n">
        <v>474399</v>
      </c>
      <c r="BC499" t="n">
        <v>13.344094</v>
      </c>
      <c r="BD499" t="n">
        <v>52.532123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896</v>
      </c>
      <c r="F500" t="n">
        <v>723202</v>
      </c>
      <c r="G500" t="s">
        <v>74</v>
      </c>
      <c r="H500" t="s">
        <v>75</v>
      </c>
      <c r="I500" t="s"/>
      <c r="J500" t="s">
        <v>74</v>
      </c>
      <c r="K500" t="n">
        <v>137</v>
      </c>
      <c r="L500" t="s">
        <v>76</v>
      </c>
      <c r="M500" t="s"/>
      <c r="N500" t="s">
        <v>430</v>
      </c>
      <c r="O500" t="s">
        <v>78</v>
      </c>
      <c r="P500" t="s">
        <v>897</v>
      </c>
      <c r="Q500" t="s"/>
      <c r="R500" t="s">
        <v>118</v>
      </c>
      <c r="S500" t="s">
        <v>360</v>
      </c>
      <c r="T500" t="s">
        <v>82</v>
      </c>
      <c r="U500" t="s"/>
      <c r="V500" t="s">
        <v>83</v>
      </c>
      <c r="W500" t="s">
        <v>99</v>
      </c>
      <c r="X500" t="s"/>
      <c r="Y500" t="s">
        <v>85</v>
      </c>
      <c r="Z500">
        <f>HYPERLINK("https://hotelmonitor-cachepage.eclerx.com/savepage/tk_15435845781330771_sr_2117.html","info")</f>
        <v/>
      </c>
      <c r="AA500" t="n">
        <v>142646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16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3127045</v>
      </c>
      <c r="AZ500" t="s">
        <v>898</v>
      </c>
      <c r="BA500" t="s"/>
      <c r="BB500" t="n">
        <v>474399</v>
      </c>
      <c r="BC500" t="n">
        <v>13.344094</v>
      </c>
      <c r="BD500" t="n">
        <v>52.532123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896</v>
      </c>
      <c r="F501" t="n">
        <v>723202</v>
      </c>
      <c r="G501" t="s">
        <v>74</v>
      </c>
      <c r="H501" t="s">
        <v>75</v>
      </c>
      <c r="I501" t="s"/>
      <c r="J501" t="s">
        <v>74</v>
      </c>
      <c r="K501" t="n">
        <v>149</v>
      </c>
      <c r="L501" t="s">
        <v>76</v>
      </c>
      <c r="M501" t="s"/>
      <c r="N501" t="s">
        <v>900</v>
      </c>
      <c r="O501" t="s">
        <v>78</v>
      </c>
      <c r="P501" t="s">
        <v>897</v>
      </c>
      <c r="Q501" t="s"/>
      <c r="R501" t="s">
        <v>118</v>
      </c>
      <c r="S501" t="s">
        <v>156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HYPERLINK("https://hotelmonitor-cachepage.eclerx.com/savepage/tk_15435845781330771_sr_2117.html","info")</f>
        <v/>
      </c>
      <c r="AA501" t="n">
        <v>142646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16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3127045</v>
      </c>
      <c r="AZ501" t="s">
        <v>898</v>
      </c>
      <c r="BA501" t="s"/>
      <c r="BB501" t="n">
        <v>474399</v>
      </c>
      <c r="BC501" t="n">
        <v>13.344094</v>
      </c>
      <c r="BD501" t="n">
        <v>52.532123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896</v>
      </c>
      <c r="F502" t="n">
        <v>723202</v>
      </c>
      <c r="G502" t="s">
        <v>74</v>
      </c>
      <c r="H502" t="s">
        <v>75</v>
      </c>
      <c r="I502" t="s"/>
      <c r="J502" t="s">
        <v>74</v>
      </c>
      <c r="K502" t="n">
        <v>177</v>
      </c>
      <c r="L502" t="s">
        <v>76</v>
      </c>
      <c r="M502" t="s"/>
      <c r="N502" t="s">
        <v>900</v>
      </c>
      <c r="O502" t="s">
        <v>78</v>
      </c>
      <c r="P502" t="s">
        <v>897</v>
      </c>
      <c r="Q502" t="s"/>
      <c r="R502" t="s">
        <v>118</v>
      </c>
      <c r="S502" t="s">
        <v>366</v>
      </c>
      <c r="T502" t="s">
        <v>82</v>
      </c>
      <c r="U502" t="s"/>
      <c r="V502" t="s">
        <v>83</v>
      </c>
      <c r="W502" t="s">
        <v>99</v>
      </c>
      <c r="X502" t="s"/>
      <c r="Y502" t="s">
        <v>85</v>
      </c>
      <c r="Z502">
        <f>HYPERLINK("https://hotelmonitor-cachepage.eclerx.com/savepage/tk_15435845781330771_sr_2117.html","info")</f>
        <v/>
      </c>
      <c r="AA502" t="n">
        <v>142646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16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3127045</v>
      </c>
      <c r="AZ502" t="s">
        <v>898</v>
      </c>
      <c r="BA502" t="s"/>
      <c r="BB502" t="n">
        <v>474399</v>
      </c>
      <c r="BC502" t="n">
        <v>13.344094</v>
      </c>
      <c r="BD502" t="n">
        <v>52.532123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901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129</v>
      </c>
      <c r="L503" t="s">
        <v>76</v>
      </c>
      <c r="M503" t="s"/>
      <c r="N503" t="s">
        <v>101</v>
      </c>
      <c r="O503" t="s">
        <v>78</v>
      </c>
      <c r="P503" t="s">
        <v>901</v>
      </c>
      <c r="Q503" t="s"/>
      <c r="R503" t="s">
        <v>118</v>
      </c>
      <c r="S503" t="s">
        <v>212</v>
      </c>
      <c r="T503" t="s">
        <v>82</v>
      </c>
      <c r="U503" t="s"/>
      <c r="V503" t="s">
        <v>83</v>
      </c>
      <c r="W503" t="s">
        <v>99</v>
      </c>
      <c r="X503" t="s"/>
      <c r="Y503" t="s">
        <v>85</v>
      </c>
      <c r="Z503">
        <f>HYPERLINK("https://hotelmonitor-cachepage.eclerx.com/savepage/tk_15435848780196664_sr_2117.html","info")</f>
        <v/>
      </c>
      <c r="AA503" t="n">
        <v>-5998663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184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5998663</v>
      </c>
      <c r="AZ503" t="s">
        <v>902</v>
      </c>
      <c r="BA503" t="s"/>
      <c r="BB503" t="n">
        <v>89625</v>
      </c>
      <c r="BC503" t="n">
        <v>13.34499</v>
      </c>
      <c r="BD503" t="n">
        <v>52.49898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901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149</v>
      </c>
      <c r="L504" t="s">
        <v>76</v>
      </c>
      <c r="M504" t="s"/>
      <c r="N504" t="s">
        <v>628</v>
      </c>
      <c r="O504" t="s">
        <v>78</v>
      </c>
      <c r="P504" t="s">
        <v>901</v>
      </c>
      <c r="Q504" t="s"/>
      <c r="R504" t="s">
        <v>118</v>
      </c>
      <c r="S504" t="s">
        <v>156</v>
      </c>
      <c r="T504" t="s">
        <v>82</v>
      </c>
      <c r="U504" t="s"/>
      <c r="V504" t="s">
        <v>83</v>
      </c>
      <c r="W504" t="s">
        <v>99</v>
      </c>
      <c r="X504" t="s"/>
      <c r="Y504" t="s">
        <v>85</v>
      </c>
      <c r="Z504">
        <f>HYPERLINK("https://hotelmonitor-cachepage.eclerx.com/savepage/tk_15435848780196664_sr_2117.html","info")</f>
        <v/>
      </c>
      <c r="AA504" t="n">
        <v>-5998663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184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5998663</v>
      </c>
      <c r="AZ504" t="s">
        <v>902</v>
      </c>
      <c r="BA504" t="s"/>
      <c r="BB504" t="n">
        <v>89625</v>
      </c>
      <c r="BC504" t="n">
        <v>13.34499</v>
      </c>
      <c r="BD504" t="n">
        <v>52.49898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901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149</v>
      </c>
      <c r="L505" t="s">
        <v>76</v>
      </c>
      <c r="M505" t="s"/>
      <c r="N505" t="s">
        <v>628</v>
      </c>
      <c r="O505" t="s">
        <v>78</v>
      </c>
      <c r="P505" t="s">
        <v>901</v>
      </c>
      <c r="Q505" t="s"/>
      <c r="R505" t="s">
        <v>118</v>
      </c>
      <c r="S505" t="s">
        <v>156</v>
      </c>
      <c r="T505" t="s">
        <v>82</v>
      </c>
      <c r="U505" t="s"/>
      <c r="V505" t="s">
        <v>83</v>
      </c>
      <c r="W505" t="s">
        <v>99</v>
      </c>
      <c r="X505" t="s"/>
      <c r="Y505" t="s">
        <v>85</v>
      </c>
      <c r="Z505">
        <f>HYPERLINK("https://hotelmonitor-cachepage.eclerx.com/savepage/tk_15435848780196664_sr_2117.html","info")</f>
        <v/>
      </c>
      <c r="AA505" t="n">
        <v>-5998663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184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5998663</v>
      </c>
      <c r="AZ505" t="s">
        <v>902</v>
      </c>
      <c r="BA505" t="s"/>
      <c r="BB505" t="n">
        <v>89625</v>
      </c>
      <c r="BC505" t="n">
        <v>13.34499</v>
      </c>
      <c r="BD505" t="n">
        <v>52.49898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901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179</v>
      </c>
      <c r="L506" t="s">
        <v>76</v>
      </c>
      <c r="M506" t="s"/>
      <c r="N506" t="s">
        <v>109</v>
      </c>
      <c r="O506" t="s">
        <v>78</v>
      </c>
      <c r="P506" t="s">
        <v>901</v>
      </c>
      <c r="Q506" t="s"/>
      <c r="R506" t="s">
        <v>118</v>
      </c>
      <c r="S506" t="s">
        <v>420</v>
      </c>
      <c r="T506" t="s">
        <v>82</v>
      </c>
      <c r="U506" t="s"/>
      <c r="V506" t="s">
        <v>83</v>
      </c>
      <c r="W506" t="s">
        <v>99</v>
      </c>
      <c r="X506" t="s"/>
      <c r="Y506" t="s">
        <v>85</v>
      </c>
      <c r="Z506">
        <f>HYPERLINK("https://hotelmonitor-cachepage.eclerx.com/savepage/tk_15435848780196664_sr_2117.html","info")</f>
        <v/>
      </c>
      <c r="AA506" t="n">
        <v>-5998663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184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5998663</v>
      </c>
      <c r="AZ506" t="s">
        <v>902</v>
      </c>
      <c r="BA506" t="s"/>
      <c r="BB506" t="n">
        <v>89625</v>
      </c>
      <c r="BC506" t="n">
        <v>13.34499</v>
      </c>
      <c r="BD506" t="n">
        <v>52.49898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901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179</v>
      </c>
      <c r="L507" t="s">
        <v>76</v>
      </c>
      <c r="M507" t="s"/>
      <c r="N507" t="s">
        <v>620</v>
      </c>
      <c r="O507" t="s">
        <v>78</v>
      </c>
      <c r="P507" t="s">
        <v>901</v>
      </c>
      <c r="Q507" t="s"/>
      <c r="R507" t="s">
        <v>118</v>
      </c>
      <c r="S507" t="s">
        <v>420</v>
      </c>
      <c r="T507" t="s">
        <v>82</v>
      </c>
      <c r="U507" t="s"/>
      <c r="V507" t="s">
        <v>83</v>
      </c>
      <c r="W507" t="s">
        <v>99</v>
      </c>
      <c r="X507" t="s"/>
      <c r="Y507" t="s">
        <v>85</v>
      </c>
      <c r="Z507">
        <f>HYPERLINK("https://hotelmonitor-cachepage.eclerx.com/savepage/tk_15435848780196664_sr_2117.html","info")</f>
        <v/>
      </c>
      <c r="AA507" t="n">
        <v>-5998663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184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5998663</v>
      </c>
      <c r="AZ507" t="s">
        <v>902</v>
      </c>
      <c r="BA507" t="s"/>
      <c r="BB507" t="n">
        <v>89625</v>
      </c>
      <c r="BC507" t="n">
        <v>13.34499</v>
      </c>
      <c r="BD507" t="n">
        <v>52.49898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903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99</v>
      </c>
      <c r="L508" t="s">
        <v>76</v>
      </c>
      <c r="M508" t="s"/>
      <c r="N508" t="s">
        <v>113</v>
      </c>
      <c r="O508" t="s">
        <v>78</v>
      </c>
      <c r="P508" t="s">
        <v>903</v>
      </c>
      <c r="Q508" t="s"/>
      <c r="R508" t="s">
        <v>80</v>
      </c>
      <c r="S508" t="s">
        <v>123</v>
      </c>
      <c r="T508" t="s">
        <v>82</v>
      </c>
      <c r="U508" t="s"/>
      <c r="V508" t="s">
        <v>83</v>
      </c>
      <c r="W508" t="s">
        <v>99</v>
      </c>
      <c r="X508" t="s"/>
      <c r="Y508" t="s">
        <v>85</v>
      </c>
      <c r="Z508">
        <f>HYPERLINK("https://hotelmonitor-cachepage.eclerx.com/savepage/tk_15435850622447126_sr_2117.html","info")</f>
        <v/>
      </c>
      <c r="AA508" t="n">
        <v>-6796585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287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6796585</v>
      </c>
      <c r="AZ508" t="s">
        <v>904</v>
      </c>
      <c r="BA508" t="s"/>
      <c r="BB508" t="n">
        <v>18828</v>
      </c>
      <c r="BC508" t="n">
        <v>13.309936</v>
      </c>
      <c r="BD508" t="n">
        <v>52.495028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905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122</v>
      </c>
      <c r="L509" t="s">
        <v>76</v>
      </c>
      <c r="M509" t="s"/>
      <c r="N509" t="s">
        <v>141</v>
      </c>
      <c r="O509" t="s">
        <v>78</v>
      </c>
      <c r="P509" t="s">
        <v>905</v>
      </c>
      <c r="Q509" t="s"/>
      <c r="R509" t="s">
        <v>118</v>
      </c>
      <c r="S509" t="s">
        <v>138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HYPERLINK("https://hotelmonitor-cachepage.eclerx.com/savepage/tk_15435849573917935_sr_2117.html","info")</f>
        <v/>
      </c>
      <c r="AA509" t="n">
        <v>-2071565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227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2071565</v>
      </c>
      <c r="AZ509" t="s">
        <v>906</v>
      </c>
      <c r="BA509" t="s"/>
      <c r="BB509" t="n">
        <v>27350</v>
      </c>
      <c r="BC509" t="n">
        <v>13.384725</v>
      </c>
      <c r="BD509" t="n">
        <v>52.493229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905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137</v>
      </c>
      <c r="L510" t="s">
        <v>76</v>
      </c>
      <c r="M510" t="s"/>
      <c r="N510" t="s">
        <v>125</v>
      </c>
      <c r="O510" t="s">
        <v>78</v>
      </c>
      <c r="P510" t="s">
        <v>905</v>
      </c>
      <c r="Q510" t="s"/>
      <c r="R510" t="s">
        <v>118</v>
      </c>
      <c r="S510" t="s">
        <v>360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HYPERLINK("https://hotelmonitor-cachepage.eclerx.com/savepage/tk_15435849573917935_sr_2117.html","info")</f>
        <v/>
      </c>
      <c r="AA510" t="n">
        <v>-2071565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227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2071565</v>
      </c>
      <c r="AZ510" t="s">
        <v>906</v>
      </c>
      <c r="BA510" t="s"/>
      <c r="BB510" t="n">
        <v>27350</v>
      </c>
      <c r="BC510" t="n">
        <v>13.384725</v>
      </c>
      <c r="BD510" t="n">
        <v>52.493229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907</v>
      </c>
      <c r="F511" t="n">
        <v>755300</v>
      </c>
      <c r="G511" t="s">
        <v>74</v>
      </c>
      <c r="H511" t="s">
        <v>75</v>
      </c>
      <c r="I511" t="s"/>
      <c r="J511" t="s">
        <v>74</v>
      </c>
      <c r="K511" t="n">
        <v>102</v>
      </c>
      <c r="L511" t="s">
        <v>76</v>
      </c>
      <c r="M511" t="s"/>
      <c r="N511" t="s">
        <v>130</v>
      </c>
      <c r="O511" t="s">
        <v>78</v>
      </c>
      <c r="P511" t="s">
        <v>908</v>
      </c>
      <c r="Q511" t="s"/>
      <c r="R511" t="s">
        <v>80</v>
      </c>
      <c r="S511" t="s">
        <v>509</v>
      </c>
      <c r="T511" t="s">
        <v>82</v>
      </c>
      <c r="U511" t="s"/>
      <c r="V511" t="s">
        <v>83</v>
      </c>
      <c r="W511" t="s">
        <v>99</v>
      </c>
      <c r="X511" t="s"/>
      <c r="Y511" t="s">
        <v>85</v>
      </c>
      <c r="Z511">
        <f>HYPERLINK("https://hotelmonitor-cachepage.eclerx.com/savepage/tk_1543584694110484_sr_2117.html","info")</f>
        <v/>
      </c>
      <c r="AA511" t="n">
        <v>151840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79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1516162</v>
      </c>
      <c r="AZ511" t="s">
        <v>909</v>
      </c>
      <c r="BA511" t="s"/>
      <c r="BB511" t="n">
        <v>389160</v>
      </c>
      <c r="BC511" t="n">
        <v>13.416645</v>
      </c>
      <c r="BD511" t="n">
        <v>52.522696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907</v>
      </c>
      <c r="F512" t="n">
        <v>755300</v>
      </c>
      <c r="G512" t="s">
        <v>74</v>
      </c>
      <c r="H512" t="s">
        <v>75</v>
      </c>
      <c r="I512" t="s"/>
      <c r="J512" t="s">
        <v>74</v>
      </c>
      <c r="K512" t="n">
        <v>112</v>
      </c>
      <c r="L512" t="s">
        <v>76</v>
      </c>
      <c r="M512" t="s"/>
      <c r="N512" t="s">
        <v>910</v>
      </c>
      <c r="O512" t="s">
        <v>78</v>
      </c>
      <c r="P512" t="s">
        <v>908</v>
      </c>
      <c r="Q512" t="s"/>
      <c r="R512" t="s">
        <v>80</v>
      </c>
      <c r="S512" t="s">
        <v>813</v>
      </c>
      <c r="T512" t="s">
        <v>82</v>
      </c>
      <c r="U512" t="s"/>
      <c r="V512" t="s">
        <v>83</v>
      </c>
      <c r="W512" t="s">
        <v>99</v>
      </c>
      <c r="X512" t="s"/>
      <c r="Y512" t="s">
        <v>85</v>
      </c>
      <c r="Z512">
        <f>HYPERLINK("https://hotelmonitor-cachepage.eclerx.com/savepage/tk_1543584694110484_sr_2117.html","info")</f>
        <v/>
      </c>
      <c r="AA512" t="n">
        <v>151840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79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1516162</v>
      </c>
      <c r="AZ512" t="s">
        <v>909</v>
      </c>
      <c r="BA512" t="s"/>
      <c r="BB512" t="n">
        <v>389160</v>
      </c>
      <c r="BC512" t="n">
        <v>13.416645</v>
      </c>
      <c r="BD512" t="n">
        <v>52.522696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911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139</v>
      </c>
      <c r="L513" t="s">
        <v>76</v>
      </c>
      <c r="M513" t="s"/>
      <c r="N513" t="s">
        <v>113</v>
      </c>
      <c r="O513" t="s">
        <v>78</v>
      </c>
      <c r="P513" t="s">
        <v>911</v>
      </c>
      <c r="Q513" t="s"/>
      <c r="R513" t="s">
        <v>80</v>
      </c>
      <c r="S513" t="s">
        <v>216</v>
      </c>
      <c r="T513" t="s">
        <v>82</v>
      </c>
      <c r="U513" t="s"/>
      <c r="V513" t="s">
        <v>83</v>
      </c>
      <c r="W513" t="s">
        <v>99</v>
      </c>
      <c r="X513" t="s"/>
      <c r="Y513" t="s">
        <v>85</v>
      </c>
      <c r="Z513">
        <f>HYPERLINK("https://hotelmonitor-cachepage.eclerx.com/savepage/tk_15435850670781307_sr_2117.html","info")</f>
        <v/>
      </c>
      <c r="AA513" t="n">
        <v>-3074936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290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3074936</v>
      </c>
      <c r="AZ513" t="s">
        <v>912</v>
      </c>
      <c r="BA513" t="s"/>
      <c r="BB513" t="n">
        <v>782798</v>
      </c>
      <c r="BC513" t="n">
        <v>13.409466</v>
      </c>
      <c r="BD513" t="n">
        <v>52.528531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913</v>
      </c>
      <c r="F514" t="n">
        <v>3581213</v>
      </c>
      <c r="G514" t="s">
        <v>74</v>
      </c>
      <c r="H514" t="s">
        <v>75</v>
      </c>
      <c r="I514" t="s"/>
      <c r="J514" t="s">
        <v>74</v>
      </c>
      <c r="K514" t="n">
        <v>166</v>
      </c>
      <c r="L514" t="s">
        <v>76</v>
      </c>
      <c r="M514" t="s"/>
      <c r="N514" t="s">
        <v>141</v>
      </c>
      <c r="O514" t="s">
        <v>78</v>
      </c>
      <c r="P514" t="s">
        <v>914</v>
      </c>
      <c r="Q514" t="s"/>
      <c r="R514" t="s">
        <v>118</v>
      </c>
      <c r="S514" t="s">
        <v>569</v>
      </c>
      <c r="T514" t="s">
        <v>82</v>
      </c>
      <c r="U514" t="s"/>
      <c r="V514" t="s">
        <v>83</v>
      </c>
      <c r="W514" t="s">
        <v>99</v>
      </c>
      <c r="X514" t="s"/>
      <c r="Y514" t="s">
        <v>85</v>
      </c>
      <c r="Z514">
        <f>HYPERLINK("https://hotelmonitor-cachepage.eclerx.com/savepage/tk_15435850313549697_sr_2117.html","info")</f>
        <v/>
      </c>
      <c r="AA514" t="n">
        <v>273589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270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2071480</v>
      </c>
      <c r="AZ514" t="s">
        <v>915</v>
      </c>
      <c r="BA514" t="s"/>
      <c r="BB514" t="n">
        <v>154724</v>
      </c>
      <c r="BC514" t="n">
        <v>13.389</v>
      </c>
      <c r="BD514" t="n">
        <v>52.5296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913</v>
      </c>
      <c r="F515" t="n">
        <v>3581213</v>
      </c>
      <c r="G515" t="s">
        <v>74</v>
      </c>
      <c r="H515" t="s">
        <v>75</v>
      </c>
      <c r="I515" t="s"/>
      <c r="J515" t="s">
        <v>74</v>
      </c>
      <c r="K515" t="n">
        <v>186</v>
      </c>
      <c r="L515" t="s">
        <v>76</v>
      </c>
      <c r="M515" t="s"/>
      <c r="N515" t="s">
        <v>125</v>
      </c>
      <c r="O515" t="s">
        <v>78</v>
      </c>
      <c r="P515" t="s">
        <v>914</v>
      </c>
      <c r="Q515" t="s"/>
      <c r="R515" t="s">
        <v>118</v>
      </c>
      <c r="S515" t="s">
        <v>916</v>
      </c>
      <c r="T515" t="s">
        <v>82</v>
      </c>
      <c r="U515" t="s"/>
      <c r="V515" t="s">
        <v>83</v>
      </c>
      <c r="W515" t="s">
        <v>99</v>
      </c>
      <c r="X515" t="s"/>
      <c r="Y515" t="s">
        <v>85</v>
      </c>
      <c r="Z515">
        <f>HYPERLINK("https://hotelmonitor-cachepage.eclerx.com/savepage/tk_15435850313549697_sr_2117.html","info")</f>
        <v/>
      </c>
      <c r="AA515" t="n">
        <v>273589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270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2071480</v>
      </c>
      <c r="AZ515" t="s">
        <v>915</v>
      </c>
      <c r="BA515" t="s"/>
      <c r="BB515" t="n">
        <v>154724</v>
      </c>
      <c r="BC515" t="n">
        <v>13.389</v>
      </c>
      <c r="BD515" t="n">
        <v>52.5296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917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117</v>
      </c>
      <c r="L516" t="s">
        <v>76</v>
      </c>
      <c r="M516" t="s"/>
      <c r="N516" t="s">
        <v>113</v>
      </c>
      <c r="O516" t="s">
        <v>78</v>
      </c>
      <c r="P516" t="s">
        <v>917</v>
      </c>
      <c r="Q516" t="s"/>
      <c r="R516" t="s">
        <v>80</v>
      </c>
      <c r="S516" t="s">
        <v>899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HYPERLINK("https://hotelmonitor-cachepage.eclerx.com/savepage/tk_15435847610232408_sr_2117.html","info")</f>
        <v/>
      </c>
      <c r="AA516" t="n">
        <v>-6796538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115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6796538</v>
      </c>
      <c r="AZ516" t="s">
        <v>918</v>
      </c>
      <c r="BA516" t="s"/>
      <c r="BB516" t="n">
        <v>41414</v>
      </c>
      <c r="BC516" t="n">
        <v>13.316653</v>
      </c>
      <c r="BD516" t="n">
        <v>52.498563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917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129</v>
      </c>
      <c r="L517" t="s">
        <v>76</v>
      </c>
      <c r="M517" t="s"/>
      <c r="N517" t="s">
        <v>919</v>
      </c>
      <c r="O517" t="s">
        <v>78</v>
      </c>
      <c r="P517" t="s">
        <v>917</v>
      </c>
      <c r="Q517" t="s"/>
      <c r="R517" t="s">
        <v>80</v>
      </c>
      <c r="S517" t="s">
        <v>212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HYPERLINK("https://hotelmonitor-cachepage.eclerx.com/savepage/tk_15435847610232408_sr_2117.html","info")</f>
        <v/>
      </c>
      <c r="AA517" t="n">
        <v>-6796538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115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6796538</v>
      </c>
      <c r="AZ517" t="s">
        <v>918</v>
      </c>
      <c r="BA517" t="s"/>
      <c r="BB517" t="n">
        <v>41414</v>
      </c>
      <c r="BC517" t="n">
        <v>13.316653</v>
      </c>
      <c r="BD517" t="n">
        <v>52.498563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920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171.7</v>
      </c>
      <c r="L518" t="s">
        <v>76</v>
      </c>
      <c r="M518" t="s"/>
      <c r="N518" t="s">
        <v>96</v>
      </c>
      <c r="O518" t="s">
        <v>78</v>
      </c>
      <c r="P518" t="s">
        <v>920</v>
      </c>
      <c r="Q518" t="s"/>
      <c r="R518" t="s">
        <v>80</v>
      </c>
      <c r="S518" t="s">
        <v>921</v>
      </c>
      <c r="T518" t="s">
        <v>82</v>
      </c>
      <c r="U518" t="s"/>
      <c r="V518" t="s">
        <v>83</v>
      </c>
      <c r="W518" t="s">
        <v>99</v>
      </c>
      <c r="X518" t="s"/>
      <c r="Y518" t="s">
        <v>85</v>
      </c>
      <c r="Z518">
        <f>HYPERLINK("https://hotelmonitor-cachepage.eclerx.com/savepage/tk_15435846953847127_sr_2117.html","info")</f>
        <v/>
      </c>
      <c r="AA518" t="n">
        <v>-3961451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80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3961451</v>
      </c>
      <c r="AZ518" t="s">
        <v>922</v>
      </c>
      <c r="BA518" t="s"/>
      <c r="BB518" t="n">
        <v>464844</v>
      </c>
      <c r="BC518" t="n">
        <v>13.41471</v>
      </c>
      <c r="BD518" t="n">
        <v>52.52533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920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202</v>
      </c>
      <c r="L519" t="s">
        <v>76</v>
      </c>
      <c r="M519" t="s"/>
      <c r="N519" t="s">
        <v>141</v>
      </c>
      <c r="O519" t="s">
        <v>78</v>
      </c>
      <c r="P519" t="s">
        <v>920</v>
      </c>
      <c r="Q519" t="s"/>
      <c r="R519" t="s">
        <v>80</v>
      </c>
      <c r="S519" t="s">
        <v>643</v>
      </c>
      <c r="T519" t="s">
        <v>82</v>
      </c>
      <c r="U519" t="s"/>
      <c r="V519" t="s">
        <v>83</v>
      </c>
      <c r="W519" t="s">
        <v>99</v>
      </c>
      <c r="X519" t="s"/>
      <c r="Y519" t="s">
        <v>85</v>
      </c>
      <c r="Z519">
        <f>HYPERLINK("https://hotelmonitor-cachepage.eclerx.com/savepage/tk_15435846953847127_sr_2117.html","info")</f>
        <v/>
      </c>
      <c r="AA519" t="n">
        <v>-3961451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80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3961451</v>
      </c>
      <c r="AZ519" t="s">
        <v>922</v>
      </c>
      <c r="BA519" t="s"/>
      <c r="BB519" t="n">
        <v>464844</v>
      </c>
      <c r="BC519" t="n">
        <v>13.41471</v>
      </c>
      <c r="BD519" t="n">
        <v>52.52533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920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262</v>
      </c>
      <c r="L520" t="s">
        <v>76</v>
      </c>
      <c r="M520" t="s"/>
      <c r="N520" t="s">
        <v>923</v>
      </c>
      <c r="O520" t="s">
        <v>78</v>
      </c>
      <c r="P520" t="s">
        <v>920</v>
      </c>
      <c r="Q520" t="s"/>
      <c r="R520" t="s">
        <v>80</v>
      </c>
      <c r="S520" t="s">
        <v>924</v>
      </c>
      <c r="T520" t="s">
        <v>82</v>
      </c>
      <c r="U520" t="s"/>
      <c r="V520" t="s">
        <v>83</v>
      </c>
      <c r="W520" t="s">
        <v>99</v>
      </c>
      <c r="X520" t="s"/>
      <c r="Y520" t="s">
        <v>85</v>
      </c>
      <c r="Z520">
        <f>HYPERLINK("https://hotelmonitor-cachepage.eclerx.com/savepage/tk_15435846953847127_sr_2117.html","info")</f>
        <v/>
      </c>
      <c r="AA520" t="n">
        <v>-3961451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80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3961451</v>
      </c>
      <c r="AZ520" t="s">
        <v>922</v>
      </c>
      <c r="BA520" t="s"/>
      <c r="BB520" t="n">
        <v>464844</v>
      </c>
      <c r="BC520" t="n">
        <v>13.41471</v>
      </c>
      <c r="BD520" t="n">
        <v>52.52533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925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70</v>
      </c>
      <c r="L521" t="s">
        <v>76</v>
      </c>
      <c r="M521" t="s"/>
      <c r="N521" t="s">
        <v>96</v>
      </c>
      <c r="O521" t="s">
        <v>78</v>
      </c>
      <c r="P521" t="s">
        <v>925</v>
      </c>
      <c r="Q521" t="s"/>
      <c r="R521" t="s">
        <v>114</v>
      </c>
      <c r="S521" t="s">
        <v>150</v>
      </c>
      <c r="T521" t="s">
        <v>82</v>
      </c>
      <c r="U521" t="s"/>
      <c r="V521" t="s">
        <v>83</v>
      </c>
      <c r="W521" t="s">
        <v>99</v>
      </c>
      <c r="X521" t="s"/>
      <c r="Y521" t="s">
        <v>85</v>
      </c>
      <c r="Z521">
        <f>HYPERLINK("https://hotelmonitor-cachepage.eclerx.com/savepage/tk_15435846446905656_sr_2117.html","info")</f>
        <v/>
      </c>
      <c r="AA521" t="n">
        <v>-2071564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52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2071564</v>
      </c>
      <c r="AZ521" t="s">
        <v>926</v>
      </c>
      <c r="BA521" t="s"/>
      <c r="BB521" t="n">
        <v>25091</v>
      </c>
      <c r="BC521" t="n">
        <v>13.28052</v>
      </c>
      <c r="BD521" t="n">
        <v>52.51464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927</v>
      </c>
      <c r="F522" t="n">
        <v>297115</v>
      </c>
      <c r="G522" t="s">
        <v>74</v>
      </c>
      <c r="H522" t="s">
        <v>75</v>
      </c>
      <c r="I522" t="s"/>
      <c r="J522" t="s">
        <v>74</v>
      </c>
      <c r="K522" t="n">
        <v>103.17</v>
      </c>
      <c r="L522" t="s">
        <v>76</v>
      </c>
      <c r="M522" t="s"/>
      <c r="N522" t="s">
        <v>141</v>
      </c>
      <c r="O522" t="s">
        <v>78</v>
      </c>
      <c r="P522" t="s">
        <v>928</v>
      </c>
      <c r="Q522" t="s"/>
      <c r="R522" t="s">
        <v>114</v>
      </c>
      <c r="S522" t="s">
        <v>929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HYPERLINK("https://hotelmonitor-cachepage.eclerx.com/savepage/tk_15435849556076586_sr_2117.html","info")</f>
        <v/>
      </c>
      <c r="AA522" t="n">
        <v>19767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226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3738727</v>
      </c>
      <c r="AZ522" t="s">
        <v>930</v>
      </c>
      <c r="BA522" t="s"/>
      <c r="BB522" t="n">
        <v>88924</v>
      </c>
      <c r="BC522" t="n">
        <v>13.468965</v>
      </c>
      <c r="BD522" t="n">
        <v>52.506916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931</v>
      </c>
      <c r="F523" t="n">
        <v>3438088</v>
      </c>
      <c r="G523" t="s">
        <v>74</v>
      </c>
      <c r="H523" t="s">
        <v>75</v>
      </c>
      <c r="I523" t="s"/>
      <c r="J523" t="s">
        <v>74</v>
      </c>
      <c r="K523" t="n">
        <v>109</v>
      </c>
      <c r="L523" t="s">
        <v>76</v>
      </c>
      <c r="M523" t="s"/>
      <c r="N523" t="s">
        <v>113</v>
      </c>
      <c r="O523" t="s">
        <v>78</v>
      </c>
      <c r="P523" t="s">
        <v>932</v>
      </c>
      <c r="Q523" t="s"/>
      <c r="R523" t="s">
        <v>118</v>
      </c>
      <c r="S523" t="s">
        <v>81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HYPERLINK("https://hotelmonitor-cachepage.eclerx.com/savepage/tk_15435850404523485_sr_2117.html","info")</f>
        <v/>
      </c>
      <c r="AA523" t="n">
        <v>555921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275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3738731</v>
      </c>
      <c r="AZ523" t="s"/>
      <c r="BA523" t="s"/>
      <c r="BB523" t="n">
        <v>583331</v>
      </c>
      <c r="BC523" t="n">
        <v>13.330687</v>
      </c>
      <c r="BD523" t="n">
        <v>52.490346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931</v>
      </c>
      <c r="F524" t="n">
        <v>3438088</v>
      </c>
      <c r="G524" t="s">
        <v>74</v>
      </c>
      <c r="H524" t="s">
        <v>75</v>
      </c>
      <c r="I524" t="s"/>
      <c r="J524" t="s">
        <v>74</v>
      </c>
      <c r="K524" t="n">
        <v>124</v>
      </c>
      <c r="L524" t="s">
        <v>76</v>
      </c>
      <c r="M524" t="s"/>
      <c r="N524" t="s">
        <v>252</v>
      </c>
      <c r="O524" t="s">
        <v>78</v>
      </c>
      <c r="P524" t="s">
        <v>932</v>
      </c>
      <c r="Q524" t="s"/>
      <c r="R524" t="s">
        <v>118</v>
      </c>
      <c r="S524" t="s">
        <v>94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HYPERLINK("https://hotelmonitor-cachepage.eclerx.com/savepage/tk_15435850404523485_sr_2117.html","info")</f>
        <v/>
      </c>
      <c r="AA524" t="n">
        <v>555921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275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3738731</v>
      </c>
      <c r="AZ524" t="s"/>
      <c r="BA524" t="s"/>
      <c r="BB524" t="n">
        <v>583331</v>
      </c>
      <c r="BC524" t="n">
        <v>13.330687</v>
      </c>
      <c r="BD524" t="n">
        <v>52.490346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931</v>
      </c>
      <c r="F525" t="n">
        <v>3438088</v>
      </c>
      <c r="G525" t="s">
        <v>74</v>
      </c>
      <c r="H525" t="s">
        <v>75</v>
      </c>
      <c r="I525" t="s"/>
      <c r="J525" t="s">
        <v>74</v>
      </c>
      <c r="K525" t="n">
        <v>149</v>
      </c>
      <c r="L525" t="s">
        <v>76</v>
      </c>
      <c r="M525" t="s"/>
      <c r="N525" t="s">
        <v>592</v>
      </c>
      <c r="O525" t="s">
        <v>78</v>
      </c>
      <c r="P525" t="s">
        <v>932</v>
      </c>
      <c r="Q525" t="s"/>
      <c r="R525" t="s">
        <v>118</v>
      </c>
      <c r="S525" t="s">
        <v>156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HYPERLINK("https://hotelmonitor-cachepage.eclerx.com/savepage/tk_15435850404523485_sr_2117.html","info")</f>
        <v/>
      </c>
      <c r="AA525" t="n">
        <v>555921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275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3738731</v>
      </c>
      <c r="AZ525" t="s"/>
      <c r="BA525" t="s"/>
      <c r="BB525" t="n">
        <v>583331</v>
      </c>
      <c r="BC525" t="n">
        <v>13.330687</v>
      </c>
      <c r="BD525" t="n">
        <v>52.490346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931</v>
      </c>
      <c r="F526" t="n">
        <v>3438088</v>
      </c>
      <c r="G526" t="s">
        <v>74</v>
      </c>
      <c r="H526" t="s">
        <v>75</v>
      </c>
      <c r="I526" t="s"/>
      <c r="J526" t="s">
        <v>74</v>
      </c>
      <c r="K526" t="n">
        <v>229</v>
      </c>
      <c r="L526" t="s">
        <v>76</v>
      </c>
      <c r="M526" t="s"/>
      <c r="N526" t="s">
        <v>933</v>
      </c>
      <c r="O526" t="s">
        <v>78</v>
      </c>
      <c r="P526" t="s">
        <v>932</v>
      </c>
      <c r="Q526" t="s"/>
      <c r="R526" t="s">
        <v>118</v>
      </c>
      <c r="S526" t="s">
        <v>934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HYPERLINK("https://hotelmonitor-cachepage.eclerx.com/savepage/tk_15435850404523485_sr_2117.html","info")</f>
        <v/>
      </c>
      <c r="AA526" t="n">
        <v>555921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275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3738731</v>
      </c>
      <c r="AZ526" t="s"/>
      <c r="BA526" t="s"/>
      <c r="BB526" t="n">
        <v>583331</v>
      </c>
      <c r="BC526" t="n">
        <v>13.330687</v>
      </c>
      <c r="BD526" t="n">
        <v>52.490346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935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203.28</v>
      </c>
      <c r="L527" t="s">
        <v>76</v>
      </c>
      <c r="M527" t="s"/>
      <c r="N527" t="s">
        <v>936</v>
      </c>
      <c r="O527" t="s">
        <v>78</v>
      </c>
      <c r="P527" t="s">
        <v>935</v>
      </c>
      <c r="Q527" t="s"/>
      <c r="R527" t="s">
        <v>80</v>
      </c>
      <c r="S527" t="s">
        <v>937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HYPERLINK("https://hotelmonitor-cachepage.eclerx.com/savepage/tk_15435848821039088_sr_2117.html","info")</f>
        <v/>
      </c>
      <c r="AA527" t="n">
        <v>-4972638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186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4972638</v>
      </c>
      <c r="AZ527" t="s">
        <v>938</v>
      </c>
      <c r="BA527" t="s"/>
      <c r="BB527" t="n">
        <v>31436</v>
      </c>
      <c r="BC527" t="n">
        <v>13.32632</v>
      </c>
      <c r="BD527" t="n">
        <v>52.46545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935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110.88</v>
      </c>
      <c r="L528" t="s">
        <v>76</v>
      </c>
      <c r="M528" t="s"/>
      <c r="N528" t="s">
        <v>756</v>
      </c>
      <c r="O528" t="s">
        <v>78</v>
      </c>
      <c r="P528" t="s">
        <v>935</v>
      </c>
      <c r="Q528" t="s"/>
      <c r="R528" t="s">
        <v>80</v>
      </c>
      <c r="S528" t="s">
        <v>741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HYPERLINK("https://hotelmonitor-cachepage.eclerx.com/savepage/tk_15435848821039088_sr_2117.html","info")</f>
        <v/>
      </c>
      <c r="AA528" t="n">
        <v>-4972638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186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4972638</v>
      </c>
      <c r="AZ528" t="s">
        <v>938</v>
      </c>
      <c r="BA528" t="s"/>
      <c r="BB528" t="n">
        <v>31436</v>
      </c>
      <c r="BC528" t="n">
        <v>13.32632</v>
      </c>
      <c r="BD528" t="n">
        <v>52.46545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935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258.88</v>
      </c>
      <c r="L529" t="s">
        <v>76</v>
      </c>
      <c r="M529" t="s"/>
      <c r="N529" t="s">
        <v>737</v>
      </c>
      <c r="O529" t="s">
        <v>78</v>
      </c>
      <c r="P529" t="s">
        <v>935</v>
      </c>
      <c r="Q529" t="s"/>
      <c r="R529" t="s">
        <v>80</v>
      </c>
      <c r="S529" t="s">
        <v>939</v>
      </c>
      <c r="T529" t="s">
        <v>82</v>
      </c>
      <c r="U529" t="s"/>
      <c r="V529" t="s">
        <v>83</v>
      </c>
      <c r="W529" t="s">
        <v>99</v>
      </c>
      <c r="X529" t="s"/>
      <c r="Y529" t="s">
        <v>85</v>
      </c>
      <c r="Z529">
        <f>HYPERLINK("https://hotelmonitor-cachepage.eclerx.com/savepage/tk_15435848821039088_sr_2117.html","info")</f>
        <v/>
      </c>
      <c r="AA529" t="n">
        <v>-4972638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186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4972638</v>
      </c>
      <c r="AZ529" t="s">
        <v>938</v>
      </c>
      <c r="BA529" t="s"/>
      <c r="BB529" t="n">
        <v>31436</v>
      </c>
      <c r="BC529" t="n">
        <v>13.32632</v>
      </c>
      <c r="BD529" t="n">
        <v>52.46545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940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236</v>
      </c>
      <c r="L530" t="s">
        <v>76</v>
      </c>
      <c r="M530" t="s"/>
      <c r="N530" t="s">
        <v>96</v>
      </c>
      <c r="O530" t="s">
        <v>78</v>
      </c>
      <c r="P530" t="s">
        <v>940</v>
      </c>
      <c r="Q530" t="s"/>
      <c r="R530" t="s">
        <v>153</v>
      </c>
      <c r="S530" t="s">
        <v>941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HYPERLINK("https://hotelmonitor-cachepage.eclerx.com/savepage/tk_15435849700217032_sr_2117.html","info")</f>
        <v/>
      </c>
      <c r="AA530" t="n">
        <v>-2071591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234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2071591</v>
      </c>
      <c r="AZ530" t="s">
        <v>942</v>
      </c>
      <c r="BA530" t="s"/>
      <c r="BB530" t="n">
        <v>645420</v>
      </c>
      <c r="BC530" t="n">
        <v>13.40147</v>
      </c>
      <c r="BD530" t="n">
        <v>52.53074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940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355</v>
      </c>
      <c r="L531" t="s">
        <v>76</v>
      </c>
      <c r="M531" t="s"/>
      <c r="N531" t="s">
        <v>943</v>
      </c>
      <c r="O531" t="s">
        <v>78</v>
      </c>
      <c r="P531" t="s">
        <v>940</v>
      </c>
      <c r="Q531" t="s"/>
      <c r="R531" t="s">
        <v>153</v>
      </c>
      <c r="S531" t="s">
        <v>944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HYPERLINK("https://hotelmonitor-cachepage.eclerx.com/savepage/tk_15435849700217032_sr_2117.html","info")</f>
        <v/>
      </c>
      <c r="AA531" t="n">
        <v>-2071591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234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2071591</v>
      </c>
      <c r="AZ531" t="s">
        <v>942</v>
      </c>
      <c r="BA531" t="s"/>
      <c r="BB531" t="n">
        <v>645420</v>
      </c>
      <c r="BC531" t="n">
        <v>13.40147</v>
      </c>
      <c r="BD531" t="n">
        <v>52.53074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940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355</v>
      </c>
      <c r="L532" t="s">
        <v>76</v>
      </c>
      <c r="M532" t="s"/>
      <c r="N532" t="s">
        <v>943</v>
      </c>
      <c r="O532" t="s">
        <v>78</v>
      </c>
      <c r="P532" t="s">
        <v>940</v>
      </c>
      <c r="Q532" t="s"/>
      <c r="R532" t="s">
        <v>153</v>
      </c>
      <c r="S532" t="s">
        <v>944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HYPERLINK("https://hotelmonitor-cachepage.eclerx.com/savepage/tk_15435849700217032_sr_2117.html","info")</f>
        <v/>
      </c>
      <c r="AA532" t="n">
        <v>-2071591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234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2071591</v>
      </c>
      <c r="AZ532" t="s">
        <v>942</v>
      </c>
      <c r="BA532" t="s"/>
      <c r="BB532" t="n">
        <v>645420</v>
      </c>
      <c r="BC532" t="n">
        <v>13.40147</v>
      </c>
      <c r="BD532" t="n">
        <v>52.53074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940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369</v>
      </c>
      <c r="L533" t="s">
        <v>76</v>
      </c>
      <c r="M533" t="s"/>
      <c r="N533" t="s">
        <v>592</v>
      </c>
      <c r="O533" t="s">
        <v>78</v>
      </c>
      <c r="P533" t="s">
        <v>940</v>
      </c>
      <c r="Q533" t="s"/>
      <c r="R533" t="s">
        <v>153</v>
      </c>
      <c r="S533" t="s">
        <v>945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HYPERLINK("https://hotelmonitor-cachepage.eclerx.com/savepage/tk_15435849700217032_sr_2117.html","info")</f>
        <v/>
      </c>
      <c r="AA533" t="n">
        <v>-2071591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234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2071591</v>
      </c>
      <c r="AZ533" t="s">
        <v>942</v>
      </c>
      <c r="BA533" t="s"/>
      <c r="BB533" t="n">
        <v>645420</v>
      </c>
      <c r="BC533" t="n">
        <v>13.40147</v>
      </c>
      <c r="BD533" t="n">
        <v>52.53074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946</v>
      </c>
      <c r="F534" t="n">
        <v>2970437</v>
      </c>
      <c r="G534" t="s">
        <v>74</v>
      </c>
      <c r="H534" t="s">
        <v>75</v>
      </c>
      <c r="I534" t="s"/>
      <c r="J534" t="s">
        <v>74</v>
      </c>
      <c r="K534" t="n">
        <v>169</v>
      </c>
      <c r="L534" t="s">
        <v>76</v>
      </c>
      <c r="M534" t="s"/>
      <c r="N534" t="s">
        <v>113</v>
      </c>
      <c r="O534" t="s">
        <v>78</v>
      </c>
      <c r="P534" t="s">
        <v>947</v>
      </c>
      <c r="Q534" t="s"/>
      <c r="R534" t="s">
        <v>80</v>
      </c>
      <c r="S534" t="s">
        <v>738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HYPERLINK("https://hotelmonitor-cachepage.eclerx.com/savepage/tk_1543584898006618_sr_2117.html","info")</f>
        <v/>
      </c>
      <c r="AA534" t="n">
        <v>476322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195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2366109</v>
      </c>
      <c r="AZ534" t="s">
        <v>948</v>
      </c>
      <c r="BA534" t="s"/>
      <c r="BB534" t="n">
        <v>765336</v>
      </c>
      <c r="BC534" t="n">
        <v>13.400854</v>
      </c>
      <c r="BD534" t="n">
        <v>52.523103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949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99</v>
      </c>
      <c r="L535" t="s">
        <v>76</v>
      </c>
      <c r="M535" t="s"/>
      <c r="N535" t="s">
        <v>96</v>
      </c>
      <c r="O535" t="s">
        <v>78</v>
      </c>
      <c r="P535" t="s">
        <v>949</v>
      </c>
      <c r="Q535" t="s"/>
      <c r="R535" t="s">
        <v>80</v>
      </c>
      <c r="S535" t="s">
        <v>123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HYPERLINK("https://hotelmonitor-cachepage.eclerx.com/savepage/tk_15435848288577702_sr_2117.html","info")</f>
        <v/>
      </c>
      <c r="AA535" t="n">
        <v>-2071595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155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2071595</v>
      </c>
      <c r="AZ535" t="s">
        <v>950</v>
      </c>
      <c r="BA535" t="s"/>
      <c r="BB535" t="n">
        <v>42024</v>
      </c>
      <c r="BC535" t="n">
        <v>13.28346</v>
      </c>
      <c r="BD535" t="n">
        <v>52.49133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949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110</v>
      </c>
      <c r="L536" t="s">
        <v>76</v>
      </c>
      <c r="M536" t="s"/>
      <c r="N536" t="s">
        <v>141</v>
      </c>
      <c r="O536" t="s">
        <v>78</v>
      </c>
      <c r="P536" t="s">
        <v>949</v>
      </c>
      <c r="Q536" t="s"/>
      <c r="R536" t="s">
        <v>80</v>
      </c>
      <c r="S536" t="s">
        <v>435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HYPERLINK("https://hotelmonitor-cachepage.eclerx.com/savepage/tk_15435848288577702_sr_2117.html","info")</f>
        <v/>
      </c>
      <c r="AA536" t="n">
        <v>-2071595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155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2071595</v>
      </c>
      <c r="AZ536" t="s">
        <v>950</v>
      </c>
      <c r="BA536" t="s"/>
      <c r="BB536" t="n">
        <v>42024</v>
      </c>
      <c r="BC536" t="n">
        <v>13.28346</v>
      </c>
      <c r="BD536" t="n">
        <v>52.49133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951</v>
      </c>
      <c r="F537" t="n">
        <v>268689</v>
      </c>
      <c r="G537" t="s">
        <v>74</v>
      </c>
      <c r="H537" t="s">
        <v>75</v>
      </c>
      <c r="I537" t="s"/>
      <c r="J537" t="s">
        <v>74</v>
      </c>
      <c r="K537" t="n">
        <v>89</v>
      </c>
      <c r="L537" t="s">
        <v>76</v>
      </c>
      <c r="M537" t="s"/>
      <c r="N537" t="s">
        <v>113</v>
      </c>
      <c r="O537" t="s">
        <v>78</v>
      </c>
      <c r="P537" t="s">
        <v>952</v>
      </c>
      <c r="Q537" t="s"/>
      <c r="R537" t="s">
        <v>118</v>
      </c>
      <c r="S537" t="s">
        <v>399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HYPERLINK("https://hotelmonitor-cachepage.eclerx.com/savepage/tk_1543584972879321_sr_2117.html","info")</f>
        <v/>
      </c>
      <c r="AA537" t="n">
        <v>81261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236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955133</v>
      </c>
      <c r="AZ537" t="s">
        <v>953</v>
      </c>
      <c r="BA537" t="s"/>
      <c r="BB537" t="n">
        <v>6673</v>
      </c>
      <c r="BC537" t="n">
        <v>13.32376</v>
      </c>
      <c r="BD537" t="n">
        <v>52.50255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951</v>
      </c>
      <c r="F538" t="n">
        <v>268689</v>
      </c>
      <c r="G538" t="s">
        <v>74</v>
      </c>
      <c r="H538" t="s">
        <v>75</v>
      </c>
      <c r="I538" t="s"/>
      <c r="J538" t="s">
        <v>74</v>
      </c>
      <c r="K538" t="n">
        <v>100</v>
      </c>
      <c r="L538" t="s">
        <v>76</v>
      </c>
      <c r="M538" t="s"/>
      <c r="N538" t="s">
        <v>252</v>
      </c>
      <c r="O538" t="s">
        <v>78</v>
      </c>
      <c r="P538" t="s">
        <v>952</v>
      </c>
      <c r="Q538" t="s"/>
      <c r="R538" t="s">
        <v>118</v>
      </c>
      <c r="S538" t="s">
        <v>541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HYPERLINK("https://hotelmonitor-cachepage.eclerx.com/savepage/tk_1543584972879321_sr_2117.html","info")</f>
        <v/>
      </c>
      <c r="AA538" t="n">
        <v>81261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236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955133</v>
      </c>
      <c r="AZ538" t="s">
        <v>953</v>
      </c>
      <c r="BA538" t="s"/>
      <c r="BB538" t="n">
        <v>6673</v>
      </c>
      <c r="BC538" t="n">
        <v>13.32376</v>
      </c>
      <c r="BD538" t="n">
        <v>52.50255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951</v>
      </c>
      <c r="F539" t="n">
        <v>268689</v>
      </c>
      <c r="G539" t="s">
        <v>74</v>
      </c>
      <c r="H539" t="s">
        <v>75</v>
      </c>
      <c r="I539" t="s"/>
      <c r="J539" t="s">
        <v>74</v>
      </c>
      <c r="K539" t="n">
        <v>140</v>
      </c>
      <c r="L539" t="s">
        <v>76</v>
      </c>
      <c r="M539" t="s"/>
      <c r="N539" t="s">
        <v>592</v>
      </c>
      <c r="O539" t="s">
        <v>78</v>
      </c>
      <c r="P539" t="s">
        <v>952</v>
      </c>
      <c r="Q539" t="s"/>
      <c r="R539" t="s">
        <v>118</v>
      </c>
      <c r="S539" t="s">
        <v>618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HYPERLINK("https://hotelmonitor-cachepage.eclerx.com/savepage/tk_1543584972879321_sr_2117.html","info")</f>
        <v/>
      </c>
      <c r="AA539" t="n">
        <v>81261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236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955133</v>
      </c>
      <c r="AZ539" t="s">
        <v>953</v>
      </c>
      <c r="BA539" t="s"/>
      <c r="BB539" t="n">
        <v>6673</v>
      </c>
      <c r="BC539" t="n">
        <v>13.32376</v>
      </c>
      <c r="BD539" t="n">
        <v>52.50255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954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128.04</v>
      </c>
      <c r="L540" t="s">
        <v>76</v>
      </c>
      <c r="M540" t="s"/>
      <c r="N540" t="s">
        <v>955</v>
      </c>
      <c r="O540" t="s">
        <v>78</v>
      </c>
      <c r="P540" t="s">
        <v>954</v>
      </c>
      <c r="Q540" t="s"/>
      <c r="R540" t="s">
        <v>118</v>
      </c>
      <c r="S540" t="s">
        <v>956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HYPERLINK("https://hotelmonitor-cachepage.eclerx.com/savepage/tk_15435850573860745_sr_2117.html","info")</f>
        <v/>
      </c>
      <c r="AA540" t="n">
        <v>-1321472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285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1321472</v>
      </c>
      <c r="AZ540" t="s">
        <v>957</v>
      </c>
      <c r="BA540" t="s"/>
      <c r="BB540" t="n">
        <v>571989</v>
      </c>
      <c r="BC540" t="n">
        <v>13.384284</v>
      </c>
      <c r="BD540" t="n">
        <v>52.530975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954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157.14</v>
      </c>
      <c r="L541" t="s">
        <v>76</v>
      </c>
      <c r="M541" t="s"/>
      <c r="N541" t="s">
        <v>958</v>
      </c>
      <c r="O541" t="s">
        <v>78</v>
      </c>
      <c r="P541" t="s">
        <v>954</v>
      </c>
      <c r="Q541" t="s"/>
      <c r="R541" t="s">
        <v>118</v>
      </c>
      <c r="S541" t="s">
        <v>959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HYPERLINK("https://hotelmonitor-cachepage.eclerx.com/savepage/tk_15435850573860745_sr_2117.html","info")</f>
        <v/>
      </c>
      <c r="AA541" t="n">
        <v>-1321472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285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1321472</v>
      </c>
      <c r="AZ541" t="s">
        <v>957</v>
      </c>
      <c r="BA541" t="s"/>
      <c r="BB541" t="n">
        <v>571989</v>
      </c>
      <c r="BC541" t="n">
        <v>13.384284</v>
      </c>
      <c r="BD541" t="n">
        <v>52.530975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954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157.14</v>
      </c>
      <c r="L542" t="s">
        <v>76</v>
      </c>
      <c r="M542" t="s"/>
      <c r="N542" t="s">
        <v>960</v>
      </c>
      <c r="O542" t="s">
        <v>78</v>
      </c>
      <c r="P542" t="s">
        <v>954</v>
      </c>
      <c r="Q542" t="s"/>
      <c r="R542" t="s">
        <v>118</v>
      </c>
      <c r="S542" t="s">
        <v>959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HYPERLINK("https://hotelmonitor-cachepage.eclerx.com/savepage/tk_15435850573860745_sr_2117.html","info")</f>
        <v/>
      </c>
      <c r="AA542" t="n">
        <v>-1321472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285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1321472</v>
      </c>
      <c r="AZ542" t="s">
        <v>957</v>
      </c>
      <c r="BA542" t="s"/>
      <c r="BB542" t="n">
        <v>571989</v>
      </c>
      <c r="BC542" t="n">
        <v>13.384284</v>
      </c>
      <c r="BD542" t="n">
        <v>52.530975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954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157.14</v>
      </c>
      <c r="L543" t="s">
        <v>76</v>
      </c>
      <c r="M543" t="s"/>
      <c r="N543" t="s">
        <v>961</v>
      </c>
      <c r="O543" t="s">
        <v>78</v>
      </c>
      <c r="P543" t="s">
        <v>954</v>
      </c>
      <c r="Q543" t="s"/>
      <c r="R543" t="s">
        <v>118</v>
      </c>
      <c r="S543" t="s">
        <v>959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HYPERLINK("https://hotelmonitor-cachepage.eclerx.com/savepage/tk_15435850573860745_sr_2117.html","info")</f>
        <v/>
      </c>
      <c r="AA543" t="n">
        <v>-1321472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285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1321472</v>
      </c>
      <c r="AZ543" t="s">
        <v>957</v>
      </c>
      <c r="BA543" t="s"/>
      <c r="BB543" t="n">
        <v>571989</v>
      </c>
      <c r="BC543" t="n">
        <v>13.384284</v>
      </c>
      <c r="BD543" t="n">
        <v>52.530975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962</v>
      </c>
      <c r="F544" t="n">
        <v>132865</v>
      </c>
      <c r="G544" t="s">
        <v>74</v>
      </c>
      <c r="H544" t="s">
        <v>75</v>
      </c>
      <c r="I544" t="s"/>
      <c r="J544" t="s">
        <v>74</v>
      </c>
      <c r="K544" t="n">
        <v>143.5</v>
      </c>
      <c r="L544" t="s">
        <v>76</v>
      </c>
      <c r="M544" t="s"/>
      <c r="N544" t="s">
        <v>96</v>
      </c>
      <c r="O544" t="s">
        <v>78</v>
      </c>
      <c r="P544" t="s">
        <v>963</v>
      </c>
      <c r="Q544" t="s"/>
      <c r="R544" t="s">
        <v>80</v>
      </c>
      <c r="S544" t="s">
        <v>964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HYPERLINK("https://hotelmonitor-cachepage.eclerx.com/savepage/tk_1543584977159885_sr_2117.html","info")</f>
        <v/>
      </c>
      <c r="AA544" t="n">
        <v>54481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239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3037647</v>
      </c>
      <c r="AZ544" t="s">
        <v>965</v>
      </c>
      <c r="BA544" t="s"/>
      <c r="BB544" t="n">
        <v>74788</v>
      </c>
      <c r="BC544" t="n">
        <v>13.41636</v>
      </c>
      <c r="BD544" t="n">
        <v>52.506887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962</v>
      </c>
      <c r="F545" t="n">
        <v>132865</v>
      </c>
      <c r="G545" t="s">
        <v>74</v>
      </c>
      <c r="H545" t="s">
        <v>75</v>
      </c>
      <c r="I545" t="s"/>
      <c r="J545" t="s">
        <v>74</v>
      </c>
      <c r="K545" t="n">
        <v>149</v>
      </c>
      <c r="L545" t="s">
        <v>76</v>
      </c>
      <c r="M545" t="s"/>
      <c r="N545" t="s">
        <v>141</v>
      </c>
      <c r="O545" t="s">
        <v>78</v>
      </c>
      <c r="P545" t="s">
        <v>963</v>
      </c>
      <c r="Q545" t="s"/>
      <c r="R545" t="s">
        <v>80</v>
      </c>
      <c r="S545" t="s">
        <v>156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HYPERLINK("https://hotelmonitor-cachepage.eclerx.com/savepage/tk_1543584977159885_sr_2117.html","info")</f>
        <v/>
      </c>
      <c r="AA545" t="n">
        <v>54481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239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3037647</v>
      </c>
      <c r="AZ545" t="s">
        <v>965</v>
      </c>
      <c r="BA545" t="s"/>
      <c r="BB545" t="n">
        <v>74788</v>
      </c>
      <c r="BC545" t="n">
        <v>13.41636</v>
      </c>
      <c r="BD545" t="n">
        <v>52.506887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966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165</v>
      </c>
      <c r="L546" t="s">
        <v>76</v>
      </c>
      <c r="M546" t="s"/>
      <c r="N546" t="s">
        <v>113</v>
      </c>
      <c r="O546" t="s">
        <v>78</v>
      </c>
      <c r="P546" t="s">
        <v>966</v>
      </c>
      <c r="Q546" t="s"/>
      <c r="R546" t="s">
        <v>80</v>
      </c>
      <c r="S546" t="s">
        <v>483</v>
      </c>
      <c r="T546" t="s">
        <v>82</v>
      </c>
      <c r="U546" t="s"/>
      <c r="V546" t="s">
        <v>83</v>
      </c>
      <c r="W546" t="s">
        <v>99</v>
      </c>
      <c r="X546" t="s"/>
      <c r="Y546" t="s">
        <v>85</v>
      </c>
      <c r="Z546">
        <f>HYPERLINK("https://hotelmonitor-cachepage.eclerx.com/savepage/tk_1543584684603664_sr_2117.html","info")</f>
        <v/>
      </c>
      <c r="AA546" t="n">
        <v>-2071646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74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2071646</v>
      </c>
      <c r="AZ546" t="s">
        <v>967</v>
      </c>
      <c r="BA546" t="s"/>
      <c r="BB546" t="n">
        <v>409439</v>
      </c>
      <c r="BC546" t="n">
        <v>13.379916</v>
      </c>
      <c r="BD546" t="n">
        <v>52.528863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968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109</v>
      </c>
      <c r="L547" t="s">
        <v>76</v>
      </c>
      <c r="M547" t="s"/>
      <c r="N547" t="s">
        <v>141</v>
      </c>
      <c r="O547" t="s">
        <v>78</v>
      </c>
      <c r="P547" t="s">
        <v>968</v>
      </c>
      <c r="Q547" t="s"/>
      <c r="R547" t="s">
        <v>80</v>
      </c>
      <c r="S547" t="s">
        <v>81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HYPERLINK("https://hotelmonitor-cachepage.eclerx.com/savepage/tk_15435850370595922_sr_2117.html","info")</f>
        <v/>
      </c>
      <c r="AA547" t="n">
        <v>-6796494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273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6796494</v>
      </c>
      <c r="AZ547" t="s">
        <v>969</v>
      </c>
      <c r="BA547" t="s"/>
      <c r="BB547" t="n">
        <v>86282</v>
      </c>
      <c r="BC547" t="n">
        <v>13.6949</v>
      </c>
      <c r="BD547" t="n">
        <v>52.37166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968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139.5</v>
      </c>
      <c r="L548" t="s">
        <v>76</v>
      </c>
      <c r="M548" t="s"/>
      <c r="N548" t="s">
        <v>970</v>
      </c>
      <c r="O548" t="s">
        <v>78</v>
      </c>
      <c r="P548" t="s">
        <v>968</v>
      </c>
      <c r="Q548" t="s"/>
      <c r="R548" t="s">
        <v>80</v>
      </c>
      <c r="S548" t="s">
        <v>879</v>
      </c>
      <c r="T548" t="s">
        <v>82</v>
      </c>
      <c r="U548" t="s"/>
      <c r="V548" t="s">
        <v>83</v>
      </c>
      <c r="W548" t="s">
        <v>99</v>
      </c>
      <c r="X548" t="s"/>
      <c r="Y548" t="s">
        <v>85</v>
      </c>
      <c r="Z548">
        <f>HYPERLINK("https://hotelmonitor-cachepage.eclerx.com/savepage/tk_15435850370595922_sr_2117.html","info")</f>
        <v/>
      </c>
      <c r="AA548" t="n">
        <v>-6796494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273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6796494</v>
      </c>
      <c r="AZ548" t="s">
        <v>969</v>
      </c>
      <c r="BA548" t="s"/>
      <c r="BB548" t="n">
        <v>86282</v>
      </c>
      <c r="BC548" t="n">
        <v>13.6949</v>
      </c>
      <c r="BD548" t="n">
        <v>52.37166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968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141</v>
      </c>
      <c r="L549" t="s">
        <v>76</v>
      </c>
      <c r="M549" t="s"/>
      <c r="N549" t="s">
        <v>919</v>
      </c>
      <c r="O549" t="s">
        <v>78</v>
      </c>
      <c r="P549" t="s">
        <v>968</v>
      </c>
      <c r="Q549" t="s"/>
      <c r="R549" t="s">
        <v>80</v>
      </c>
      <c r="S549" t="s">
        <v>304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HYPERLINK("https://hotelmonitor-cachepage.eclerx.com/savepage/tk_15435850370595922_sr_2117.html","info")</f>
        <v/>
      </c>
      <c r="AA549" t="n">
        <v>-6796494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273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6796494</v>
      </c>
      <c r="AZ549" t="s">
        <v>969</v>
      </c>
      <c r="BA549" t="s"/>
      <c r="BB549" t="n">
        <v>86282</v>
      </c>
      <c r="BC549" t="n">
        <v>13.6949</v>
      </c>
      <c r="BD549" t="n">
        <v>52.37166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968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171</v>
      </c>
      <c r="L550" t="s">
        <v>76</v>
      </c>
      <c r="M550" t="s"/>
      <c r="N550" t="s">
        <v>919</v>
      </c>
      <c r="O550" t="s">
        <v>78</v>
      </c>
      <c r="P550" t="s">
        <v>968</v>
      </c>
      <c r="Q550" t="s"/>
      <c r="R550" t="s">
        <v>80</v>
      </c>
      <c r="S550" t="s">
        <v>971</v>
      </c>
      <c r="T550" t="s">
        <v>82</v>
      </c>
      <c r="U550" t="s"/>
      <c r="V550" t="s">
        <v>83</v>
      </c>
      <c r="W550" t="s">
        <v>99</v>
      </c>
      <c r="X550" t="s"/>
      <c r="Y550" t="s">
        <v>85</v>
      </c>
      <c r="Z550">
        <f>HYPERLINK("https://hotelmonitor-cachepage.eclerx.com/savepage/tk_15435850370595922_sr_2117.html","info")</f>
        <v/>
      </c>
      <c r="AA550" t="n">
        <v>-6796494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273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6796494</v>
      </c>
      <c r="AZ550" t="s">
        <v>969</v>
      </c>
      <c r="BA550" t="s"/>
      <c r="BB550" t="n">
        <v>86282</v>
      </c>
      <c r="BC550" t="n">
        <v>13.6949</v>
      </c>
      <c r="BD550" t="n">
        <v>52.37166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972</v>
      </c>
      <c r="F551" t="n">
        <v>293222</v>
      </c>
      <c r="G551" t="s">
        <v>74</v>
      </c>
      <c r="H551" t="s">
        <v>75</v>
      </c>
      <c r="I551" t="s"/>
      <c r="J551" t="s">
        <v>74</v>
      </c>
      <c r="K551" t="n">
        <v>89</v>
      </c>
      <c r="L551" t="s">
        <v>76</v>
      </c>
      <c r="M551" t="s"/>
      <c r="N551" t="s">
        <v>403</v>
      </c>
      <c r="O551" t="s">
        <v>78</v>
      </c>
      <c r="P551" t="s">
        <v>973</v>
      </c>
      <c r="Q551" t="s"/>
      <c r="R551" t="s">
        <v>114</v>
      </c>
      <c r="S551" t="s">
        <v>399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HYPERLINK("https://hotelmonitor-cachepage.eclerx.com/savepage/tk_15435845696880217_sr_2117.html","info")</f>
        <v/>
      </c>
      <c r="AA551" t="n">
        <v>94253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11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231088</v>
      </c>
      <c r="AZ551" t="s">
        <v>974</v>
      </c>
      <c r="BA551" t="s"/>
      <c r="BB551" t="n">
        <v>35117</v>
      </c>
      <c r="BC551" t="n">
        <v>13.357916</v>
      </c>
      <c r="BD551" t="n">
        <v>52.574433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972</v>
      </c>
      <c r="F552" t="n">
        <v>293222</v>
      </c>
      <c r="G552" t="s">
        <v>74</v>
      </c>
      <c r="H552" t="s">
        <v>75</v>
      </c>
      <c r="I552" t="s"/>
      <c r="J552" t="s">
        <v>74</v>
      </c>
      <c r="K552" t="n">
        <v>111</v>
      </c>
      <c r="L552" t="s">
        <v>76</v>
      </c>
      <c r="M552" t="s"/>
      <c r="N552" t="s">
        <v>403</v>
      </c>
      <c r="O552" t="s">
        <v>78</v>
      </c>
      <c r="P552" t="s">
        <v>973</v>
      </c>
      <c r="Q552" t="s"/>
      <c r="R552" t="s">
        <v>114</v>
      </c>
      <c r="S552" t="s">
        <v>803</v>
      </c>
      <c r="T552" t="s">
        <v>82</v>
      </c>
      <c r="U552" t="s"/>
      <c r="V552" t="s">
        <v>83</v>
      </c>
      <c r="W552" t="s">
        <v>99</v>
      </c>
      <c r="X552" t="s"/>
      <c r="Y552" t="s">
        <v>85</v>
      </c>
      <c r="Z552">
        <f>HYPERLINK("https://hotelmonitor-cachepage.eclerx.com/savepage/tk_15435845696880217_sr_2117.html","info")</f>
        <v/>
      </c>
      <c r="AA552" t="n">
        <v>94253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11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231088</v>
      </c>
      <c r="AZ552" t="s">
        <v>974</v>
      </c>
      <c r="BA552" t="s"/>
      <c r="BB552" t="n">
        <v>35117</v>
      </c>
      <c r="BC552" t="n">
        <v>13.357916</v>
      </c>
      <c r="BD552" t="n">
        <v>52.574433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975</v>
      </c>
      <c r="F553" t="n">
        <v>974683</v>
      </c>
      <c r="G553" t="s">
        <v>74</v>
      </c>
      <c r="H553" t="s">
        <v>75</v>
      </c>
      <c r="I553" t="s"/>
      <c r="J553" t="s">
        <v>74</v>
      </c>
      <c r="K553" t="n">
        <v>118.4</v>
      </c>
      <c r="L553" t="s">
        <v>76</v>
      </c>
      <c r="M553" t="s"/>
      <c r="N553" t="s">
        <v>96</v>
      </c>
      <c r="O553" t="s">
        <v>78</v>
      </c>
      <c r="P553" t="s">
        <v>976</v>
      </c>
      <c r="Q553" t="s"/>
      <c r="R553" t="s">
        <v>153</v>
      </c>
      <c r="S553" t="s">
        <v>977</v>
      </c>
      <c r="T553" t="s">
        <v>82</v>
      </c>
      <c r="U553" t="s"/>
      <c r="V553" t="s">
        <v>83</v>
      </c>
      <c r="W553" t="s">
        <v>99</v>
      </c>
      <c r="X553" t="s"/>
      <c r="Y553" t="s">
        <v>85</v>
      </c>
      <c r="Z553">
        <f>HYPERLINK("https://hotelmonitor-cachepage.eclerx.com/savepage/tk_15435846623234513_sr_2117.html","info")</f>
        <v/>
      </c>
      <c r="AA553" t="n">
        <v>170391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62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4056097</v>
      </c>
      <c r="AZ553" t="s">
        <v>978</v>
      </c>
      <c r="BA553" t="s"/>
      <c r="BB553" t="n">
        <v>144699</v>
      </c>
      <c r="BC553" t="n">
        <v>13.33313</v>
      </c>
      <c r="BD553" t="n">
        <v>52.49382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975</v>
      </c>
      <c r="F554" t="n">
        <v>974683</v>
      </c>
      <c r="G554" t="s">
        <v>74</v>
      </c>
      <c r="H554" t="s">
        <v>75</v>
      </c>
      <c r="I554" t="s"/>
      <c r="J554" t="s">
        <v>74</v>
      </c>
      <c r="K554" t="n">
        <v>148</v>
      </c>
      <c r="L554" t="s">
        <v>76</v>
      </c>
      <c r="M554" t="s"/>
      <c r="N554" t="s">
        <v>141</v>
      </c>
      <c r="O554" t="s">
        <v>78</v>
      </c>
      <c r="P554" t="s">
        <v>976</v>
      </c>
      <c r="Q554" t="s"/>
      <c r="R554" t="s">
        <v>153</v>
      </c>
      <c r="S554" t="s">
        <v>979</v>
      </c>
      <c r="T554" t="s">
        <v>82</v>
      </c>
      <c r="U554" t="s"/>
      <c r="V554" t="s">
        <v>83</v>
      </c>
      <c r="W554" t="s">
        <v>99</v>
      </c>
      <c r="X554" t="s"/>
      <c r="Y554" t="s">
        <v>85</v>
      </c>
      <c r="Z554">
        <f>HYPERLINK("https://hotelmonitor-cachepage.eclerx.com/savepage/tk_15435846623234513_sr_2117.html","info")</f>
        <v/>
      </c>
      <c r="AA554" t="n">
        <v>170391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62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4056097</v>
      </c>
      <c r="AZ554" t="s">
        <v>978</v>
      </c>
      <c r="BA554" t="s"/>
      <c r="BB554" t="n">
        <v>144699</v>
      </c>
      <c r="BC554" t="n">
        <v>13.33313</v>
      </c>
      <c r="BD554" t="n">
        <v>52.49382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975</v>
      </c>
      <c r="F555" t="n">
        <v>974683</v>
      </c>
      <c r="G555" t="s">
        <v>74</v>
      </c>
      <c r="H555" t="s">
        <v>75</v>
      </c>
      <c r="I555" t="s"/>
      <c r="J555" t="s">
        <v>74</v>
      </c>
      <c r="K555" t="n">
        <v>168</v>
      </c>
      <c r="L555" t="s">
        <v>76</v>
      </c>
      <c r="M555" t="s"/>
      <c r="N555" t="s">
        <v>144</v>
      </c>
      <c r="O555" t="s">
        <v>78</v>
      </c>
      <c r="P555" t="s">
        <v>976</v>
      </c>
      <c r="Q555" t="s"/>
      <c r="R555" t="s">
        <v>153</v>
      </c>
      <c r="S555" t="s">
        <v>432</v>
      </c>
      <c r="T555" t="s">
        <v>82</v>
      </c>
      <c r="U555" t="s"/>
      <c r="V555" t="s">
        <v>83</v>
      </c>
      <c r="W555" t="s">
        <v>99</v>
      </c>
      <c r="X555" t="s"/>
      <c r="Y555" t="s">
        <v>85</v>
      </c>
      <c r="Z555">
        <f>HYPERLINK("https://hotelmonitor-cachepage.eclerx.com/savepage/tk_15435846623234513_sr_2117.html","info")</f>
        <v/>
      </c>
      <c r="AA555" t="n">
        <v>170391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62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4056097</v>
      </c>
      <c r="AZ555" t="s">
        <v>978</v>
      </c>
      <c r="BA555" t="s"/>
      <c r="BB555" t="n">
        <v>144699</v>
      </c>
      <c r="BC555" t="n">
        <v>13.33313</v>
      </c>
      <c r="BD555" t="n">
        <v>52.49382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980</v>
      </c>
      <c r="F556" t="n">
        <v>1716276</v>
      </c>
      <c r="G556" t="s">
        <v>74</v>
      </c>
      <c r="H556" t="s">
        <v>75</v>
      </c>
      <c r="I556" t="s"/>
      <c r="J556" t="s">
        <v>74</v>
      </c>
      <c r="K556" t="n">
        <v>104</v>
      </c>
      <c r="L556" t="s">
        <v>76</v>
      </c>
      <c r="M556" t="s"/>
      <c r="N556" t="s">
        <v>981</v>
      </c>
      <c r="O556" t="s">
        <v>78</v>
      </c>
      <c r="P556" t="s">
        <v>982</v>
      </c>
      <c r="Q556" t="s"/>
      <c r="R556" t="s">
        <v>80</v>
      </c>
      <c r="S556" t="s">
        <v>522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HYPERLINK("https://hotelmonitor-cachepage.eclerx.com/savepage/tk_1543584793899146_sr_2117.html","info")</f>
        <v/>
      </c>
      <c r="AA556" t="n">
        <v>228068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135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2071691</v>
      </c>
      <c r="AZ556" t="s">
        <v>983</v>
      </c>
      <c r="BA556" t="s"/>
      <c r="BB556" t="n">
        <v>29974</v>
      </c>
      <c r="BC556" t="n">
        <v>13.347975</v>
      </c>
      <c r="BD556" t="n">
        <v>52.499228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980</v>
      </c>
      <c r="F557" t="n">
        <v>1716276</v>
      </c>
      <c r="G557" t="s">
        <v>74</v>
      </c>
      <c r="H557" t="s">
        <v>75</v>
      </c>
      <c r="I557" t="s"/>
      <c r="J557" t="s">
        <v>74</v>
      </c>
      <c r="K557" t="n">
        <v>119</v>
      </c>
      <c r="L557" t="s">
        <v>76</v>
      </c>
      <c r="M557" t="s"/>
      <c r="N557" t="s">
        <v>984</v>
      </c>
      <c r="O557" t="s">
        <v>78</v>
      </c>
      <c r="P557" t="s">
        <v>982</v>
      </c>
      <c r="Q557" t="s"/>
      <c r="R557" t="s">
        <v>80</v>
      </c>
      <c r="S557" t="s">
        <v>126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HYPERLINK("https://hotelmonitor-cachepage.eclerx.com/savepage/tk_1543584793899146_sr_2117.html","info")</f>
        <v/>
      </c>
      <c r="AA557" t="n">
        <v>228068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135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2071691</v>
      </c>
      <c r="AZ557" t="s">
        <v>983</v>
      </c>
      <c r="BA557" t="s"/>
      <c r="BB557" t="n">
        <v>29974</v>
      </c>
      <c r="BC557" t="n">
        <v>13.347975</v>
      </c>
      <c r="BD557" t="n">
        <v>52.499228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980</v>
      </c>
      <c r="F558" t="n">
        <v>1716276</v>
      </c>
      <c r="G558" t="s">
        <v>74</v>
      </c>
      <c r="H558" t="s">
        <v>75</v>
      </c>
      <c r="I558" t="s"/>
      <c r="J558" t="s">
        <v>74</v>
      </c>
      <c r="K558" t="n">
        <v>124</v>
      </c>
      <c r="L558" t="s">
        <v>76</v>
      </c>
      <c r="M558" t="s"/>
      <c r="N558" t="s">
        <v>985</v>
      </c>
      <c r="O558" t="s">
        <v>78</v>
      </c>
      <c r="P558" t="s">
        <v>982</v>
      </c>
      <c r="Q558" t="s"/>
      <c r="R558" t="s">
        <v>80</v>
      </c>
      <c r="S558" t="s">
        <v>94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HYPERLINK("https://hotelmonitor-cachepage.eclerx.com/savepage/tk_1543584793899146_sr_2117.html","info")</f>
        <v/>
      </c>
      <c r="AA558" t="n">
        <v>228068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135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2071691</v>
      </c>
      <c r="AZ558" t="s">
        <v>983</v>
      </c>
      <c r="BA558" t="s"/>
      <c r="BB558" t="n">
        <v>29974</v>
      </c>
      <c r="BC558" t="n">
        <v>13.347975</v>
      </c>
      <c r="BD558" t="n">
        <v>52.499228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980</v>
      </c>
      <c r="F559" t="n">
        <v>1716276</v>
      </c>
      <c r="G559" t="s">
        <v>74</v>
      </c>
      <c r="H559" t="s">
        <v>75</v>
      </c>
      <c r="I559" t="s"/>
      <c r="J559" t="s">
        <v>74</v>
      </c>
      <c r="K559" t="n">
        <v>132</v>
      </c>
      <c r="L559" t="s">
        <v>76</v>
      </c>
      <c r="M559" t="s"/>
      <c r="N559" t="s">
        <v>981</v>
      </c>
      <c r="O559" t="s">
        <v>78</v>
      </c>
      <c r="P559" t="s">
        <v>982</v>
      </c>
      <c r="Q559" t="s"/>
      <c r="R559" t="s">
        <v>80</v>
      </c>
      <c r="S559" t="s">
        <v>428</v>
      </c>
      <c r="T559" t="s">
        <v>82</v>
      </c>
      <c r="U559" t="s"/>
      <c r="V559" t="s">
        <v>83</v>
      </c>
      <c r="W559" t="s">
        <v>99</v>
      </c>
      <c r="X559" t="s"/>
      <c r="Y559" t="s">
        <v>85</v>
      </c>
      <c r="Z559">
        <f>HYPERLINK("https://hotelmonitor-cachepage.eclerx.com/savepage/tk_1543584793899146_sr_2117.html","info")</f>
        <v/>
      </c>
      <c r="AA559" t="n">
        <v>228068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135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2071691</v>
      </c>
      <c r="AZ559" t="s">
        <v>983</v>
      </c>
      <c r="BA559" t="s"/>
      <c r="BB559" t="n">
        <v>29974</v>
      </c>
      <c r="BC559" t="n">
        <v>13.347975</v>
      </c>
      <c r="BD559" t="n">
        <v>52.499228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980</v>
      </c>
      <c r="F560" t="n">
        <v>1716276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984</v>
      </c>
      <c r="O560" t="s">
        <v>78</v>
      </c>
      <c r="P560" t="s">
        <v>982</v>
      </c>
      <c r="Q560" t="s"/>
      <c r="R560" t="s">
        <v>80</v>
      </c>
      <c r="S560" t="s">
        <v>364</v>
      </c>
      <c r="T560" t="s">
        <v>82</v>
      </c>
      <c r="U560" t="s"/>
      <c r="V560" t="s">
        <v>83</v>
      </c>
      <c r="W560" t="s">
        <v>99</v>
      </c>
      <c r="X560" t="s"/>
      <c r="Y560" t="s">
        <v>85</v>
      </c>
      <c r="Z560">
        <f>HYPERLINK("https://hotelmonitor-cachepage.eclerx.com/savepage/tk_1543584793899146_sr_2117.html","info")</f>
        <v/>
      </c>
      <c r="AA560" t="n">
        <v>228068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135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2071691</v>
      </c>
      <c r="AZ560" t="s">
        <v>983</v>
      </c>
      <c r="BA560" t="s"/>
      <c r="BB560" t="n">
        <v>29974</v>
      </c>
      <c r="BC560" t="n">
        <v>13.347975</v>
      </c>
      <c r="BD560" t="n">
        <v>52.499228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980</v>
      </c>
      <c r="F561" t="n">
        <v>1716276</v>
      </c>
      <c r="G561" t="s">
        <v>74</v>
      </c>
      <c r="H561" t="s">
        <v>75</v>
      </c>
      <c r="I561" t="s"/>
      <c r="J561" t="s">
        <v>74</v>
      </c>
      <c r="K561" t="n">
        <v>152</v>
      </c>
      <c r="L561" t="s">
        <v>76</v>
      </c>
      <c r="M561" t="s"/>
      <c r="N561" t="s">
        <v>985</v>
      </c>
      <c r="O561" t="s">
        <v>78</v>
      </c>
      <c r="P561" t="s">
        <v>982</v>
      </c>
      <c r="Q561" t="s"/>
      <c r="R561" t="s">
        <v>80</v>
      </c>
      <c r="S561" t="s">
        <v>431</v>
      </c>
      <c r="T561" t="s">
        <v>82</v>
      </c>
      <c r="U561" t="s"/>
      <c r="V561" t="s">
        <v>83</v>
      </c>
      <c r="W561" t="s">
        <v>99</v>
      </c>
      <c r="X561" t="s"/>
      <c r="Y561" t="s">
        <v>85</v>
      </c>
      <c r="Z561">
        <f>HYPERLINK("https://hotelmonitor-cachepage.eclerx.com/savepage/tk_1543584793899146_sr_2117.html","info")</f>
        <v/>
      </c>
      <c r="AA561" t="n">
        <v>228068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135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2071691</v>
      </c>
      <c r="AZ561" t="s">
        <v>983</v>
      </c>
      <c r="BA561" t="s"/>
      <c r="BB561" t="n">
        <v>29974</v>
      </c>
      <c r="BC561" t="n">
        <v>13.347975</v>
      </c>
      <c r="BD561" t="n">
        <v>52.499228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986</v>
      </c>
      <c r="F562" t="n">
        <v>379378</v>
      </c>
      <c r="G562" t="s">
        <v>74</v>
      </c>
      <c r="H562" t="s">
        <v>75</v>
      </c>
      <c r="I562" t="s"/>
      <c r="J562" t="s">
        <v>74</v>
      </c>
      <c r="K562" t="n">
        <v>179</v>
      </c>
      <c r="L562" t="s">
        <v>76</v>
      </c>
      <c r="M562" t="s"/>
      <c r="N562" t="s">
        <v>987</v>
      </c>
      <c r="O562" t="s">
        <v>78</v>
      </c>
      <c r="P562" t="s">
        <v>988</v>
      </c>
      <c r="Q562" t="s"/>
      <c r="R562" t="s">
        <v>153</v>
      </c>
      <c r="S562" t="s">
        <v>420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HYPERLINK("https://hotelmonitor-cachepage.eclerx.com/savepage/tk_15435847260430307_sr_2117.html","info")</f>
        <v/>
      </c>
      <c r="AA562" t="n">
        <v>88806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98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955294</v>
      </c>
      <c r="AZ562" t="s">
        <v>989</v>
      </c>
      <c r="BA562" t="s"/>
      <c r="BB562" t="n">
        <v>7</v>
      </c>
      <c r="BC562" t="n">
        <v>13.344326</v>
      </c>
      <c r="BD562" t="n">
        <v>52.506315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986</v>
      </c>
      <c r="F563" t="n">
        <v>379378</v>
      </c>
      <c r="G563" t="s">
        <v>74</v>
      </c>
      <c r="H563" t="s">
        <v>75</v>
      </c>
      <c r="I563" t="s"/>
      <c r="J563" t="s">
        <v>74</v>
      </c>
      <c r="K563" t="n">
        <v>199</v>
      </c>
      <c r="L563" t="s">
        <v>76</v>
      </c>
      <c r="M563" t="s"/>
      <c r="N563" t="s">
        <v>990</v>
      </c>
      <c r="O563" t="s">
        <v>78</v>
      </c>
      <c r="P563" t="s">
        <v>988</v>
      </c>
      <c r="Q563" t="s"/>
      <c r="R563" t="s">
        <v>153</v>
      </c>
      <c r="S563" t="s">
        <v>689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HYPERLINK("https://hotelmonitor-cachepage.eclerx.com/savepage/tk_15435847260430307_sr_2117.html","info")</f>
        <v/>
      </c>
      <c r="AA563" t="n">
        <v>88806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98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955294</v>
      </c>
      <c r="AZ563" t="s">
        <v>989</v>
      </c>
      <c r="BA563" t="s"/>
      <c r="BB563" t="n">
        <v>7</v>
      </c>
      <c r="BC563" t="n">
        <v>13.344326</v>
      </c>
      <c r="BD563" t="n">
        <v>52.506315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986</v>
      </c>
      <c r="F564" t="n">
        <v>379378</v>
      </c>
      <c r="G564" t="s">
        <v>74</v>
      </c>
      <c r="H564" t="s">
        <v>75</v>
      </c>
      <c r="I564" t="s"/>
      <c r="J564" t="s">
        <v>74</v>
      </c>
      <c r="K564" t="n">
        <v>209</v>
      </c>
      <c r="L564" t="s">
        <v>76</v>
      </c>
      <c r="M564" t="s"/>
      <c r="N564" t="s">
        <v>987</v>
      </c>
      <c r="O564" t="s">
        <v>78</v>
      </c>
      <c r="P564" t="s">
        <v>988</v>
      </c>
      <c r="Q564" t="s"/>
      <c r="R564" t="s">
        <v>153</v>
      </c>
      <c r="S564" t="s">
        <v>589</v>
      </c>
      <c r="T564" t="s">
        <v>82</v>
      </c>
      <c r="U564" t="s"/>
      <c r="V564" t="s">
        <v>83</v>
      </c>
      <c r="W564" t="s">
        <v>99</v>
      </c>
      <c r="X564" t="s"/>
      <c r="Y564" t="s">
        <v>85</v>
      </c>
      <c r="Z564">
        <f>HYPERLINK("https://hotelmonitor-cachepage.eclerx.com/savepage/tk_15435847260430307_sr_2117.html","info")</f>
        <v/>
      </c>
      <c r="AA564" t="n">
        <v>88806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98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955294</v>
      </c>
      <c r="AZ564" t="s">
        <v>989</v>
      </c>
      <c r="BA564" t="s"/>
      <c r="BB564" t="n">
        <v>7</v>
      </c>
      <c r="BC564" t="n">
        <v>13.344326</v>
      </c>
      <c r="BD564" t="n">
        <v>52.506315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986</v>
      </c>
      <c r="F565" t="n">
        <v>379378</v>
      </c>
      <c r="G565" t="s">
        <v>74</v>
      </c>
      <c r="H565" t="s">
        <v>75</v>
      </c>
      <c r="I565" t="s"/>
      <c r="J565" t="s">
        <v>74</v>
      </c>
      <c r="K565" t="n">
        <v>229</v>
      </c>
      <c r="L565" t="s">
        <v>76</v>
      </c>
      <c r="M565" t="s"/>
      <c r="N565" t="s">
        <v>990</v>
      </c>
      <c r="O565" t="s">
        <v>78</v>
      </c>
      <c r="P565" t="s">
        <v>988</v>
      </c>
      <c r="Q565" t="s"/>
      <c r="R565" t="s">
        <v>153</v>
      </c>
      <c r="S565" t="s">
        <v>934</v>
      </c>
      <c r="T565" t="s">
        <v>82</v>
      </c>
      <c r="U565" t="s"/>
      <c r="V565" t="s">
        <v>83</v>
      </c>
      <c r="W565" t="s">
        <v>99</v>
      </c>
      <c r="X565" t="s"/>
      <c r="Y565" t="s">
        <v>85</v>
      </c>
      <c r="Z565">
        <f>HYPERLINK("https://hotelmonitor-cachepage.eclerx.com/savepage/tk_15435847260430307_sr_2117.html","info")</f>
        <v/>
      </c>
      <c r="AA565" t="n">
        <v>88806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98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955294</v>
      </c>
      <c r="AZ565" t="s">
        <v>989</v>
      </c>
      <c r="BA565" t="s"/>
      <c r="BB565" t="n">
        <v>7</v>
      </c>
      <c r="BC565" t="n">
        <v>13.344326</v>
      </c>
      <c r="BD565" t="n">
        <v>52.506315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986</v>
      </c>
      <c r="F566" t="n">
        <v>379378</v>
      </c>
      <c r="G566" t="s">
        <v>74</v>
      </c>
      <c r="H566" t="s">
        <v>75</v>
      </c>
      <c r="I566" t="s"/>
      <c r="J566" t="s">
        <v>74</v>
      </c>
      <c r="K566" t="n">
        <v>359</v>
      </c>
      <c r="L566" t="s">
        <v>76</v>
      </c>
      <c r="M566" t="s"/>
      <c r="N566" t="s">
        <v>991</v>
      </c>
      <c r="O566" t="s">
        <v>78</v>
      </c>
      <c r="P566" t="s">
        <v>988</v>
      </c>
      <c r="Q566" t="s"/>
      <c r="R566" t="s">
        <v>153</v>
      </c>
      <c r="S566" t="s">
        <v>992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HYPERLINK("https://hotelmonitor-cachepage.eclerx.com/savepage/tk_15435847260430307_sr_2117.html","info")</f>
        <v/>
      </c>
      <c r="AA566" t="n">
        <v>88806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98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955294</v>
      </c>
      <c r="AZ566" t="s">
        <v>989</v>
      </c>
      <c r="BA566" t="s"/>
      <c r="BB566" t="n">
        <v>7</v>
      </c>
      <c r="BC566" t="n">
        <v>13.344326</v>
      </c>
      <c r="BD566" t="n">
        <v>52.506315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986</v>
      </c>
      <c r="F567" t="n">
        <v>379378</v>
      </c>
      <c r="G567" t="s">
        <v>74</v>
      </c>
      <c r="H567" t="s">
        <v>75</v>
      </c>
      <c r="I567" t="s"/>
      <c r="J567" t="s">
        <v>74</v>
      </c>
      <c r="K567" t="n">
        <v>389</v>
      </c>
      <c r="L567" t="s">
        <v>76</v>
      </c>
      <c r="M567" t="s"/>
      <c r="N567" t="s">
        <v>991</v>
      </c>
      <c r="O567" t="s">
        <v>78</v>
      </c>
      <c r="P567" t="s">
        <v>988</v>
      </c>
      <c r="Q567" t="s"/>
      <c r="R567" t="s">
        <v>153</v>
      </c>
      <c r="S567" t="s">
        <v>993</v>
      </c>
      <c r="T567" t="s">
        <v>82</v>
      </c>
      <c r="U567" t="s"/>
      <c r="V567" t="s">
        <v>83</v>
      </c>
      <c r="W567" t="s">
        <v>99</v>
      </c>
      <c r="X567" t="s"/>
      <c r="Y567" t="s">
        <v>85</v>
      </c>
      <c r="Z567">
        <f>HYPERLINK("https://hotelmonitor-cachepage.eclerx.com/savepage/tk_15435847260430307_sr_2117.html","info")</f>
        <v/>
      </c>
      <c r="AA567" t="n">
        <v>88806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98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955294</v>
      </c>
      <c r="AZ567" t="s">
        <v>989</v>
      </c>
      <c r="BA567" t="s"/>
      <c r="BB567" t="n">
        <v>7</v>
      </c>
      <c r="BC567" t="n">
        <v>13.344326</v>
      </c>
      <c r="BD567" t="n">
        <v>52.506315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994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104.5</v>
      </c>
      <c r="L568" t="s">
        <v>76</v>
      </c>
      <c r="M568" t="s"/>
      <c r="N568" t="s">
        <v>141</v>
      </c>
      <c r="O568" t="s">
        <v>78</v>
      </c>
      <c r="P568" t="s">
        <v>994</v>
      </c>
      <c r="Q568" t="s"/>
      <c r="R568" t="s">
        <v>118</v>
      </c>
      <c r="S568" t="s">
        <v>995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HYPERLINK("https://hotelmonitor-cachepage.eclerx.com/savepage/tk_15435850653471305_sr_2117.html","info")</f>
        <v/>
      </c>
      <c r="AA568" t="n">
        <v>-6796527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289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6796527</v>
      </c>
      <c r="AZ568" t="s">
        <v>996</v>
      </c>
      <c r="BA568" t="s"/>
      <c r="BB568" t="n">
        <v>60665</v>
      </c>
      <c r="BC568" t="n">
        <v>13.585872</v>
      </c>
      <c r="BD568" t="n">
        <v>52.403019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994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113.3</v>
      </c>
      <c r="L569" t="s">
        <v>76</v>
      </c>
      <c r="M569" t="s"/>
      <c r="N569" t="s">
        <v>125</v>
      </c>
      <c r="O569" t="s">
        <v>78</v>
      </c>
      <c r="P569" t="s">
        <v>994</v>
      </c>
      <c r="Q569" t="s"/>
      <c r="R569" t="s">
        <v>118</v>
      </c>
      <c r="S569" t="s">
        <v>997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HYPERLINK("https://hotelmonitor-cachepage.eclerx.com/savepage/tk_15435850653471305_sr_2117.html","info")</f>
        <v/>
      </c>
      <c r="AA569" t="n">
        <v>-6796527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289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6796527</v>
      </c>
      <c r="AZ569" t="s">
        <v>996</v>
      </c>
      <c r="BA569" t="s"/>
      <c r="BB569" t="n">
        <v>60665</v>
      </c>
      <c r="BC569" t="n">
        <v>13.585872</v>
      </c>
      <c r="BD569" t="n">
        <v>52.403019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994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137.1</v>
      </c>
      <c r="L570" t="s">
        <v>76</v>
      </c>
      <c r="M570" t="s"/>
      <c r="N570" t="s">
        <v>127</v>
      </c>
      <c r="O570" t="s">
        <v>78</v>
      </c>
      <c r="P570" t="s">
        <v>994</v>
      </c>
      <c r="Q570" t="s"/>
      <c r="R570" t="s">
        <v>118</v>
      </c>
      <c r="S570" t="s">
        <v>998</v>
      </c>
      <c r="T570" t="s">
        <v>82</v>
      </c>
      <c r="U570" t="s"/>
      <c r="V570" t="s">
        <v>83</v>
      </c>
      <c r="W570" t="s">
        <v>99</v>
      </c>
      <c r="X570" t="s"/>
      <c r="Y570" t="s">
        <v>85</v>
      </c>
      <c r="Z570">
        <f>HYPERLINK("https://hotelmonitor-cachepage.eclerx.com/savepage/tk_15435850653471305_sr_2117.html","info")</f>
        <v/>
      </c>
      <c r="AA570" t="n">
        <v>-6796527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289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6796527</v>
      </c>
      <c r="AZ570" t="s">
        <v>996</v>
      </c>
      <c r="BA570" t="s"/>
      <c r="BB570" t="n">
        <v>60665</v>
      </c>
      <c r="BC570" t="n">
        <v>13.585872</v>
      </c>
      <c r="BD570" t="n">
        <v>52.403019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994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157.34</v>
      </c>
      <c r="L571" t="s">
        <v>76</v>
      </c>
      <c r="M571" t="s"/>
      <c r="N571" t="s">
        <v>999</v>
      </c>
      <c r="O571" t="s">
        <v>78</v>
      </c>
      <c r="P571" t="s">
        <v>994</v>
      </c>
      <c r="Q571" t="s"/>
      <c r="R571" t="s">
        <v>118</v>
      </c>
      <c r="S571" t="s">
        <v>1000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HYPERLINK("https://hotelmonitor-cachepage.eclerx.com/savepage/tk_15435850653471305_sr_2117.html","info")</f>
        <v/>
      </c>
      <c r="AA571" t="n">
        <v>-6796527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289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6796527</v>
      </c>
      <c r="AZ571" t="s">
        <v>996</v>
      </c>
      <c r="BA571" t="s"/>
      <c r="BB571" t="n">
        <v>60665</v>
      </c>
      <c r="BC571" t="n">
        <v>13.585872</v>
      </c>
      <c r="BD571" t="n">
        <v>52.403019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994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190.34</v>
      </c>
      <c r="L572" t="s">
        <v>76</v>
      </c>
      <c r="M572" t="s"/>
      <c r="N572" t="s">
        <v>999</v>
      </c>
      <c r="O572" t="s">
        <v>78</v>
      </c>
      <c r="P572" t="s">
        <v>994</v>
      </c>
      <c r="Q572" t="s"/>
      <c r="R572" t="s">
        <v>118</v>
      </c>
      <c r="S572" t="s">
        <v>1001</v>
      </c>
      <c r="T572" t="s">
        <v>82</v>
      </c>
      <c r="U572" t="s"/>
      <c r="V572" t="s">
        <v>83</v>
      </c>
      <c r="W572" t="s">
        <v>99</v>
      </c>
      <c r="X572" t="s"/>
      <c r="Y572" t="s">
        <v>85</v>
      </c>
      <c r="Z572">
        <f>HYPERLINK("https://hotelmonitor-cachepage.eclerx.com/savepage/tk_15435850653471305_sr_2117.html","info")</f>
        <v/>
      </c>
      <c r="AA572" t="n">
        <v>-6796527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289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6796527</v>
      </c>
      <c r="AZ572" t="s">
        <v>996</v>
      </c>
      <c r="BA572" t="s"/>
      <c r="BB572" t="n">
        <v>60665</v>
      </c>
      <c r="BC572" t="n">
        <v>13.585872</v>
      </c>
      <c r="BD572" t="n">
        <v>52.403019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1002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79</v>
      </c>
      <c r="L573" t="s">
        <v>76</v>
      </c>
      <c r="M573" t="s"/>
      <c r="N573" t="s">
        <v>141</v>
      </c>
      <c r="O573" t="s">
        <v>78</v>
      </c>
      <c r="P573" t="s">
        <v>1002</v>
      </c>
      <c r="Q573" t="s"/>
      <c r="R573" t="s">
        <v>114</v>
      </c>
      <c r="S573" t="s">
        <v>207</v>
      </c>
      <c r="T573" t="s">
        <v>82</v>
      </c>
      <c r="U573" t="s"/>
      <c r="V573" t="s">
        <v>83</v>
      </c>
      <c r="W573" t="s">
        <v>99</v>
      </c>
      <c r="X573" t="s"/>
      <c r="Y573" t="s">
        <v>85</v>
      </c>
      <c r="Z573">
        <f>HYPERLINK("https://hotelmonitor-cachepage.eclerx.com/savepage/tk_15435850913352256_sr_2117.html","info")</f>
        <v/>
      </c>
      <c r="AA573" t="n">
        <v>-2071797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304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2071797</v>
      </c>
      <c r="AZ573" t="s">
        <v>1003</v>
      </c>
      <c r="BA573" t="s"/>
      <c r="BB573" t="n">
        <v>580953</v>
      </c>
      <c r="BC573" t="n">
        <v>13.660469</v>
      </c>
      <c r="BD573" t="n">
        <v>52.413135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1004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99.5</v>
      </c>
      <c r="L574" t="s">
        <v>76</v>
      </c>
      <c r="M574" t="s"/>
      <c r="N574" t="s">
        <v>113</v>
      </c>
      <c r="O574" t="s">
        <v>78</v>
      </c>
      <c r="P574" t="s">
        <v>1004</v>
      </c>
      <c r="Q574" t="s"/>
      <c r="R574" t="s">
        <v>118</v>
      </c>
      <c r="S574" t="s">
        <v>1005</v>
      </c>
      <c r="T574" t="s">
        <v>82</v>
      </c>
      <c r="U574" t="s"/>
      <c r="V574" t="s">
        <v>83</v>
      </c>
      <c r="W574" t="s">
        <v>99</v>
      </c>
      <c r="X574" t="s"/>
      <c r="Y574" t="s">
        <v>85</v>
      </c>
      <c r="Z574">
        <f>HYPERLINK("https://hotelmonitor-cachepage.eclerx.com/savepage/tk_15435846551542253_sr_2117.html","info")</f>
        <v/>
      </c>
      <c r="AA574" t="n">
        <v>-231484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58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231484</v>
      </c>
      <c r="AZ574" t="s">
        <v>1006</v>
      </c>
      <c r="BA574" t="s"/>
      <c r="BB574" t="n">
        <v>29822</v>
      </c>
      <c r="BC574" t="n">
        <v>13.39239</v>
      </c>
      <c r="BD574" t="n">
        <v>52.42109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1007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118.65</v>
      </c>
      <c r="L575" t="s">
        <v>76</v>
      </c>
      <c r="M575" t="s"/>
      <c r="N575" t="s">
        <v>141</v>
      </c>
      <c r="O575" t="s">
        <v>78</v>
      </c>
      <c r="P575" t="s">
        <v>1007</v>
      </c>
      <c r="Q575" t="s"/>
      <c r="R575" t="s">
        <v>80</v>
      </c>
      <c r="S575" t="s">
        <v>1008</v>
      </c>
      <c r="T575" t="s">
        <v>82</v>
      </c>
      <c r="U575" t="s"/>
      <c r="V575" t="s">
        <v>83</v>
      </c>
      <c r="W575" t="s">
        <v>99</v>
      </c>
      <c r="X575" t="s"/>
      <c r="Y575" t="s">
        <v>85</v>
      </c>
      <c r="Z575">
        <f>HYPERLINK("https://hotelmonitor-cachepage.eclerx.com/savepage/tk_15435849009356892_sr_2117.html","info")</f>
        <v/>
      </c>
      <c r="AA575" t="n">
        <v>-4580534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197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4580534</v>
      </c>
      <c r="AZ575" t="s">
        <v>1009</v>
      </c>
      <c r="BA575" t="s"/>
      <c r="BB575" t="n">
        <v>898835</v>
      </c>
      <c r="BC575" t="n">
        <v>13.364245</v>
      </c>
      <c r="BD575" t="n">
        <v>52.526932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1010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112.32</v>
      </c>
      <c r="L576" t="s">
        <v>76</v>
      </c>
      <c r="M576" t="s"/>
      <c r="N576" t="s">
        <v>141</v>
      </c>
      <c r="O576" t="s">
        <v>78</v>
      </c>
      <c r="P576" t="s">
        <v>1010</v>
      </c>
      <c r="Q576" t="s"/>
      <c r="R576" t="s">
        <v>118</v>
      </c>
      <c r="S576" t="s">
        <v>1011</v>
      </c>
      <c r="T576" t="s">
        <v>82</v>
      </c>
      <c r="U576" t="s"/>
      <c r="V576" t="s">
        <v>83</v>
      </c>
      <c r="W576" t="s">
        <v>99</v>
      </c>
      <c r="X576" t="s"/>
      <c r="Y576" t="s">
        <v>85</v>
      </c>
      <c r="Z576">
        <f>HYPERLINK("https://hotelmonitor-cachepage.eclerx.com/savepage/tk_15435847413868637_sr_2117.html","info")</f>
        <v/>
      </c>
      <c r="AA576" t="n">
        <v>-5901530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107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5901530</v>
      </c>
      <c r="AZ576" t="s">
        <v>1012</v>
      </c>
      <c r="BA576" t="s"/>
      <c r="BB576" t="n">
        <v>588330</v>
      </c>
      <c r="BC576" t="n">
        <v>13.380337</v>
      </c>
      <c r="BD576" t="n">
        <v>52.529713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1010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128.52</v>
      </c>
      <c r="L577" t="s">
        <v>76</v>
      </c>
      <c r="M577" t="s"/>
      <c r="N577" t="s">
        <v>125</v>
      </c>
      <c r="O577" t="s">
        <v>78</v>
      </c>
      <c r="P577" t="s">
        <v>1010</v>
      </c>
      <c r="Q577" t="s"/>
      <c r="R577" t="s">
        <v>118</v>
      </c>
      <c r="S577" t="s">
        <v>1013</v>
      </c>
      <c r="T577" t="s">
        <v>82</v>
      </c>
      <c r="U577" t="s"/>
      <c r="V577" t="s">
        <v>83</v>
      </c>
      <c r="W577" t="s">
        <v>99</v>
      </c>
      <c r="X577" t="s"/>
      <c r="Y577" t="s">
        <v>85</v>
      </c>
      <c r="Z577">
        <f>HYPERLINK("https://hotelmonitor-cachepage.eclerx.com/savepage/tk_15435847413868637_sr_2117.html","info")</f>
        <v/>
      </c>
      <c r="AA577" t="n">
        <v>-5901530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107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5901530</v>
      </c>
      <c r="AZ577" t="s">
        <v>1012</v>
      </c>
      <c r="BA577" t="s"/>
      <c r="BB577" t="n">
        <v>588330</v>
      </c>
      <c r="BC577" t="n">
        <v>13.380337</v>
      </c>
      <c r="BD577" t="n">
        <v>52.529713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1014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94</v>
      </c>
      <c r="L578" t="s">
        <v>76</v>
      </c>
      <c r="M578" t="s"/>
      <c r="N578" t="s">
        <v>1015</v>
      </c>
      <c r="O578" t="s">
        <v>78</v>
      </c>
      <c r="P578" t="s">
        <v>1014</v>
      </c>
      <c r="Q578" t="s"/>
      <c r="R578" t="s">
        <v>118</v>
      </c>
      <c r="S578" t="s">
        <v>346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HYPERLINK("https://hotelmonitor-cachepage.eclerx.com/savepage/tk_1543584681463434_sr_2117.html","info")</f>
        <v/>
      </c>
      <c r="AA578" t="n">
        <v>-6796933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72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6796933</v>
      </c>
      <c r="AZ578" t="s"/>
      <c r="BA578" t="s"/>
      <c r="BB578" t="n">
        <v>407747</v>
      </c>
      <c r="BC578" t="n">
        <v>13.569209</v>
      </c>
      <c r="BD578" t="n">
        <v>52.444108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1014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118.7</v>
      </c>
      <c r="L579" t="s">
        <v>76</v>
      </c>
      <c r="M579" t="s"/>
      <c r="N579" t="s">
        <v>1016</v>
      </c>
      <c r="O579" t="s">
        <v>78</v>
      </c>
      <c r="P579" t="s">
        <v>1014</v>
      </c>
      <c r="Q579" t="s"/>
      <c r="R579" t="s">
        <v>118</v>
      </c>
      <c r="S579" t="s">
        <v>1017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HYPERLINK("https://hotelmonitor-cachepage.eclerx.com/savepage/tk_1543584681463434_sr_2117.html","info")</f>
        <v/>
      </c>
      <c r="AA579" t="n">
        <v>-6796933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72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6796933</v>
      </c>
      <c r="AZ579" t="s"/>
      <c r="BA579" t="s"/>
      <c r="BB579" t="n">
        <v>407747</v>
      </c>
      <c r="BC579" t="n">
        <v>13.569209</v>
      </c>
      <c r="BD579" t="n">
        <v>52.444108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1018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76</v>
      </c>
      <c r="L580" t="s">
        <v>76</v>
      </c>
      <c r="M580" t="s"/>
      <c r="N580" t="s">
        <v>752</v>
      </c>
      <c r="O580" t="s">
        <v>78</v>
      </c>
      <c r="P580" t="s">
        <v>1018</v>
      </c>
      <c r="Q580" t="s"/>
      <c r="R580" t="s">
        <v>114</v>
      </c>
      <c r="S580" t="s">
        <v>1019</v>
      </c>
      <c r="T580" t="s">
        <v>82</v>
      </c>
      <c r="U580" t="s"/>
      <c r="V580" t="s">
        <v>83</v>
      </c>
      <c r="W580" t="s">
        <v>99</v>
      </c>
      <c r="X580" t="s"/>
      <c r="Y580" t="s">
        <v>85</v>
      </c>
      <c r="Z580">
        <f>HYPERLINK("https://hotelmonitor-cachepage.eclerx.com/savepage/tk_15435848153653915_sr_2117.html","info")</f>
        <v/>
      </c>
      <c r="AA580" t="n">
        <v>-6796499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147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6796499</v>
      </c>
      <c r="AZ580" t="s">
        <v>1020</v>
      </c>
      <c r="BA580" t="s"/>
      <c r="BB580" t="n">
        <v>460744</v>
      </c>
      <c r="BC580" t="n">
        <v>13.321425</v>
      </c>
      <c r="BD580" t="n">
        <v>52.506139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1021</v>
      </c>
      <c r="F581" t="n">
        <v>76893</v>
      </c>
      <c r="G581" t="s">
        <v>74</v>
      </c>
      <c r="H581" t="s">
        <v>75</v>
      </c>
      <c r="I581" t="s"/>
      <c r="J581" t="s">
        <v>74</v>
      </c>
      <c r="K581" t="n">
        <v>125.13</v>
      </c>
      <c r="L581" t="s">
        <v>76</v>
      </c>
      <c r="M581" t="s"/>
      <c r="N581" t="s">
        <v>96</v>
      </c>
      <c r="O581" t="s">
        <v>78</v>
      </c>
      <c r="P581" t="s">
        <v>1022</v>
      </c>
      <c r="Q581" t="s"/>
      <c r="R581" t="s">
        <v>118</v>
      </c>
      <c r="S581" t="s">
        <v>634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HYPERLINK("https://hotelmonitor-cachepage.eclerx.com/savepage/tk_1543584597591895_sr_2117.html","info")</f>
        <v/>
      </c>
      <c r="AA581" t="n">
        <v>19961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27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1807680</v>
      </c>
      <c r="AZ581" t="s"/>
      <c r="BA581" t="s"/>
      <c r="BB581" t="n">
        <v>18</v>
      </c>
      <c r="BC581" t="n">
        <v>13.337781</v>
      </c>
      <c r="BD581" t="n">
        <v>52.499954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1021</v>
      </c>
      <c r="F582" t="n">
        <v>76893</v>
      </c>
      <c r="G582" t="s">
        <v>74</v>
      </c>
      <c r="H582" t="s">
        <v>75</v>
      </c>
      <c r="I582" t="s"/>
      <c r="J582" t="s">
        <v>74</v>
      </c>
      <c r="K582" t="n">
        <v>129</v>
      </c>
      <c r="L582" t="s">
        <v>76</v>
      </c>
      <c r="M582" t="s"/>
      <c r="N582" t="s">
        <v>141</v>
      </c>
      <c r="O582" t="s">
        <v>78</v>
      </c>
      <c r="P582" t="s">
        <v>1022</v>
      </c>
      <c r="Q582" t="s"/>
      <c r="R582" t="s">
        <v>118</v>
      </c>
      <c r="S582" t="s">
        <v>212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HYPERLINK("https://hotelmonitor-cachepage.eclerx.com/savepage/tk_1543584597591895_sr_2117.html","info")</f>
        <v/>
      </c>
      <c r="AA582" t="n">
        <v>19961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27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1807680</v>
      </c>
      <c r="AZ582" t="s"/>
      <c r="BA582" t="s"/>
      <c r="BB582" t="n">
        <v>18</v>
      </c>
      <c r="BC582" t="n">
        <v>13.337781</v>
      </c>
      <c r="BD582" t="n">
        <v>52.499954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1021</v>
      </c>
      <c r="F583" t="n">
        <v>76893</v>
      </c>
      <c r="G583" t="s">
        <v>74</v>
      </c>
      <c r="H583" t="s">
        <v>75</v>
      </c>
      <c r="I583" t="s"/>
      <c r="J583" t="s">
        <v>74</v>
      </c>
      <c r="K583" t="n">
        <v>149</v>
      </c>
      <c r="L583" t="s">
        <v>76</v>
      </c>
      <c r="M583" t="s"/>
      <c r="N583" t="s">
        <v>144</v>
      </c>
      <c r="O583" t="s">
        <v>78</v>
      </c>
      <c r="P583" t="s">
        <v>1022</v>
      </c>
      <c r="Q583" t="s"/>
      <c r="R583" t="s">
        <v>118</v>
      </c>
      <c r="S583" t="s">
        <v>156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HYPERLINK("https://hotelmonitor-cachepage.eclerx.com/savepage/tk_1543584597591895_sr_2117.html","info")</f>
        <v/>
      </c>
      <c r="AA583" t="n">
        <v>19961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27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1807680</v>
      </c>
      <c r="AZ583" t="s"/>
      <c r="BA583" t="s"/>
      <c r="BB583" t="n">
        <v>18</v>
      </c>
      <c r="BC583" t="n">
        <v>13.337781</v>
      </c>
      <c r="BD583" t="n">
        <v>52.499954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1023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91.48</v>
      </c>
      <c r="L584" t="s">
        <v>76</v>
      </c>
      <c r="M584" t="s"/>
      <c r="N584" t="s">
        <v>1024</v>
      </c>
      <c r="O584" t="s">
        <v>78</v>
      </c>
      <c r="P584" t="s">
        <v>1023</v>
      </c>
      <c r="Q584" t="s"/>
      <c r="R584" t="s">
        <v>80</v>
      </c>
      <c r="S584" t="s">
        <v>1025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HYPERLINK("https://hotelmonitor-cachepage.eclerx.com/savepage/tk_15435848331026528_sr_2117.html","info")</f>
        <v/>
      </c>
      <c r="AA584" t="n">
        <v>-6797299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157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6797299</v>
      </c>
      <c r="AZ584" t="s">
        <v>1026</v>
      </c>
      <c r="BA584" t="s"/>
      <c r="BB584" t="n">
        <v>423931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1023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96.09999999999999</v>
      </c>
      <c r="L585" t="s">
        <v>76</v>
      </c>
      <c r="M585" t="s"/>
      <c r="N585" t="s">
        <v>1027</v>
      </c>
      <c r="O585" t="s">
        <v>78</v>
      </c>
      <c r="P585" t="s">
        <v>1023</v>
      </c>
      <c r="Q585" t="s"/>
      <c r="R585" t="s">
        <v>80</v>
      </c>
      <c r="S585" t="s">
        <v>1028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HYPERLINK("https://hotelmonitor-cachepage.eclerx.com/savepage/tk_15435848331026528_sr_2117.html","info")</f>
        <v/>
      </c>
      <c r="AA585" t="n">
        <v>-6797299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157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6797299</v>
      </c>
      <c r="AZ585" t="s">
        <v>1026</v>
      </c>
      <c r="BA585" t="s"/>
      <c r="BB585" t="n">
        <v>423931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1023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100.72</v>
      </c>
      <c r="L586" t="s">
        <v>76</v>
      </c>
      <c r="M586" t="s"/>
      <c r="N586" t="s">
        <v>919</v>
      </c>
      <c r="O586" t="s">
        <v>78</v>
      </c>
      <c r="P586" t="s">
        <v>1023</v>
      </c>
      <c r="Q586" t="s"/>
      <c r="R586" t="s">
        <v>80</v>
      </c>
      <c r="S586" t="s">
        <v>1029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HYPERLINK("https://hotelmonitor-cachepage.eclerx.com/savepage/tk_15435848331026528_sr_2117.html","info")</f>
        <v/>
      </c>
      <c r="AA586" t="n">
        <v>-6797299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157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6797299</v>
      </c>
      <c r="AZ586" t="s">
        <v>1026</v>
      </c>
      <c r="BA586" t="s"/>
      <c r="BB586" t="n">
        <v>423931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1023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109.2</v>
      </c>
      <c r="L587" t="s">
        <v>76</v>
      </c>
      <c r="M587" t="s"/>
      <c r="N587" t="s">
        <v>1027</v>
      </c>
      <c r="O587" t="s">
        <v>78</v>
      </c>
      <c r="P587" t="s">
        <v>1023</v>
      </c>
      <c r="Q587" t="s"/>
      <c r="R587" t="s">
        <v>80</v>
      </c>
      <c r="S587" t="s">
        <v>1030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HYPERLINK("https://hotelmonitor-cachepage.eclerx.com/savepage/tk_15435848331026528_sr_2117.html","info")</f>
        <v/>
      </c>
      <c r="AA587" t="n">
        <v>-6797299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157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6797299</v>
      </c>
      <c r="AZ587" t="s">
        <v>1026</v>
      </c>
      <c r="BA587" t="s"/>
      <c r="BB587" t="n">
        <v>423931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1023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114.45</v>
      </c>
      <c r="L588" t="s">
        <v>76</v>
      </c>
      <c r="M588" t="s"/>
      <c r="N588" t="s">
        <v>919</v>
      </c>
      <c r="O588" t="s">
        <v>78</v>
      </c>
      <c r="P588" t="s">
        <v>1023</v>
      </c>
      <c r="Q588" t="s"/>
      <c r="R588" t="s">
        <v>80</v>
      </c>
      <c r="S588" t="s">
        <v>573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HYPERLINK("https://hotelmonitor-cachepage.eclerx.com/savepage/tk_15435848331026528_sr_2117.html","info")</f>
        <v/>
      </c>
      <c r="AA588" t="n">
        <v>-6797299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157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6797299</v>
      </c>
      <c r="AZ588" t="s">
        <v>1026</v>
      </c>
      <c r="BA588" t="s"/>
      <c r="BB588" t="n">
        <v>423931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1023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117.44</v>
      </c>
      <c r="L589" t="s">
        <v>76</v>
      </c>
      <c r="M589" t="s"/>
      <c r="N589" t="s">
        <v>919</v>
      </c>
      <c r="O589" t="s">
        <v>78</v>
      </c>
      <c r="P589" t="s">
        <v>1023</v>
      </c>
      <c r="Q589" t="s"/>
      <c r="R589" t="s">
        <v>80</v>
      </c>
      <c r="S589" t="s">
        <v>1031</v>
      </c>
      <c r="T589" t="s">
        <v>82</v>
      </c>
      <c r="U589" t="s"/>
      <c r="V589" t="s">
        <v>83</v>
      </c>
      <c r="W589" t="s">
        <v>99</v>
      </c>
      <c r="X589" t="s"/>
      <c r="Y589" t="s">
        <v>85</v>
      </c>
      <c r="Z589">
        <f>HYPERLINK("https://hotelmonitor-cachepage.eclerx.com/savepage/tk_15435848331026528_sr_2117.html","info")</f>
        <v/>
      </c>
      <c r="AA589" t="n">
        <v>-6797299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157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6797299</v>
      </c>
      <c r="AZ589" t="s">
        <v>1026</v>
      </c>
      <c r="BA589" t="s"/>
      <c r="BB589" t="n">
        <v>423931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1023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129.54</v>
      </c>
      <c r="L590" t="s">
        <v>76</v>
      </c>
      <c r="M590" t="s"/>
      <c r="N590" t="s">
        <v>1027</v>
      </c>
      <c r="O590" t="s">
        <v>78</v>
      </c>
      <c r="P590" t="s">
        <v>1023</v>
      </c>
      <c r="Q590" t="s"/>
      <c r="R590" t="s">
        <v>80</v>
      </c>
      <c r="S590" t="s">
        <v>1032</v>
      </c>
      <c r="T590" t="s">
        <v>82</v>
      </c>
      <c r="U590" t="s"/>
      <c r="V590" t="s">
        <v>83</v>
      </c>
      <c r="W590" t="s">
        <v>99</v>
      </c>
      <c r="X590" t="s"/>
      <c r="Y590" t="s">
        <v>85</v>
      </c>
      <c r="Z590">
        <f>HYPERLINK("https://hotelmonitor-cachepage.eclerx.com/savepage/tk_15435848331026528_sr_2117.html","info")</f>
        <v/>
      </c>
      <c r="AA590" t="n">
        <v>-6797299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157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6797299</v>
      </c>
      <c r="AZ590" t="s">
        <v>1026</v>
      </c>
      <c r="BA590" t="s"/>
      <c r="BB590" t="n">
        <v>423931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1023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133.45</v>
      </c>
      <c r="L591" t="s">
        <v>76</v>
      </c>
      <c r="M591" t="s"/>
      <c r="N591" t="s">
        <v>919</v>
      </c>
      <c r="O591" t="s">
        <v>78</v>
      </c>
      <c r="P591" t="s">
        <v>1023</v>
      </c>
      <c r="Q591" t="s"/>
      <c r="R591" t="s">
        <v>80</v>
      </c>
      <c r="S591" t="s">
        <v>1033</v>
      </c>
      <c r="T591" t="s">
        <v>82</v>
      </c>
      <c r="U591" t="s"/>
      <c r="V591" t="s">
        <v>83</v>
      </c>
      <c r="W591" t="s">
        <v>99</v>
      </c>
      <c r="X591" t="s"/>
      <c r="Y591" t="s">
        <v>85</v>
      </c>
      <c r="Z591">
        <f>HYPERLINK("https://hotelmonitor-cachepage.eclerx.com/savepage/tk_15435848331026528_sr_2117.html","info")</f>
        <v/>
      </c>
      <c r="AA591" t="n">
        <v>-6797299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157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6797299</v>
      </c>
      <c r="AZ591" t="s">
        <v>1026</v>
      </c>
      <c r="BA591" t="s"/>
      <c r="BB591" t="n">
        <v>423931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1023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147.2</v>
      </c>
      <c r="L592" t="s">
        <v>76</v>
      </c>
      <c r="M592" t="s"/>
      <c r="N592" t="s">
        <v>1027</v>
      </c>
      <c r="O592" t="s">
        <v>78</v>
      </c>
      <c r="P592" t="s">
        <v>1023</v>
      </c>
      <c r="Q592" t="s"/>
      <c r="R592" t="s">
        <v>80</v>
      </c>
      <c r="S592" t="s">
        <v>1034</v>
      </c>
      <c r="T592" t="s">
        <v>82</v>
      </c>
      <c r="U592" t="s"/>
      <c r="V592" t="s">
        <v>83</v>
      </c>
      <c r="W592" t="s">
        <v>99</v>
      </c>
      <c r="X592" t="s"/>
      <c r="Y592" t="s">
        <v>85</v>
      </c>
      <c r="Z592">
        <f>HYPERLINK("https://hotelmonitor-cachepage.eclerx.com/savepage/tk_15435848331026528_sr_2117.html","info")</f>
        <v/>
      </c>
      <c r="AA592" t="n">
        <v>-6797299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157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6797299</v>
      </c>
      <c r="AZ592" t="s">
        <v>1026</v>
      </c>
      <c r="BA592" t="s"/>
      <c r="BB592" t="n">
        <v>423931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1023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149.69</v>
      </c>
      <c r="L593" t="s">
        <v>76</v>
      </c>
      <c r="M593" t="s"/>
      <c r="N593" t="s">
        <v>1035</v>
      </c>
      <c r="O593" t="s">
        <v>78</v>
      </c>
      <c r="P593" t="s">
        <v>1023</v>
      </c>
      <c r="Q593" t="s"/>
      <c r="R593" t="s">
        <v>80</v>
      </c>
      <c r="S593" t="s">
        <v>1036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HYPERLINK("https://hotelmonitor-cachepage.eclerx.com/savepage/tk_15435848331026528_sr_2117.html","info")</f>
        <v/>
      </c>
      <c r="AA593" t="n">
        <v>-6797299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157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6797299</v>
      </c>
      <c r="AZ593" t="s">
        <v>1026</v>
      </c>
      <c r="BA593" t="s"/>
      <c r="BB593" t="n">
        <v>423931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1023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170.1</v>
      </c>
      <c r="L594" t="s">
        <v>76</v>
      </c>
      <c r="M594" t="s"/>
      <c r="N594" t="s">
        <v>1035</v>
      </c>
      <c r="O594" t="s">
        <v>78</v>
      </c>
      <c r="P594" t="s">
        <v>1023</v>
      </c>
      <c r="Q594" t="s"/>
      <c r="R594" t="s">
        <v>80</v>
      </c>
      <c r="S594" t="s">
        <v>1037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HYPERLINK("https://hotelmonitor-cachepage.eclerx.com/savepage/tk_15435848331026528_sr_2117.html","info")</f>
        <v/>
      </c>
      <c r="AA594" t="n">
        <v>-6797299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157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6797299</v>
      </c>
      <c r="AZ594" t="s">
        <v>1026</v>
      </c>
      <c r="BA594" t="s"/>
      <c r="BB594" t="n">
        <v>423931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1023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183.13</v>
      </c>
      <c r="L595" t="s">
        <v>76</v>
      </c>
      <c r="M595" t="s"/>
      <c r="N595" t="s">
        <v>1035</v>
      </c>
      <c r="O595" t="s">
        <v>78</v>
      </c>
      <c r="P595" t="s">
        <v>1023</v>
      </c>
      <c r="Q595" t="s"/>
      <c r="R595" t="s">
        <v>80</v>
      </c>
      <c r="S595" t="s">
        <v>1038</v>
      </c>
      <c r="T595" t="s">
        <v>82</v>
      </c>
      <c r="U595" t="s"/>
      <c r="V595" t="s">
        <v>83</v>
      </c>
      <c r="W595" t="s">
        <v>99</v>
      </c>
      <c r="X595" t="s"/>
      <c r="Y595" t="s">
        <v>85</v>
      </c>
      <c r="Z595">
        <f>HYPERLINK("https://hotelmonitor-cachepage.eclerx.com/savepage/tk_15435848331026528_sr_2117.html","info")</f>
        <v/>
      </c>
      <c r="AA595" t="n">
        <v>-6797299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157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6797299</v>
      </c>
      <c r="AZ595" t="s">
        <v>1026</v>
      </c>
      <c r="BA595" t="s"/>
      <c r="BB595" t="n">
        <v>423931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1023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208.1</v>
      </c>
      <c r="L596" t="s">
        <v>76</v>
      </c>
      <c r="M596" t="s"/>
      <c r="N596" t="s">
        <v>1035</v>
      </c>
      <c r="O596" t="s">
        <v>78</v>
      </c>
      <c r="P596" t="s">
        <v>1023</v>
      </c>
      <c r="Q596" t="s"/>
      <c r="R596" t="s">
        <v>80</v>
      </c>
      <c r="S596" t="s">
        <v>1039</v>
      </c>
      <c r="T596" t="s">
        <v>82</v>
      </c>
      <c r="U596" t="s"/>
      <c r="V596" t="s">
        <v>83</v>
      </c>
      <c r="W596" t="s">
        <v>99</v>
      </c>
      <c r="X596" t="s"/>
      <c r="Y596" t="s">
        <v>85</v>
      </c>
      <c r="Z596">
        <f>HYPERLINK("https://hotelmonitor-cachepage.eclerx.com/savepage/tk_15435848331026528_sr_2117.html","info")</f>
        <v/>
      </c>
      <c r="AA596" t="n">
        <v>-6797299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157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6797299</v>
      </c>
      <c r="AZ596" t="s">
        <v>1026</v>
      </c>
      <c r="BA596" t="s"/>
      <c r="BB596" t="n">
        <v>423931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1040</v>
      </c>
      <c r="F597" t="n">
        <v>1429213</v>
      </c>
      <c r="G597" t="s">
        <v>74</v>
      </c>
      <c r="H597" t="s">
        <v>75</v>
      </c>
      <c r="I597" t="s"/>
      <c r="J597" t="s">
        <v>74</v>
      </c>
      <c r="K597" t="n">
        <v>152.25</v>
      </c>
      <c r="L597" t="s">
        <v>76</v>
      </c>
      <c r="M597" t="s"/>
      <c r="N597" t="s">
        <v>1041</v>
      </c>
      <c r="O597" t="s">
        <v>78</v>
      </c>
      <c r="P597" t="s">
        <v>1042</v>
      </c>
      <c r="Q597" t="s"/>
      <c r="R597" t="s">
        <v>118</v>
      </c>
      <c r="S597" t="s">
        <v>1043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HYPERLINK("https://hotelmonitor-cachepage.eclerx.com/savepage/tk_15435849340273428_sr_2117.html","info")</f>
        <v/>
      </c>
      <c r="AA597" t="n">
        <v>216608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214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1054995</v>
      </c>
      <c r="AZ597" t="s">
        <v>1044</v>
      </c>
      <c r="BA597" t="s"/>
      <c r="BB597" t="n">
        <v>552204</v>
      </c>
      <c r="BC597" t="n">
        <v>13.4171</v>
      </c>
      <c r="BD597" t="n">
        <v>52.52354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1040</v>
      </c>
      <c r="F598" t="n">
        <v>1429213</v>
      </c>
      <c r="G598" t="s">
        <v>74</v>
      </c>
      <c r="H598" t="s">
        <v>75</v>
      </c>
      <c r="I598" t="s"/>
      <c r="J598" t="s">
        <v>74</v>
      </c>
      <c r="K598" t="n">
        <v>177.45</v>
      </c>
      <c r="L598" t="s">
        <v>76</v>
      </c>
      <c r="M598" t="s"/>
      <c r="N598" t="s">
        <v>1041</v>
      </c>
      <c r="O598" t="s">
        <v>78</v>
      </c>
      <c r="P598" t="s">
        <v>1042</v>
      </c>
      <c r="Q598" t="s"/>
      <c r="R598" t="s">
        <v>118</v>
      </c>
      <c r="S598" t="s">
        <v>1045</v>
      </c>
      <c r="T598" t="s">
        <v>82</v>
      </c>
      <c r="U598" t="s"/>
      <c r="V598" t="s">
        <v>83</v>
      </c>
      <c r="W598" t="s">
        <v>99</v>
      </c>
      <c r="X598" t="s"/>
      <c r="Y598" t="s">
        <v>85</v>
      </c>
      <c r="Z598">
        <f>HYPERLINK("https://hotelmonitor-cachepage.eclerx.com/savepage/tk_15435849340273428_sr_2117.html","info")</f>
        <v/>
      </c>
      <c r="AA598" t="n">
        <v>216608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214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1054995</v>
      </c>
      <c r="AZ598" t="s">
        <v>1044</v>
      </c>
      <c r="BA598" t="s"/>
      <c r="BB598" t="n">
        <v>552204</v>
      </c>
      <c r="BC598" t="n">
        <v>13.4171</v>
      </c>
      <c r="BD598" t="n">
        <v>52.52354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1046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145.95</v>
      </c>
      <c r="L599" t="s">
        <v>76</v>
      </c>
      <c r="M599" t="s"/>
      <c r="N599" t="s">
        <v>1047</v>
      </c>
      <c r="O599" t="s">
        <v>78</v>
      </c>
      <c r="P599" t="s">
        <v>1046</v>
      </c>
      <c r="Q599" t="s"/>
      <c r="R599" t="s">
        <v>118</v>
      </c>
      <c r="S599" t="s">
        <v>281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HYPERLINK("https://hotelmonitor-cachepage.eclerx.com/savepage/tk_154358508464705_sr_2117.html","info")</f>
        <v/>
      </c>
      <c r="AA599" t="n">
        <v>-6796543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300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6796543</v>
      </c>
      <c r="AZ599" t="s">
        <v>1048</v>
      </c>
      <c r="BA599" t="s"/>
      <c r="BB599" t="n">
        <v>552339</v>
      </c>
      <c r="BC599" t="n">
        <v>13.417036</v>
      </c>
      <c r="BD599" t="n">
        <v>52.523904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1046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161.7</v>
      </c>
      <c r="L600" t="s">
        <v>76</v>
      </c>
      <c r="M600" t="s"/>
      <c r="N600" t="s">
        <v>1049</v>
      </c>
      <c r="O600" t="s">
        <v>78</v>
      </c>
      <c r="P600" t="s">
        <v>1046</v>
      </c>
      <c r="Q600" t="s"/>
      <c r="R600" t="s">
        <v>118</v>
      </c>
      <c r="S600" t="s">
        <v>1050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HYPERLINK("https://hotelmonitor-cachepage.eclerx.com/savepage/tk_154358508464705_sr_2117.html","info")</f>
        <v/>
      </c>
      <c r="AA600" t="n">
        <v>-6796543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300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6796543</v>
      </c>
      <c r="AZ600" t="s">
        <v>1048</v>
      </c>
      <c r="BA600" t="s"/>
      <c r="BB600" t="n">
        <v>552339</v>
      </c>
      <c r="BC600" t="n">
        <v>13.417036</v>
      </c>
      <c r="BD600" t="n">
        <v>52.523904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1046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161.7</v>
      </c>
      <c r="L601" t="s">
        <v>76</v>
      </c>
      <c r="M601" t="s"/>
      <c r="N601" t="s">
        <v>1051</v>
      </c>
      <c r="O601" t="s">
        <v>78</v>
      </c>
      <c r="P601" t="s">
        <v>1046</v>
      </c>
      <c r="Q601" t="s"/>
      <c r="R601" t="s">
        <v>118</v>
      </c>
      <c r="S601" t="s">
        <v>1050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HYPERLINK("https://hotelmonitor-cachepage.eclerx.com/savepage/tk_154358508464705_sr_2117.html","info")</f>
        <v/>
      </c>
      <c r="AA601" t="n">
        <v>-6796543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300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6796543</v>
      </c>
      <c r="AZ601" t="s">
        <v>1048</v>
      </c>
      <c r="BA601" t="s"/>
      <c r="BB601" t="n">
        <v>552339</v>
      </c>
      <c r="BC601" t="n">
        <v>13.417036</v>
      </c>
      <c r="BD601" t="n">
        <v>52.523904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1046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173.25</v>
      </c>
      <c r="L602" t="s">
        <v>76</v>
      </c>
      <c r="M602" t="s"/>
      <c r="N602" t="s">
        <v>1047</v>
      </c>
      <c r="O602" t="s">
        <v>78</v>
      </c>
      <c r="P602" t="s">
        <v>1046</v>
      </c>
      <c r="Q602" t="s"/>
      <c r="R602" t="s">
        <v>118</v>
      </c>
      <c r="S602" t="s">
        <v>1052</v>
      </c>
      <c r="T602" t="s">
        <v>82</v>
      </c>
      <c r="U602" t="s"/>
      <c r="V602" t="s">
        <v>83</v>
      </c>
      <c r="W602" t="s">
        <v>99</v>
      </c>
      <c r="X602" t="s"/>
      <c r="Y602" t="s">
        <v>85</v>
      </c>
      <c r="Z602">
        <f>HYPERLINK("https://hotelmonitor-cachepage.eclerx.com/savepage/tk_154358508464705_sr_2117.html","info")</f>
        <v/>
      </c>
      <c r="AA602" t="n">
        <v>-6796543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300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6796543</v>
      </c>
      <c r="AZ602" t="s">
        <v>1048</v>
      </c>
      <c r="BA602" t="s"/>
      <c r="BB602" t="n">
        <v>552339</v>
      </c>
      <c r="BC602" t="n">
        <v>13.417036</v>
      </c>
      <c r="BD602" t="n">
        <v>52.523904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1046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189</v>
      </c>
      <c r="L603" t="s">
        <v>76</v>
      </c>
      <c r="M603" t="s"/>
      <c r="N603" t="s">
        <v>1049</v>
      </c>
      <c r="O603" t="s">
        <v>78</v>
      </c>
      <c r="P603" t="s">
        <v>1046</v>
      </c>
      <c r="Q603" t="s"/>
      <c r="R603" t="s">
        <v>118</v>
      </c>
      <c r="S603" t="s">
        <v>701</v>
      </c>
      <c r="T603" t="s">
        <v>82</v>
      </c>
      <c r="U603" t="s"/>
      <c r="V603" t="s">
        <v>83</v>
      </c>
      <c r="W603" t="s">
        <v>99</v>
      </c>
      <c r="X603" t="s"/>
      <c r="Y603" t="s">
        <v>85</v>
      </c>
      <c r="Z603">
        <f>HYPERLINK("https://hotelmonitor-cachepage.eclerx.com/savepage/tk_154358508464705_sr_2117.html","info")</f>
        <v/>
      </c>
      <c r="AA603" t="n">
        <v>-6796543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300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6796543</v>
      </c>
      <c r="AZ603" t="s">
        <v>1048</v>
      </c>
      <c r="BA603" t="s"/>
      <c r="BB603" t="n">
        <v>552339</v>
      </c>
      <c r="BC603" t="n">
        <v>13.417036</v>
      </c>
      <c r="BD603" t="n">
        <v>52.523904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1046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189</v>
      </c>
      <c r="L604" t="s">
        <v>76</v>
      </c>
      <c r="M604" t="s"/>
      <c r="N604" t="s">
        <v>1051</v>
      </c>
      <c r="O604" t="s">
        <v>78</v>
      </c>
      <c r="P604" t="s">
        <v>1046</v>
      </c>
      <c r="Q604" t="s"/>
      <c r="R604" t="s">
        <v>118</v>
      </c>
      <c r="S604" t="s">
        <v>701</v>
      </c>
      <c r="T604" t="s">
        <v>82</v>
      </c>
      <c r="U604" t="s"/>
      <c r="V604" t="s">
        <v>83</v>
      </c>
      <c r="W604" t="s">
        <v>99</v>
      </c>
      <c r="X604" t="s"/>
      <c r="Y604" t="s">
        <v>85</v>
      </c>
      <c r="Z604">
        <f>HYPERLINK("https://hotelmonitor-cachepage.eclerx.com/savepage/tk_154358508464705_sr_2117.html","info")</f>
        <v/>
      </c>
      <c r="AA604" t="n">
        <v>-6796543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300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6796543</v>
      </c>
      <c r="AZ604" t="s">
        <v>1048</v>
      </c>
      <c r="BA604" t="s"/>
      <c r="BB604" t="n">
        <v>552339</v>
      </c>
      <c r="BC604" t="n">
        <v>13.417036</v>
      </c>
      <c r="BD604" t="n">
        <v>52.523904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1046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193.2</v>
      </c>
      <c r="L605" t="s">
        <v>76</v>
      </c>
      <c r="M605" t="s"/>
      <c r="N605" t="s">
        <v>1053</v>
      </c>
      <c r="O605" t="s">
        <v>78</v>
      </c>
      <c r="P605" t="s">
        <v>1046</v>
      </c>
      <c r="Q605" t="s"/>
      <c r="R605" t="s">
        <v>118</v>
      </c>
      <c r="S605" t="s">
        <v>1054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HYPERLINK("https://hotelmonitor-cachepage.eclerx.com/savepage/tk_154358508464705_sr_2117.html","info")</f>
        <v/>
      </c>
      <c r="AA605" t="n">
        <v>-6796543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300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6796543</v>
      </c>
      <c r="AZ605" t="s">
        <v>1048</v>
      </c>
      <c r="BA605" t="s"/>
      <c r="BB605" t="n">
        <v>552339</v>
      </c>
      <c r="BC605" t="n">
        <v>13.417036</v>
      </c>
      <c r="BD605" t="n">
        <v>52.523904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1046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220.5</v>
      </c>
      <c r="L606" t="s">
        <v>76</v>
      </c>
      <c r="M606" t="s"/>
      <c r="N606" t="s">
        <v>1053</v>
      </c>
      <c r="O606" t="s">
        <v>78</v>
      </c>
      <c r="P606" t="s">
        <v>1046</v>
      </c>
      <c r="Q606" t="s"/>
      <c r="R606" t="s">
        <v>118</v>
      </c>
      <c r="S606" t="s">
        <v>1055</v>
      </c>
      <c r="T606" t="s">
        <v>82</v>
      </c>
      <c r="U606" t="s"/>
      <c r="V606" t="s">
        <v>83</v>
      </c>
      <c r="W606" t="s">
        <v>99</v>
      </c>
      <c r="X606" t="s"/>
      <c r="Y606" t="s">
        <v>85</v>
      </c>
      <c r="Z606">
        <f>HYPERLINK("https://hotelmonitor-cachepage.eclerx.com/savepage/tk_154358508464705_sr_2117.html","info")</f>
        <v/>
      </c>
      <c r="AA606" t="n">
        <v>-6796543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300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6796543</v>
      </c>
      <c r="AZ606" t="s">
        <v>1048</v>
      </c>
      <c r="BA606" t="s"/>
      <c r="BB606" t="n">
        <v>552339</v>
      </c>
      <c r="BC606" t="n">
        <v>13.417036</v>
      </c>
      <c r="BD606" t="n">
        <v>52.523904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1056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133.4</v>
      </c>
      <c r="L607" t="s">
        <v>76</v>
      </c>
      <c r="M607" t="s"/>
      <c r="N607" t="s">
        <v>96</v>
      </c>
      <c r="O607" t="s">
        <v>78</v>
      </c>
      <c r="P607" t="s">
        <v>1056</v>
      </c>
      <c r="Q607" t="s"/>
      <c r="R607" t="s">
        <v>118</v>
      </c>
      <c r="S607" t="s">
        <v>1057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HYPERLINK("https://hotelmonitor-cachepage.eclerx.com/savepage/tk_15435846394212897_sr_2117.html","info")</f>
        <v/>
      </c>
      <c r="AA607" t="n">
        <v>-4056091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49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4056091</v>
      </c>
      <c r="AZ607" t="s">
        <v>1058</v>
      </c>
      <c r="BA607" t="s"/>
      <c r="BB607" t="n">
        <v>455920</v>
      </c>
      <c r="BC607" t="n">
        <v>13.4144</v>
      </c>
      <c r="BD607" t="n">
        <v>52.52546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1056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157</v>
      </c>
      <c r="L608" t="s">
        <v>76</v>
      </c>
      <c r="M608" t="s"/>
      <c r="N608" t="s">
        <v>141</v>
      </c>
      <c r="O608" t="s">
        <v>78</v>
      </c>
      <c r="P608" t="s">
        <v>1056</v>
      </c>
      <c r="Q608" t="s"/>
      <c r="R608" t="s">
        <v>118</v>
      </c>
      <c r="S608" t="s">
        <v>769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HYPERLINK("https://hotelmonitor-cachepage.eclerx.com/savepage/tk_15435846394212897_sr_2117.html","info")</f>
        <v/>
      </c>
      <c r="AA608" t="n">
        <v>-4056091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49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4056091</v>
      </c>
      <c r="AZ608" t="s">
        <v>1058</v>
      </c>
      <c r="BA608" t="s"/>
      <c r="BB608" t="n">
        <v>455920</v>
      </c>
      <c r="BC608" t="n">
        <v>13.4144</v>
      </c>
      <c r="BD608" t="n">
        <v>52.52546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1056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177</v>
      </c>
      <c r="L609" t="s">
        <v>76</v>
      </c>
      <c r="M609" t="s"/>
      <c r="N609" t="s">
        <v>144</v>
      </c>
      <c r="O609" t="s">
        <v>78</v>
      </c>
      <c r="P609" t="s">
        <v>1056</v>
      </c>
      <c r="Q609" t="s"/>
      <c r="R609" t="s">
        <v>118</v>
      </c>
      <c r="S609" t="s">
        <v>366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HYPERLINK("https://hotelmonitor-cachepage.eclerx.com/savepage/tk_15435846394212897_sr_2117.html","info")</f>
        <v/>
      </c>
      <c r="AA609" t="n">
        <v>-4056091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49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4056091</v>
      </c>
      <c r="AZ609" t="s">
        <v>1058</v>
      </c>
      <c r="BA609" t="s"/>
      <c r="BB609" t="n">
        <v>455920</v>
      </c>
      <c r="BC609" t="n">
        <v>13.4144</v>
      </c>
      <c r="BD609" t="n">
        <v>52.52546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1056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227</v>
      </c>
      <c r="L610" t="s">
        <v>76</v>
      </c>
      <c r="M610" t="s"/>
      <c r="N610" t="s">
        <v>562</v>
      </c>
      <c r="O610" t="s">
        <v>78</v>
      </c>
      <c r="P610" t="s">
        <v>1056</v>
      </c>
      <c r="Q610" t="s"/>
      <c r="R610" t="s">
        <v>118</v>
      </c>
      <c r="S610" t="s">
        <v>1059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HYPERLINK("https://hotelmonitor-cachepage.eclerx.com/savepage/tk_15435846394212897_sr_2117.html","info")</f>
        <v/>
      </c>
      <c r="AA610" t="n">
        <v>-4056091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49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4056091</v>
      </c>
      <c r="AZ610" t="s">
        <v>1058</v>
      </c>
      <c r="BA610" t="s"/>
      <c r="BB610" t="n">
        <v>455920</v>
      </c>
      <c r="BC610" t="n">
        <v>13.4144</v>
      </c>
      <c r="BD610" t="n">
        <v>52.52546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1056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227</v>
      </c>
      <c r="L611" t="s">
        <v>76</v>
      </c>
      <c r="M611" t="s"/>
      <c r="N611" t="s">
        <v>923</v>
      </c>
      <c r="O611" t="s">
        <v>78</v>
      </c>
      <c r="P611" t="s">
        <v>1056</v>
      </c>
      <c r="Q611" t="s"/>
      <c r="R611" t="s">
        <v>118</v>
      </c>
      <c r="S611" t="s">
        <v>1059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HYPERLINK("https://hotelmonitor-cachepage.eclerx.com/savepage/tk_15435846394212897_sr_2117.html","info")</f>
        <v/>
      </c>
      <c r="AA611" t="n">
        <v>-4056091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49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4056091</v>
      </c>
      <c r="AZ611" t="s">
        <v>1058</v>
      </c>
      <c r="BA611" t="s"/>
      <c r="BB611" t="n">
        <v>455920</v>
      </c>
      <c r="BC611" t="n">
        <v>13.4144</v>
      </c>
      <c r="BD611" t="n">
        <v>52.52546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1060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77</v>
      </c>
      <c r="L612" t="s">
        <v>76</v>
      </c>
      <c r="M612" t="s"/>
      <c r="N612" t="s">
        <v>1061</v>
      </c>
      <c r="O612" t="s">
        <v>78</v>
      </c>
      <c r="P612" t="s">
        <v>1060</v>
      </c>
      <c r="Q612" t="s"/>
      <c r="R612" t="s">
        <v>118</v>
      </c>
      <c r="S612" t="s">
        <v>1062</v>
      </c>
      <c r="T612" t="s">
        <v>82</v>
      </c>
      <c r="U612" t="s"/>
      <c r="V612" t="s">
        <v>83</v>
      </c>
      <c r="W612" t="s">
        <v>99</v>
      </c>
      <c r="X612" t="s"/>
      <c r="Y612" t="s">
        <v>85</v>
      </c>
      <c r="Z612">
        <f>HYPERLINK("https://hotelmonitor-cachepage.eclerx.com/savepage/tk_1543584764361001_sr_2117.html","info")</f>
        <v/>
      </c>
      <c r="AA612" t="n">
        <v>-2071569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117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2071569</v>
      </c>
      <c r="AZ612" t="s">
        <v>1063</v>
      </c>
      <c r="BA612" t="s"/>
      <c r="BB612" t="n">
        <v>48223</v>
      </c>
      <c r="BC612" t="n">
        <v>13.3931</v>
      </c>
      <c r="BD612" t="n">
        <v>52.57665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1060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89</v>
      </c>
      <c r="L613" t="s">
        <v>76</v>
      </c>
      <c r="M613" t="s"/>
      <c r="N613" t="s">
        <v>1064</v>
      </c>
      <c r="O613" t="s">
        <v>78</v>
      </c>
      <c r="P613" t="s">
        <v>1060</v>
      </c>
      <c r="Q613" t="s"/>
      <c r="R613" t="s">
        <v>118</v>
      </c>
      <c r="S613" t="s">
        <v>399</v>
      </c>
      <c r="T613" t="s">
        <v>82</v>
      </c>
      <c r="U613" t="s"/>
      <c r="V613" t="s">
        <v>83</v>
      </c>
      <c r="W613" t="s">
        <v>99</v>
      </c>
      <c r="X613" t="s"/>
      <c r="Y613" t="s">
        <v>85</v>
      </c>
      <c r="Z613">
        <f>HYPERLINK("https://hotelmonitor-cachepage.eclerx.com/savepage/tk_1543584764361001_sr_2117.html","info")</f>
        <v/>
      </c>
      <c r="AA613" t="n">
        <v>-2071569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117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2071569</v>
      </c>
      <c r="AZ613" t="s">
        <v>1063</v>
      </c>
      <c r="BA613" t="s"/>
      <c r="BB613" t="n">
        <v>48223</v>
      </c>
      <c r="BC613" t="n">
        <v>13.3931</v>
      </c>
      <c r="BD613" t="n">
        <v>52.57665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1060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120</v>
      </c>
      <c r="L614" t="s">
        <v>76</v>
      </c>
      <c r="M614" t="s"/>
      <c r="N614" t="s">
        <v>1065</v>
      </c>
      <c r="O614" t="s">
        <v>78</v>
      </c>
      <c r="P614" t="s">
        <v>1060</v>
      </c>
      <c r="Q614" t="s"/>
      <c r="R614" t="s">
        <v>118</v>
      </c>
      <c r="S614" t="s">
        <v>544</v>
      </c>
      <c r="T614" t="s">
        <v>82</v>
      </c>
      <c r="U614" t="s"/>
      <c r="V614" t="s">
        <v>83</v>
      </c>
      <c r="W614" t="s">
        <v>99</v>
      </c>
      <c r="X614" t="s"/>
      <c r="Y614" t="s">
        <v>85</v>
      </c>
      <c r="Z614">
        <f>HYPERLINK("https://hotelmonitor-cachepage.eclerx.com/savepage/tk_1543584764361001_sr_2117.html","info")</f>
        <v/>
      </c>
      <c r="AA614" t="n">
        <v>-2071569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117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2071569</v>
      </c>
      <c r="AZ614" t="s">
        <v>1063</v>
      </c>
      <c r="BA614" t="s"/>
      <c r="BB614" t="n">
        <v>48223</v>
      </c>
      <c r="BC614" t="n">
        <v>13.3931</v>
      </c>
      <c r="BD614" t="n">
        <v>52.57665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1066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195</v>
      </c>
      <c r="L615" t="s">
        <v>76</v>
      </c>
      <c r="M615" t="s"/>
      <c r="N615" t="s">
        <v>141</v>
      </c>
      <c r="O615" t="s">
        <v>78</v>
      </c>
      <c r="P615" t="s">
        <v>1066</v>
      </c>
      <c r="Q615" t="s"/>
      <c r="R615" t="s">
        <v>153</v>
      </c>
      <c r="S615" t="s">
        <v>1067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HYPERLINK("https://hotelmonitor-cachepage.eclerx.com/savepage/tk_15435850038285482_sr_2117.html","info")</f>
        <v/>
      </c>
      <c r="AA615" t="n">
        <v>-6796572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254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6796572</v>
      </c>
      <c r="AZ615" t="s">
        <v>1068</v>
      </c>
      <c r="BA615" t="s"/>
      <c r="BB615" t="n">
        <v>3163</v>
      </c>
      <c r="BC615" t="n">
        <v>13.338467</v>
      </c>
      <c r="BD615" t="n">
        <v>52.50488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1069</v>
      </c>
      <c r="F616" t="n">
        <v>2211910</v>
      </c>
      <c r="G616" t="s">
        <v>74</v>
      </c>
      <c r="H616" t="s">
        <v>75</v>
      </c>
      <c r="I616" t="s"/>
      <c r="J616" t="s">
        <v>74</v>
      </c>
      <c r="K616" t="n">
        <v>96</v>
      </c>
      <c r="L616" t="s">
        <v>76</v>
      </c>
      <c r="M616" t="s"/>
      <c r="N616" t="s">
        <v>403</v>
      </c>
      <c r="O616" t="s">
        <v>78</v>
      </c>
      <c r="P616" t="s">
        <v>1070</v>
      </c>
      <c r="Q616" t="s"/>
      <c r="R616" t="s">
        <v>114</v>
      </c>
      <c r="S616" t="s">
        <v>1071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HYPERLINK("https://hotelmonitor-cachepage.eclerx.com/savepage/tk_15435845804281993_sr_2117.html","info")</f>
        <v/>
      </c>
      <c r="AA616" t="n">
        <v>228049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17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2071482</v>
      </c>
      <c r="AZ616" t="s">
        <v>1072</v>
      </c>
      <c r="BA616" t="s"/>
      <c r="BB616" t="n">
        <v>159767</v>
      </c>
      <c r="BC616" t="n">
        <v>13.316404</v>
      </c>
      <c r="BD616" t="n">
        <v>52.489066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1069</v>
      </c>
      <c r="F617" t="n">
        <v>2211910</v>
      </c>
      <c r="G617" t="s">
        <v>74</v>
      </c>
      <c r="H617" t="s">
        <v>75</v>
      </c>
      <c r="I617" t="s"/>
      <c r="J617" t="s">
        <v>74</v>
      </c>
      <c r="K617" t="n">
        <v>96</v>
      </c>
      <c r="L617" t="s">
        <v>76</v>
      </c>
      <c r="M617" t="s"/>
      <c r="N617" t="s">
        <v>1073</v>
      </c>
      <c r="O617" t="s">
        <v>78</v>
      </c>
      <c r="P617" t="s">
        <v>1070</v>
      </c>
      <c r="Q617" t="s"/>
      <c r="R617" t="s">
        <v>114</v>
      </c>
      <c r="S617" t="s">
        <v>1071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HYPERLINK("https://hotelmonitor-cachepage.eclerx.com/savepage/tk_15435845804281993_sr_2117.html","info")</f>
        <v/>
      </c>
      <c r="AA617" t="n">
        <v>228049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17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2071482</v>
      </c>
      <c r="AZ617" t="s">
        <v>1072</v>
      </c>
      <c r="BA617" t="s"/>
      <c r="BB617" t="n">
        <v>159767</v>
      </c>
      <c r="BC617" t="n">
        <v>13.316404</v>
      </c>
      <c r="BD617" t="n">
        <v>52.489066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1069</v>
      </c>
      <c r="F618" t="n">
        <v>2211910</v>
      </c>
      <c r="G618" t="s">
        <v>74</v>
      </c>
      <c r="H618" t="s">
        <v>75</v>
      </c>
      <c r="I618" t="s"/>
      <c r="J618" t="s">
        <v>74</v>
      </c>
      <c r="K618" t="n">
        <v>96</v>
      </c>
      <c r="L618" t="s">
        <v>76</v>
      </c>
      <c r="M618" t="s"/>
      <c r="N618" t="s">
        <v>1074</v>
      </c>
      <c r="O618" t="s">
        <v>78</v>
      </c>
      <c r="P618" t="s">
        <v>1070</v>
      </c>
      <c r="Q618" t="s"/>
      <c r="R618" t="s">
        <v>114</v>
      </c>
      <c r="S618" t="s">
        <v>1071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HYPERLINK("https://hotelmonitor-cachepage.eclerx.com/savepage/tk_15435845804281993_sr_2117.html","info")</f>
        <v/>
      </c>
      <c r="AA618" t="n">
        <v>228049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17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2071482</v>
      </c>
      <c r="AZ618" t="s">
        <v>1072</v>
      </c>
      <c r="BA618" t="s"/>
      <c r="BB618" t="n">
        <v>159767</v>
      </c>
      <c r="BC618" t="n">
        <v>13.316404</v>
      </c>
      <c r="BD618" t="n">
        <v>52.489066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1069</v>
      </c>
      <c r="F619" t="n">
        <v>2211910</v>
      </c>
      <c r="G619" t="s">
        <v>74</v>
      </c>
      <c r="H619" t="s">
        <v>75</v>
      </c>
      <c r="I619" t="s"/>
      <c r="J619" t="s">
        <v>74</v>
      </c>
      <c r="K619" t="n">
        <v>96</v>
      </c>
      <c r="L619" t="s">
        <v>76</v>
      </c>
      <c r="M619" t="s"/>
      <c r="N619" t="s">
        <v>135</v>
      </c>
      <c r="O619" t="s">
        <v>78</v>
      </c>
      <c r="P619" t="s">
        <v>1070</v>
      </c>
      <c r="Q619" t="s"/>
      <c r="R619" t="s">
        <v>114</v>
      </c>
      <c r="S619" t="s">
        <v>1071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HYPERLINK("https://hotelmonitor-cachepage.eclerx.com/savepage/tk_15435845804281993_sr_2117.html","info")</f>
        <v/>
      </c>
      <c r="AA619" t="n">
        <v>228049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17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2071482</v>
      </c>
      <c r="AZ619" t="s">
        <v>1072</v>
      </c>
      <c r="BA619" t="s"/>
      <c r="BB619" t="n">
        <v>159767</v>
      </c>
      <c r="BC619" t="n">
        <v>13.316404</v>
      </c>
      <c r="BD619" t="n">
        <v>52.489066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1069</v>
      </c>
      <c r="F620" t="n">
        <v>2211910</v>
      </c>
      <c r="G620" t="s">
        <v>74</v>
      </c>
      <c r="H620" t="s">
        <v>75</v>
      </c>
      <c r="I620" t="s"/>
      <c r="J620" t="s">
        <v>74</v>
      </c>
      <c r="K620" t="n">
        <v>118</v>
      </c>
      <c r="L620" t="s">
        <v>76</v>
      </c>
      <c r="M620" t="s"/>
      <c r="N620" t="s">
        <v>403</v>
      </c>
      <c r="O620" t="s">
        <v>78</v>
      </c>
      <c r="P620" t="s">
        <v>1070</v>
      </c>
      <c r="Q620" t="s"/>
      <c r="R620" t="s">
        <v>114</v>
      </c>
      <c r="S620" t="s">
        <v>348</v>
      </c>
      <c r="T620" t="s">
        <v>82</v>
      </c>
      <c r="U620" t="s"/>
      <c r="V620" t="s">
        <v>83</v>
      </c>
      <c r="W620" t="s">
        <v>99</v>
      </c>
      <c r="X620" t="s"/>
      <c r="Y620" t="s">
        <v>85</v>
      </c>
      <c r="Z620">
        <f>HYPERLINK("https://hotelmonitor-cachepage.eclerx.com/savepage/tk_15435845804281993_sr_2117.html","info")</f>
        <v/>
      </c>
      <c r="AA620" t="n">
        <v>228049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17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2071482</v>
      </c>
      <c r="AZ620" t="s">
        <v>1072</v>
      </c>
      <c r="BA620" t="s"/>
      <c r="BB620" t="n">
        <v>159767</v>
      </c>
      <c r="BC620" t="n">
        <v>13.316404</v>
      </c>
      <c r="BD620" t="n">
        <v>52.489066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1069</v>
      </c>
      <c r="F621" t="n">
        <v>2211910</v>
      </c>
      <c r="G621" t="s">
        <v>74</v>
      </c>
      <c r="H621" t="s">
        <v>75</v>
      </c>
      <c r="I621" t="s"/>
      <c r="J621" t="s">
        <v>74</v>
      </c>
      <c r="K621" t="n">
        <v>118</v>
      </c>
      <c r="L621" t="s">
        <v>76</v>
      </c>
      <c r="M621" t="s"/>
      <c r="N621" t="s">
        <v>1073</v>
      </c>
      <c r="O621" t="s">
        <v>78</v>
      </c>
      <c r="P621" t="s">
        <v>1070</v>
      </c>
      <c r="Q621" t="s"/>
      <c r="R621" t="s">
        <v>114</v>
      </c>
      <c r="S621" t="s">
        <v>348</v>
      </c>
      <c r="T621" t="s">
        <v>82</v>
      </c>
      <c r="U621" t="s"/>
      <c r="V621" t="s">
        <v>83</v>
      </c>
      <c r="W621" t="s">
        <v>99</v>
      </c>
      <c r="X621" t="s"/>
      <c r="Y621" t="s">
        <v>85</v>
      </c>
      <c r="Z621">
        <f>HYPERLINK("https://hotelmonitor-cachepage.eclerx.com/savepage/tk_15435845804281993_sr_2117.html","info")</f>
        <v/>
      </c>
      <c r="AA621" t="n">
        <v>228049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17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2071482</v>
      </c>
      <c r="AZ621" t="s">
        <v>1072</v>
      </c>
      <c r="BA621" t="s"/>
      <c r="BB621" t="n">
        <v>159767</v>
      </c>
      <c r="BC621" t="n">
        <v>13.316404</v>
      </c>
      <c r="BD621" t="n">
        <v>52.489066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1069</v>
      </c>
      <c r="F622" t="n">
        <v>2211910</v>
      </c>
      <c r="G622" t="s">
        <v>74</v>
      </c>
      <c r="H622" t="s">
        <v>75</v>
      </c>
      <c r="I622" t="s"/>
      <c r="J622" t="s">
        <v>74</v>
      </c>
      <c r="K622" t="n">
        <v>118</v>
      </c>
      <c r="L622" t="s">
        <v>76</v>
      </c>
      <c r="M622" t="s"/>
      <c r="N622" t="s">
        <v>1074</v>
      </c>
      <c r="O622" t="s">
        <v>78</v>
      </c>
      <c r="P622" t="s">
        <v>1070</v>
      </c>
      <c r="Q622" t="s"/>
      <c r="R622" t="s">
        <v>114</v>
      </c>
      <c r="S622" t="s">
        <v>348</v>
      </c>
      <c r="T622" t="s">
        <v>82</v>
      </c>
      <c r="U622" t="s"/>
      <c r="V622" t="s">
        <v>83</v>
      </c>
      <c r="W622" t="s">
        <v>99</v>
      </c>
      <c r="X622" t="s"/>
      <c r="Y622" t="s">
        <v>85</v>
      </c>
      <c r="Z622">
        <f>HYPERLINK("https://hotelmonitor-cachepage.eclerx.com/savepage/tk_15435845804281993_sr_2117.html","info")</f>
        <v/>
      </c>
      <c r="AA622" t="n">
        <v>228049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17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2071482</v>
      </c>
      <c r="AZ622" t="s">
        <v>1072</v>
      </c>
      <c r="BA622" t="s"/>
      <c r="BB622" t="n">
        <v>159767</v>
      </c>
      <c r="BC622" t="n">
        <v>13.316404</v>
      </c>
      <c r="BD622" t="n">
        <v>52.489066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1069</v>
      </c>
      <c r="F623" t="n">
        <v>2211910</v>
      </c>
      <c r="G623" t="s">
        <v>74</v>
      </c>
      <c r="H623" t="s">
        <v>75</v>
      </c>
      <c r="I623" t="s"/>
      <c r="J623" t="s">
        <v>74</v>
      </c>
      <c r="K623" t="n">
        <v>118</v>
      </c>
      <c r="L623" t="s">
        <v>76</v>
      </c>
      <c r="M623" t="s"/>
      <c r="N623" t="s">
        <v>135</v>
      </c>
      <c r="O623" t="s">
        <v>78</v>
      </c>
      <c r="P623" t="s">
        <v>1070</v>
      </c>
      <c r="Q623" t="s"/>
      <c r="R623" t="s">
        <v>114</v>
      </c>
      <c r="S623" t="s">
        <v>348</v>
      </c>
      <c r="T623" t="s">
        <v>82</v>
      </c>
      <c r="U623" t="s"/>
      <c r="V623" t="s">
        <v>83</v>
      </c>
      <c r="W623" t="s">
        <v>99</v>
      </c>
      <c r="X623" t="s"/>
      <c r="Y623" t="s">
        <v>85</v>
      </c>
      <c r="Z623">
        <f>HYPERLINK("https://hotelmonitor-cachepage.eclerx.com/savepage/tk_15435845804281993_sr_2117.html","info")</f>
        <v/>
      </c>
      <c r="AA623" t="n">
        <v>228049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17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2071482</v>
      </c>
      <c r="AZ623" t="s">
        <v>1072</v>
      </c>
      <c r="BA623" t="s"/>
      <c r="BB623" t="n">
        <v>159767</v>
      </c>
      <c r="BC623" t="n">
        <v>13.316404</v>
      </c>
      <c r="BD623" t="n">
        <v>52.489066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1075</v>
      </c>
      <c r="F624" t="n">
        <v>76872</v>
      </c>
      <c r="G624" t="s">
        <v>74</v>
      </c>
      <c r="H624" t="s">
        <v>75</v>
      </c>
      <c r="I624" t="s"/>
      <c r="J624" t="s">
        <v>74</v>
      </c>
      <c r="K624" t="n">
        <v>94</v>
      </c>
      <c r="L624" t="s">
        <v>76</v>
      </c>
      <c r="M624" t="s"/>
      <c r="N624" t="s">
        <v>1076</v>
      </c>
      <c r="O624" t="s">
        <v>78</v>
      </c>
      <c r="P624" t="s">
        <v>1077</v>
      </c>
      <c r="Q624" t="s"/>
      <c r="R624" t="s">
        <v>80</v>
      </c>
      <c r="S624" t="s">
        <v>346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HYPERLINK("https://hotelmonitor-cachepage.eclerx.com/savepage/tk_15435846377645185_sr_2117.html","info")</f>
        <v/>
      </c>
      <c r="AA624" t="n">
        <v>17191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48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937932</v>
      </c>
      <c r="AZ624" t="s">
        <v>1078</v>
      </c>
      <c r="BA624" t="s"/>
      <c r="BB624" t="n">
        <v>77606</v>
      </c>
      <c r="BC624" t="n">
        <v>13.420201</v>
      </c>
      <c r="BD624" t="n">
        <v>52.524507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1075</v>
      </c>
      <c r="F625" t="n">
        <v>76872</v>
      </c>
      <c r="G625" t="s">
        <v>74</v>
      </c>
      <c r="H625" t="s">
        <v>75</v>
      </c>
      <c r="I625" t="s"/>
      <c r="J625" t="s">
        <v>74</v>
      </c>
      <c r="K625" t="n">
        <v>104</v>
      </c>
      <c r="L625" t="s">
        <v>76</v>
      </c>
      <c r="M625" t="s"/>
      <c r="N625" t="s">
        <v>403</v>
      </c>
      <c r="O625" t="s">
        <v>78</v>
      </c>
      <c r="P625" t="s">
        <v>1077</v>
      </c>
      <c r="Q625" t="s"/>
      <c r="R625" t="s">
        <v>80</v>
      </c>
      <c r="S625" t="s">
        <v>522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HYPERLINK("https://hotelmonitor-cachepage.eclerx.com/savepage/tk_15435846377645185_sr_2117.html","info")</f>
        <v/>
      </c>
      <c r="AA625" t="n">
        <v>17191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48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937932</v>
      </c>
      <c r="AZ625" t="s">
        <v>1078</v>
      </c>
      <c r="BA625" t="s"/>
      <c r="BB625" t="n">
        <v>77606</v>
      </c>
      <c r="BC625" t="n">
        <v>13.420201</v>
      </c>
      <c r="BD625" t="n">
        <v>52.524507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1075</v>
      </c>
      <c r="F626" t="n">
        <v>76872</v>
      </c>
      <c r="G626" t="s">
        <v>74</v>
      </c>
      <c r="H626" t="s">
        <v>75</v>
      </c>
      <c r="I626" t="s"/>
      <c r="J626" t="s">
        <v>74</v>
      </c>
      <c r="K626" t="n">
        <v>134</v>
      </c>
      <c r="L626" t="s">
        <v>76</v>
      </c>
      <c r="M626" t="s"/>
      <c r="N626" t="s">
        <v>1079</v>
      </c>
      <c r="O626" t="s">
        <v>78</v>
      </c>
      <c r="P626" t="s">
        <v>1077</v>
      </c>
      <c r="Q626" t="s"/>
      <c r="R626" t="s">
        <v>80</v>
      </c>
      <c r="S626" t="s">
        <v>461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HYPERLINK("https://hotelmonitor-cachepage.eclerx.com/savepage/tk_15435846377645185_sr_2117.html","info")</f>
        <v/>
      </c>
      <c r="AA626" t="n">
        <v>17191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48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937932</v>
      </c>
      <c r="AZ626" t="s">
        <v>1078</v>
      </c>
      <c r="BA626" t="s"/>
      <c r="BB626" t="n">
        <v>77606</v>
      </c>
      <c r="BC626" t="n">
        <v>13.420201</v>
      </c>
      <c r="BD626" t="n">
        <v>52.524507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1080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164</v>
      </c>
      <c r="L627" t="s">
        <v>76</v>
      </c>
      <c r="M627" t="s"/>
      <c r="N627" t="s">
        <v>125</v>
      </c>
      <c r="O627" t="s">
        <v>78</v>
      </c>
      <c r="P627" t="s">
        <v>1080</v>
      </c>
      <c r="Q627" t="s"/>
      <c r="R627" t="s">
        <v>118</v>
      </c>
      <c r="S627" t="s">
        <v>809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HYPERLINK("https://hotelmonitor-cachepage.eclerx.com/savepage/tk_15435849109271405_sr_2117.html","info")</f>
        <v/>
      </c>
      <c r="AA627" t="n">
        <v>-1321471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202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1321471</v>
      </c>
      <c r="AZ627" t="s">
        <v>1081</v>
      </c>
      <c r="BA627" t="s"/>
      <c r="BB627" t="n">
        <v>146589</v>
      </c>
      <c r="BC627" t="n">
        <v>13.38369</v>
      </c>
      <c r="BD627" t="n">
        <v>52.53085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1080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225</v>
      </c>
      <c r="L628" t="s">
        <v>76</v>
      </c>
      <c r="M628" t="s"/>
      <c r="N628" t="s">
        <v>923</v>
      </c>
      <c r="O628" t="s">
        <v>78</v>
      </c>
      <c r="P628" t="s">
        <v>1080</v>
      </c>
      <c r="Q628" t="s"/>
      <c r="R628" t="s">
        <v>118</v>
      </c>
      <c r="S628" t="s">
        <v>1082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HYPERLINK("https://hotelmonitor-cachepage.eclerx.com/savepage/tk_15435849109271405_sr_2117.html","info")</f>
        <v/>
      </c>
      <c r="AA628" t="n">
        <v>-1321471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202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1321471</v>
      </c>
      <c r="AZ628" t="s">
        <v>1081</v>
      </c>
      <c r="BA628" t="s"/>
      <c r="BB628" t="n">
        <v>146589</v>
      </c>
      <c r="BC628" t="n">
        <v>13.38369</v>
      </c>
      <c r="BD628" t="n">
        <v>52.53085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1080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339</v>
      </c>
      <c r="L629" t="s">
        <v>76</v>
      </c>
      <c r="M629" t="s"/>
      <c r="N629" t="s">
        <v>871</v>
      </c>
      <c r="O629" t="s">
        <v>78</v>
      </c>
      <c r="P629" t="s">
        <v>1080</v>
      </c>
      <c r="Q629" t="s"/>
      <c r="R629" t="s">
        <v>118</v>
      </c>
      <c r="S629" t="s">
        <v>693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HYPERLINK("https://hotelmonitor-cachepage.eclerx.com/savepage/tk_15435849109271405_sr_2117.html","info")</f>
        <v/>
      </c>
      <c r="AA629" t="n">
        <v>-1321471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202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1321471</v>
      </c>
      <c r="AZ629" t="s">
        <v>1081</v>
      </c>
      <c r="BA629" t="s"/>
      <c r="BB629" t="n">
        <v>146589</v>
      </c>
      <c r="BC629" t="n">
        <v>13.38369</v>
      </c>
      <c r="BD629" t="n">
        <v>52.53085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1083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108.8</v>
      </c>
      <c r="L630" t="s">
        <v>76</v>
      </c>
      <c r="M630" t="s"/>
      <c r="N630" t="s">
        <v>96</v>
      </c>
      <c r="O630" t="s">
        <v>78</v>
      </c>
      <c r="P630" t="s">
        <v>1083</v>
      </c>
      <c r="Q630" t="s"/>
      <c r="R630" t="s">
        <v>80</v>
      </c>
      <c r="S630" t="s">
        <v>1084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HYPERLINK("https://hotelmonitor-cachepage.eclerx.com/savepage/tk_15435845944183614_sr_2117.html","info")</f>
        <v/>
      </c>
      <c r="AA630" t="n">
        <v>-6262106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25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6262106</v>
      </c>
      <c r="AZ630" t="s">
        <v>1085</v>
      </c>
      <c r="BA630" t="s"/>
      <c r="BB630" t="n">
        <v>82274</v>
      </c>
      <c r="BC630" t="n">
        <v>13.360168</v>
      </c>
      <c r="BD630" t="n">
        <v>52.497919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1083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128</v>
      </c>
      <c r="L631" t="s">
        <v>76</v>
      </c>
      <c r="M631" t="s"/>
      <c r="N631" t="s">
        <v>113</v>
      </c>
      <c r="O631" t="s">
        <v>78</v>
      </c>
      <c r="P631" t="s">
        <v>1083</v>
      </c>
      <c r="Q631" t="s"/>
      <c r="R631" t="s">
        <v>80</v>
      </c>
      <c r="S631" t="s">
        <v>370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HYPERLINK("https://hotelmonitor-cachepage.eclerx.com/savepage/tk_15435845944183614_sr_2117.html","info")</f>
        <v/>
      </c>
      <c r="AA631" t="n">
        <v>-6262106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25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6262106</v>
      </c>
      <c r="AZ631" t="s">
        <v>1085</v>
      </c>
      <c r="BA631" t="s"/>
      <c r="BB631" t="n">
        <v>82274</v>
      </c>
      <c r="BC631" t="n">
        <v>13.360168</v>
      </c>
      <c r="BD631" t="n">
        <v>52.497919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1083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138</v>
      </c>
      <c r="L632" t="s">
        <v>76</v>
      </c>
      <c r="M632" t="s"/>
      <c r="N632" t="s">
        <v>252</v>
      </c>
      <c r="O632" t="s">
        <v>78</v>
      </c>
      <c r="P632" t="s">
        <v>1083</v>
      </c>
      <c r="Q632" t="s"/>
      <c r="R632" t="s">
        <v>80</v>
      </c>
      <c r="S632" t="s">
        <v>1086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HYPERLINK("https://hotelmonitor-cachepage.eclerx.com/savepage/tk_15435845944183614_sr_2117.html","info")</f>
        <v/>
      </c>
      <c r="AA632" t="n">
        <v>-6262106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25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6262106</v>
      </c>
      <c r="AZ632" t="s">
        <v>1085</v>
      </c>
      <c r="BA632" t="s"/>
      <c r="BB632" t="n">
        <v>82274</v>
      </c>
      <c r="BC632" t="n">
        <v>13.360168</v>
      </c>
      <c r="BD632" t="n">
        <v>52.497919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1083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170.58</v>
      </c>
      <c r="L633" t="s">
        <v>76</v>
      </c>
      <c r="M633" t="s"/>
      <c r="N633" t="s">
        <v>1087</v>
      </c>
      <c r="O633" t="s">
        <v>456</v>
      </c>
      <c r="P633" t="s">
        <v>1083</v>
      </c>
      <c r="Q633" t="s"/>
      <c r="R633" t="s">
        <v>80</v>
      </c>
      <c r="S633" t="s">
        <v>1088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HYPERLINK("https://hotelmonitor-cachepage.eclerx.com/savepage/tk_15435845944183614_sr_2117.html","info")</f>
        <v/>
      </c>
      <c r="AA633" t="n">
        <v>-6262106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25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6262106</v>
      </c>
      <c r="AZ633" t="s">
        <v>1085</v>
      </c>
      <c r="BA633" t="s"/>
      <c r="BB633" t="n">
        <v>82274</v>
      </c>
      <c r="BC633" t="n">
        <v>13.360168</v>
      </c>
      <c r="BD633" t="n">
        <v>52.497919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1089</v>
      </c>
      <c r="F634" t="n">
        <v>311339</v>
      </c>
      <c r="G634" t="s">
        <v>74</v>
      </c>
      <c r="H634" t="s">
        <v>75</v>
      </c>
      <c r="I634" t="s"/>
      <c r="J634" t="s">
        <v>74</v>
      </c>
      <c r="K634" t="n">
        <v>87.8</v>
      </c>
      <c r="L634" t="s">
        <v>76</v>
      </c>
      <c r="M634" t="s"/>
      <c r="N634" t="s">
        <v>141</v>
      </c>
      <c r="O634" t="s">
        <v>78</v>
      </c>
      <c r="P634" t="s">
        <v>1090</v>
      </c>
      <c r="Q634" t="s"/>
      <c r="R634" t="s">
        <v>114</v>
      </c>
      <c r="S634" t="s">
        <v>1091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HYPERLINK("https://hotelmonitor-cachepage.eclerx.com/savepage/tk_15435848505639038_sr_2117.html","info")</f>
        <v/>
      </c>
      <c r="AA634" t="n">
        <v>19768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167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3738729</v>
      </c>
      <c r="AZ634" t="s">
        <v>1092</v>
      </c>
      <c r="BA634" t="s"/>
      <c r="BB634" t="n">
        <v>154641</v>
      </c>
      <c r="BC634" t="n">
        <v>13.42379</v>
      </c>
      <c r="BD634" t="n">
        <v>52.50909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1089</v>
      </c>
      <c r="F635" t="n">
        <v>311339</v>
      </c>
      <c r="G635" t="s">
        <v>74</v>
      </c>
      <c r="H635" t="s">
        <v>75</v>
      </c>
      <c r="I635" t="s"/>
      <c r="J635" t="s">
        <v>74</v>
      </c>
      <c r="K635" t="n">
        <v>88.8</v>
      </c>
      <c r="L635" t="s">
        <v>76</v>
      </c>
      <c r="M635" t="s"/>
      <c r="N635" t="s">
        <v>923</v>
      </c>
      <c r="O635" t="s">
        <v>78</v>
      </c>
      <c r="P635" t="s">
        <v>1090</v>
      </c>
      <c r="Q635" t="s"/>
      <c r="R635" t="s">
        <v>114</v>
      </c>
      <c r="S635" t="s">
        <v>1093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HYPERLINK("https://hotelmonitor-cachepage.eclerx.com/savepage/tk_15435848505639038_sr_2117.html","info")</f>
        <v/>
      </c>
      <c r="AA635" t="n">
        <v>19768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167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3738729</v>
      </c>
      <c r="AZ635" t="s">
        <v>1092</v>
      </c>
      <c r="BA635" t="s"/>
      <c r="BB635" t="n">
        <v>154641</v>
      </c>
      <c r="BC635" t="n">
        <v>13.42379</v>
      </c>
      <c r="BD635" t="n">
        <v>52.50909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1094</v>
      </c>
      <c r="F636" t="n">
        <v>578572</v>
      </c>
      <c r="G636" t="s">
        <v>74</v>
      </c>
      <c r="H636" t="s">
        <v>75</v>
      </c>
      <c r="I636" t="s"/>
      <c r="J636" t="s">
        <v>74</v>
      </c>
      <c r="K636" t="n">
        <v>223</v>
      </c>
      <c r="L636" t="s">
        <v>76</v>
      </c>
      <c r="M636" t="s"/>
      <c r="N636" t="s">
        <v>113</v>
      </c>
      <c r="O636" t="s">
        <v>78</v>
      </c>
      <c r="P636" t="s">
        <v>1095</v>
      </c>
      <c r="Q636" t="s"/>
      <c r="R636" t="s">
        <v>153</v>
      </c>
      <c r="S636" t="s">
        <v>1096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HYPERLINK("https://hotelmonitor-cachepage.eclerx.com/savepage/tk_1543585072072285_sr_2117.html","info")</f>
        <v/>
      </c>
      <c r="AA636" t="n">
        <v>133703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293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1302939</v>
      </c>
      <c r="AZ636" t="s">
        <v>1097</v>
      </c>
      <c r="BA636" t="s"/>
      <c r="BB636" t="n">
        <v>5896</v>
      </c>
      <c r="BC636" t="n">
        <v>13.320662</v>
      </c>
      <c r="BD636" t="n">
        <v>52.505766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1094</v>
      </c>
      <c r="F637" t="n">
        <v>578572</v>
      </c>
      <c r="G637" t="s">
        <v>74</v>
      </c>
      <c r="H637" t="s">
        <v>75</v>
      </c>
      <c r="I637" t="s"/>
      <c r="J637" t="s">
        <v>74</v>
      </c>
      <c r="K637" t="n">
        <v>243</v>
      </c>
      <c r="L637" t="s">
        <v>76</v>
      </c>
      <c r="M637" t="s"/>
      <c r="N637" t="s">
        <v>252</v>
      </c>
      <c r="O637" t="s">
        <v>78</v>
      </c>
      <c r="P637" t="s">
        <v>1095</v>
      </c>
      <c r="Q637" t="s"/>
      <c r="R637" t="s">
        <v>153</v>
      </c>
      <c r="S637" t="s">
        <v>1098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HYPERLINK("https://hotelmonitor-cachepage.eclerx.com/savepage/tk_1543585072072285_sr_2117.html","info")</f>
        <v/>
      </c>
      <c r="AA637" t="n">
        <v>133703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293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1302939</v>
      </c>
      <c r="AZ637" t="s">
        <v>1097</v>
      </c>
      <c r="BA637" t="s"/>
      <c r="BB637" t="n">
        <v>5896</v>
      </c>
      <c r="BC637" t="n">
        <v>13.320662</v>
      </c>
      <c r="BD637" t="n">
        <v>52.505766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1094</v>
      </c>
      <c r="F638" t="n">
        <v>578572</v>
      </c>
      <c r="G638" t="s">
        <v>74</v>
      </c>
      <c r="H638" t="s">
        <v>75</v>
      </c>
      <c r="I638" t="s"/>
      <c r="J638" t="s">
        <v>74</v>
      </c>
      <c r="K638" t="n">
        <v>279</v>
      </c>
      <c r="L638" t="s">
        <v>76</v>
      </c>
      <c r="M638" t="s"/>
      <c r="N638" t="s">
        <v>628</v>
      </c>
      <c r="O638" t="s">
        <v>78</v>
      </c>
      <c r="P638" t="s">
        <v>1095</v>
      </c>
      <c r="Q638" t="s"/>
      <c r="R638" t="s">
        <v>153</v>
      </c>
      <c r="S638" t="s">
        <v>1099</v>
      </c>
      <c r="T638" t="s">
        <v>82</v>
      </c>
      <c r="U638" t="s"/>
      <c r="V638" t="s">
        <v>83</v>
      </c>
      <c r="W638" t="s">
        <v>99</v>
      </c>
      <c r="X638" t="s"/>
      <c r="Y638" t="s">
        <v>85</v>
      </c>
      <c r="Z638">
        <f>HYPERLINK("https://hotelmonitor-cachepage.eclerx.com/savepage/tk_1543585072072285_sr_2117.html","info")</f>
        <v/>
      </c>
      <c r="AA638" t="n">
        <v>133703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293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1302939</v>
      </c>
      <c r="AZ638" t="s">
        <v>1097</v>
      </c>
      <c r="BA638" t="s"/>
      <c r="BB638" t="n">
        <v>5896</v>
      </c>
      <c r="BC638" t="n">
        <v>13.320662</v>
      </c>
      <c r="BD638" t="n">
        <v>52.505766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1094</v>
      </c>
      <c r="F639" t="n">
        <v>578572</v>
      </c>
      <c r="G639" t="s">
        <v>74</v>
      </c>
      <c r="H639" t="s">
        <v>75</v>
      </c>
      <c r="I639" t="s"/>
      <c r="J639" t="s">
        <v>74</v>
      </c>
      <c r="K639" t="n">
        <v>303</v>
      </c>
      <c r="L639" t="s">
        <v>76</v>
      </c>
      <c r="M639" t="s"/>
      <c r="N639" t="s">
        <v>499</v>
      </c>
      <c r="O639" t="s">
        <v>78</v>
      </c>
      <c r="P639" t="s">
        <v>1095</v>
      </c>
      <c r="Q639" t="s"/>
      <c r="R639" t="s">
        <v>153</v>
      </c>
      <c r="S639" t="s">
        <v>1100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HYPERLINK("https://hotelmonitor-cachepage.eclerx.com/savepage/tk_1543585072072285_sr_2117.html","info")</f>
        <v/>
      </c>
      <c r="AA639" t="n">
        <v>133703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293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1302939</v>
      </c>
      <c r="AZ639" t="s">
        <v>1097</v>
      </c>
      <c r="BA639" t="s"/>
      <c r="BB639" t="n">
        <v>5896</v>
      </c>
      <c r="BC639" t="n">
        <v>13.320662</v>
      </c>
      <c r="BD639" t="n">
        <v>52.505766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1094</v>
      </c>
      <c r="F640" t="n">
        <v>578572</v>
      </c>
      <c r="G640" t="s">
        <v>74</v>
      </c>
      <c r="H640" t="s">
        <v>75</v>
      </c>
      <c r="I640" t="s"/>
      <c r="J640" t="s">
        <v>74</v>
      </c>
      <c r="K640" t="n">
        <v>339</v>
      </c>
      <c r="L640" t="s">
        <v>76</v>
      </c>
      <c r="M640" t="s"/>
      <c r="N640" t="s">
        <v>499</v>
      </c>
      <c r="O640" t="s">
        <v>78</v>
      </c>
      <c r="P640" t="s">
        <v>1095</v>
      </c>
      <c r="Q640" t="s"/>
      <c r="R640" t="s">
        <v>153</v>
      </c>
      <c r="S640" t="s">
        <v>693</v>
      </c>
      <c r="T640" t="s">
        <v>82</v>
      </c>
      <c r="U640" t="s"/>
      <c r="V640" t="s">
        <v>83</v>
      </c>
      <c r="W640" t="s">
        <v>99</v>
      </c>
      <c r="X640" t="s"/>
      <c r="Y640" t="s">
        <v>85</v>
      </c>
      <c r="Z640">
        <f>HYPERLINK("https://hotelmonitor-cachepage.eclerx.com/savepage/tk_1543585072072285_sr_2117.html","info")</f>
        <v/>
      </c>
      <c r="AA640" t="n">
        <v>133703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293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1302939</v>
      </c>
      <c r="AZ640" t="s">
        <v>1097</v>
      </c>
      <c r="BA640" t="s"/>
      <c r="BB640" t="n">
        <v>5896</v>
      </c>
      <c r="BC640" t="n">
        <v>13.320662</v>
      </c>
      <c r="BD640" t="n">
        <v>52.505766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1101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67</v>
      </c>
      <c r="L641" t="s">
        <v>76</v>
      </c>
      <c r="M641" t="s"/>
      <c r="N641" t="s">
        <v>141</v>
      </c>
      <c r="O641" t="s">
        <v>78</v>
      </c>
      <c r="P641" t="s">
        <v>1101</v>
      </c>
      <c r="Q641" t="s"/>
      <c r="R641" t="s">
        <v>80</v>
      </c>
      <c r="S641" t="s">
        <v>786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HYPERLINK("https://hotelmonitor-cachepage.eclerx.com/savepage/tk_15435845670169985_sr_2117.html","info")</f>
        <v/>
      </c>
      <c r="AA641" t="n">
        <v>-2071501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9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2071501</v>
      </c>
      <c r="AZ641" t="s">
        <v>1102</v>
      </c>
      <c r="BA641" t="s"/>
      <c r="BB641" t="n">
        <v>64007</v>
      </c>
      <c r="BC641" t="n">
        <v>13.44132</v>
      </c>
      <c r="BD641" t="n">
        <v>52.61431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1101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82</v>
      </c>
      <c r="L642" t="s">
        <v>76</v>
      </c>
      <c r="M642" t="s"/>
      <c r="N642" t="s">
        <v>144</v>
      </c>
      <c r="O642" t="s">
        <v>78</v>
      </c>
      <c r="P642" t="s">
        <v>1101</v>
      </c>
      <c r="Q642" t="s"/>
      <c r="R642" t="s">
        <v>80</v>
      </c>
      <c r="S642" t="s">
        <v>1103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HYPERLINK("https://hotelmonitor-cachepage.eclerx.com/savepage/tk_15435845670169985_sr_2117.html","info")</f>
        <v/>
      </c>
      <c r="AA642" t="n">
        <v>-2071501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9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2071501</v>
      </c>
      <c r="AZ642" t="s">
        <v>1102</v>
      </c>
      <c r="BA642" t="s"/>
      <c r="BB642" t="n">
        <v>64007</v>
      </c>
      <c r="BC642" t="n">
        <v>13.44132</v>
      </c>
      <c r="BD642" t="n">
        <v>52.61431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1101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82</v>
      </c>
      <c r="L643" t="s">
        <v>76</v>
      </c>
      <c r="M643" t="s"/>
      <c r="N643" t="s">
        <v>125</v>
      </c>
      <c r="O643" t="s">
        <v>78</v>
      </c>
      <c r="P643" t="s">
        <v>1101</v>
      </c>
      <c r="Q643" t="s"/>
      <c r="R643" t="s">
        <v>80</v>
      </c>
      <c r="S643" t="s">
        <v>1103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HYPERLINK("https://hotelmonitor-cachepage.eclerx.com/savepage/tk_15435845670169985_sr_2117.html","info")</f>
        <v/>
      </c>
      <c r="AA643" t="n">
        <v>-2071501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9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2071501</v>
      </c>
      <c r="AZ643" t="s">
        <v>1102</v>
      </c>
      <c r="BA643" t="s"/>
      <c r="BB643" t="n">
        <v>64007</v>
      </c>
      <c r="BC643" t="n">
        <v>13.44132</v>
      </c>
      <c r="BD643" t="n">
        <v>52.61431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1104</v>
      </c>
      <c r="F644" t="n">
        <v>529919</v>
      </c>
      <c r="G644" t="s">
        <v>74</v>
      </c>
      <c r="H644" t="s">
        <v>75</v>
      </c>
      <c r="I644" t="s"/>
      <c r="J644" t="s">
        <v>74</v>
      </c>
      <c r="K644" t="n">
        <v>124</v>
      </c>
      <c r="L644" t="s">
        <v>76</v>
      </c>
      <c r="M644" t="s"/>
      <c r="N644" t="s">
        <v>1105</v>
      </c>
      <c r="O644" t="s">
        <v>78</v>
      </c>
      <c r="P644" t="s">
        <v>1106</v>
      </c>
      <c r="Q644" t="s"/>
      <c r="R644" t="s">
        <v>118</v>
      </c>
      <c r="S644" t="s">
        <v>94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HYPERLINK("https://hotelmonitor-cachepage.eclerx.com/savepage/tk_15435846481779485_sr_2117.html","info")</f>
        <v/>
      </c>
      <c r="AA644" t="n">
        <v>5846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54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1055227</v>
      </c>
      <c r="AZ644" t="s">
        <v>1107</v>
      </c>
      <c r="BA644" t="s"/>
      <c r="BB644" t="n">
        <v>2288</v>
      </c>
      <c r="BC644" t="n">
        <v>13.340435</v>
      </c>
      <c r="BD644" t="n">
        <v>52.503929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1104</v>
      </c>
      <c r="F645" t="n">
        <v>529919</v>
      </c>
      <c r="G645" t="s">
        <v>74</v>
      </c>
      <c r="H645" t="s">
        <v>75</v>
      </c>
      <c r="I645" t="s"/>
      <c r="J645" t="s">
        <v>74</v>
      </c>
      <c r="K645" t="n">
        <v>144</v>
      </c>
      <c r="L645" t="s">
        <v>76</v>
      </c>
      <c r="M645" t="s"/>
      <c r="N645" t="s">
        <v>1105</v>
      </c>
      <c r="O645" t="s">
        <v>78</v>
      </c>
      <c r="P645" t="s">
        <v>1106</v>
      </c>
      <c r="Q645" t="s"/>
      <c r="R645" t="s">
        <v>118</v>
      </c>
      <c r="S645" t="s">
        <v>139</v>
      </c>
      <c r="T645" t="s">
        <v>82</v>
      </c>
      <c r="U645" t="s"/>
      <c r="V645" t="s">
        <v>83</v>
      </c>
      <c r="W645" t="s">
        <v>99</v>
      </c>
      <c r="X645" t="s"/>
      <c r="Y645" t="s">
        <v>85</v>
      </c>
      <c r="Z645">
        <f>HYPERLINK("https://hotelmonitor-cachepage.eclerx.com/savepage/tk_15435846481779485_sr_2117.html","info")</f>
        <v/>
      </c>
      <c r="AA645" t="n">
        <v>5846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54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1055227</v>
      </c>
      <c r="AZ645" t="s">
        <v>1107</v>
      </c>
      <c r="BA645" t="s"/>
      <c r="BB645" t="n">
        <v>2288</v>
      </c>
      <c r="BC645" t="n">
        <v>13.340435</v>
      </c>
      <c r="BD645" t="n">
        <v>52.503929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1104</v>
      </c>
      <c r="F646" t="n">
        <v>529919</v>
      </c>
      <c r="G646" t="s">
        <v>74</v>
      </c>
      <c r="H646" t="s">
        <v>75</v>
      </c>
      <c r="I646" t="s"/>
      <c r="J646" t="s">
        <v>74</v>
      </c>
      <c r="K646" t="n">
        <v>154</v>
      </c>
      <c r="L646" t="s">
        <v>76</v>
      </c>
      <c r="M646" t="s"/>
      <c r="N646" t="s">
        <v>1108</v>
      </c>
      <c r="O646" t="s">
        <v>78</v>
      </c>
      <c r="P646" t="s">
        <v>1106</v>
      </c>
      <c r="Q646" t="s"/>
      <c r="R646" t="s">
        <v>118</v>
      </c>
      <c r="S646" t="s">
        <v>808</v>
      </c>
      <c r="T646" t="s">
        <v>82</v>
      </c>
      <c r="U646" t="s"/>
      <c r="V646" t="s">
        <v>83</v>
      </c>
      <c r="W646" t="s">
        <v>99</v>
      </c>
      <c r="X646" t="s"/>
      <c r="Y646" t="s">
        <v>85</v>
      </c>
      <c r="Z646">
        <f>HYPERLINK("https://hotelmonitor-cachepage.eclerx.com/savepage/tk_15435846481779485_sr_2117.html","info")</f>
        <v/>
      </c>
      <c r="AA646" t="n">
        <v>5846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54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1055227</v>
      </c>
      <c r="AZ646" t="s">
        <v>1107</v>
      </c>
      <c r="BA646" t="s"/>
      <c r="BB646" t="n">
        <v>2288</v>
      </c>
      <c r="BC646" t="n">
        <v>13.340435</v>
      </c>
      <c r="BD646" t="n">
        <v>52.503929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1104</v>
      </c>
      <c r="F647" t="n">
        <v>529919</v>
      </c>
      <c r="G647" t="s">
        <v>74</v>
      </c>
      <c r="H647" t="s">
        <v>75</v>
      </c>
      <c r="I647" t="s"/>
      <c r="J647" t="s">
        <v>74</v>
      </c>
      <c r="K647" t="n">
        <v>159</v>
      </c>
      <c r="L647" t="s">
        <v>76</v>
      </c>
      <c r="M647" t="s"/>
      <c r="N647" t="s">
        <v>1109</v>
      </c>
      <c r="O647" t="s">
        <v>78</v>
      </c>
      <c r="P647" t="s">
        <v>1106</v>
      </c>
      <c r="Q647" t="s"/>
      <c r="R647" t="s">
        <v>118</v>
      </c>
      <c r="S647" t="s">
        <v>158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HYPERLINK("https://hotelmonitor-cachepage.eclerx.com/savepage/tk_15435846481779485_sr_2117.html","info")</f>
        <v/>
      </c>
      <c r="AA647" t="n">
        <v>5846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54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1055227</v>
      </c>
      <c r="AZ647" t="s">
        <v>1107</v>
      </c>
      <c r="BA647" t="s"/>
      <c r="BB647" t="n">
        <v>2288</v>
      </c>
      <c r="BC647" t="n">
        <v>13.340435</v>
      </c>
      <c r="BD647" t="n">
        <v>52.503929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1104</v>
      </c>
      <c r="F648" t="n">
        <v>529919</v>
      </c>
      <c r="G648" t="s">
        <v>74</v>
      </c>
      <c r="H648" t="s">
        <v>75</v>
      </c>
      <c r="I648" t="s"/>
      <c r="J648" t="s">
        <v>74</v>
      </c>
      <c r="K648" t="n">
        <v>159</v>
      </c>
      <c r="L648" t="s">
        <v>76</v>
      </c>
      <c r="M648" t="s"/>
      <c r="N648" t="s">
        <v>1110</v>
      </c>
      <c r="O648" t="s">
        <v>78</v>
      </c>
      <c r="P648" t="s">
        <v>1106</v>
      </c>
      <c r="Q648" t="s"/>
      <c r="R648" t="s">
        <v>118</v>
      </c>
      <c r="S648" t="s">
        <v>158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HYPERLINK("https://hotelmonitor-cachepage.eclerx.com/savepage/tk_15435846481779485_sr_2117.html","info")</f>
        <v/>
      </c>
      <c r="AA648" t="n">
        <v>5846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54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1055227</v>
      </c>
      <c r="AZ648" t="s">
        <v>1107</v>
      </c>
      <c r="BA648" t="s"/>
      <c r="BB648" t="n">
        <v>2288</v>
      </c>
      <c r="BC648" t="n">
        <v>13.340435</v>
      </c>
      <c r="BD648" t="n">
        <v>52.503929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1104</v>
      </c>
      <c r="F649" t="n">
        <v>529919</v>
      </c>
      <c r="G649" t="s">
        <v>74</v>
      </c>
      <c r="H649" t="s">
        <v>75</v>
      </c>
      <c r="I649" t="s"/>
      <c r="J649" t="s">
        <v>74</v>
      </c>
      <c r="K649" t="n">
        <v>244</v>
      </c>
      <c r="L649" t="s">
        <v>76</v>
      </c>
      <c r="M649" t="s"/>
      <c r="N649" t="s">
        <v>1111</v>
      </c>
      <c r="O649" t="s">
        <v>78</v>
      </c>
      <c r="P649" t="s">
        <v>1106</v>
      </c>
      <c r="Q649" t="s"/>
      <c r="R649" t="s">
        <v>118</v>
      </c>
      <c r="S649" t="s">
        <v>1112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HYPERLINK("https://hotelmonitor-cachepage.eclerx.com/savepage/tk_15435846481779485_sr_2117.html","info")</f>
        <v/>
      </c>
      <c r="AA649" t="n">
        <v>5846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54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1055227</v>
      </c>
      <c r="AZ649" t="s">
        <v>1107</v>
      </c>
      <c r="BA649" t="s"/>
      <c r="BB649" t="n">
        <v>2288</v>
      </c>
      <c r="BC649" t="n">
        <v>13.340435</v>
      </c>
      <c r="BD649" t="n">
        <v>52.503929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1104</v>
      </c>
      <c r="F650" t="n">
        <v>529919</v>
      </c>
      <c r="G650" t="s">
        <v>74</v>
      </c>
      <c r="H650" t="s">
        <v>75</v>
      </c>
      <c r="I650" t="s"/>
      <c r="J650" t="s">
        <v>74</v>
      </c>
      <c r="K650" t="n">
        <v>244</v>
      </c>
      <c r="L650" t="s">
        <v>76</v>
      </c>
      <c r="M650" t="s"/>
      <c r="N650" t="s">
        <v>1113</v>
      </c>
      <c r="O650" t="s">
        <v>78</v>
      </c>
      <c r="P650" t="s">
        <v>1106</v>
      </c>
      <c r="Q650" t="s"/>
      <c r="R650" t="s">
        <v>118</v>
      </c>
      <c r="S650" t="s">
        <v>1112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HYPERLINK("https://hotelmonitor-cachepage.eclerx.com/savepage/tk_15435846481779485_sr_2117.html","info")</f>
        <v/>
      </c>
      <c r="AA650" t="n">
        <v>5846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54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1055227</v>
      </c>
      <c r="AZ650" t="s">
        <v>1107</v>
      </c>
      <c r="BA650" t="s"/>
      <c r="BB650" t="n">
        <v>2288</v>
      </c>
      <c r="BC650" t="n">
        <v>13.340435</v>
      </c>
      <c r="BD650" t="n">
        <v>52.503929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1114</v>
      </c>
      <c r="F651" t="n">
        <v>375731</v>
      </c>
      <c r="G651" t="s">
        <v>74</v>
      </c>
      <c r="H651" t="s">
        <v>75</v>
      </c>
      <c r="I651" t="s"/>
      <c r="J651" t="s">
        <v>74</v>
      </c>
      <c r="K651" t="n">
        <v>108</v>
      </c>
      <c r="L651" t="s">
        <v>76</v>
      </c>
      <c r="M651" t="s"/>
      <c r="N651" t="s">
        <v>141</v>
      </c>
      <c r="O651" t="s">
        <v>78</v>
      </c>
      <c r="P651" t="s">
        <v>1115</v>
      </c>
      <c r="Q651" t="s"/>
      <c r="R651" t="s">
        <v>114</v>
      </c>
      <c r="S651" t="s">
        <v>377</v>
      </c>
      <c r="T651" t="s">
        <v>82</v>
      </c>
      <c r="U651" t="s"/>
      <c r="V651" t="s">
        <v>83</v>
      </c>
      <c r="W651" t="s">
        <v>99</v>
      </c>
      <c r="X651" t="s"/>
      <c r="Y651" t="s">
        <v>85</v>
      </c>
      <c r="Z651">
        <f>HYPERLINK("https://hotelmonitor-cachepage.eclerx.com/savepage/tk_15435847243712287_sr_2117.html","info")</f>
        <v/>
      </c>
      <c r="AA651" t="n">
        <v>97281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97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955142</v>
      </c>
      <c r="AZ651" t="s">
        <v>1116</v>
      </c>
      <c r="BA651" t="s"/>
      <c r="BB651" t="n">
        <v>103035</v>
      </c>
      <c r="BC651" t="n">
        <v>13.382551</v>
      </c>
      <c r="BD651" t="n">
        <v>52.548898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1117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92</v>
      </c>
      <c r="L652" t="s">
        <v>76</v>
      </c>
      <c r="M652" t="s"/>
      <c r="N652" t="s">
        <v>141</v>
      </c>
      <c r="O652" t="s">
        <v>78</v>
      </c>
      <c r="P652" t="s">
        <v>1117</v>
      </c>
      <c r="Q652" t="s"/>
      <c r="R652" t="s">
        <v>80</v>
      </c>
      <c r="S652" t="s">
        <v>132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HYPERLINK("https://hotelmonitor-cachepage.eclerx.com/savepage/tk_1543584674101958_sr_2117.html","info")</f>
        <v/>
      </c>
      <c r="AA652" t="n">
        <v>-2676143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68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2676143</v>
      </c>
      <c r="AZ652" t="s">
        <v>1118</v>
      </c>
      <c r="BA652" t="s"/>
      <c r="BB652" t="n">
        <v>22603</v>
      </c>
      <c r="BC652" t="n">
        <v>13.317209</v>
      </c>
      <c r="BD652" t="n">
        <v>52.529019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1119</v>
      </c>
      <c r="F653" t="n">
        <v>578995</v>
      </c>
      <c r="G653" t="s">
        <v>74</v>
      </c>
      <c r="H653" t="s">
        <v>75</v>
      </c>
      <c r="I653" t="s"/>
      <c r="J653" t="s">
        <v>74</v>
      </c>
      <c r="K653" t="n">
        <v>94.39</v>
      </c>
      <c r="L653" t="s">
        <v>76</v>
      </c>
      <c r="M653" t="s"/>
      <c r="N653" t="s">
        <v>141</v>
      </c>
      <c r="O653" t="s">
        <v>78</v>
      </c>
      <c r="P653" t="s">
        <v>1120</v>
      </c>
      <c r="Q653" t="s"/>
      <c r="R653" t="s">
        <v>114</v>
      </c>
      <c r="S653" t="s">
        <v>1121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HYPERLINK("https://hotelmonitor-cachepage.eclerx.com/savepage/tk_15435848573162444_sr_2117.html","info")</f>
        <v/>
      </c>
      <c r="AA653" t="n">
        <v>134350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171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3714199</v>
      </c>
      <c r="AZ653" t="s">
        <v>1122</v>
      </c>
      <c r="BA653" t="s"/>
      <c r="BB653" t="n">
        <v>460073</v>
      </c>
      <c r="BC653" t="n">
        <v>13.362933</v>
      </c>
      <c r="BD653" t="n">
        <v>52.529448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1123</v>
      </c>
      <c r="F654" t="n">
        <v>3553024</v>
      </c>
      <c r="G654" t="s">
        <v>74</v>
      </c>
      <c r="H654" t="s">
        <v>75</v>
      </c>
      <c r="I654" t="s"/>
      <c r="J654" t="s">
        <v>74</v>
      </c>
      <c r="K654" t="n">
        <v>89.88</v>
      </c>
      <c r="L654" t="s">
        <v>76</v>
      </c>
      <c r="M654" t="s"/>
      <c r="N654" t="s">
        <v>1124</v>
      </c>
      <c r="O654" t="s">
        <v>78</v>
      </c>
      <c r="P654" t="s">
        <v>1125</v>
      </c>
      <c r="Q654" t="s"/>
      <c r="R654" t="s">
        <v>118</v>
      </c>
      <c r="S654" t="s">
        <v>833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HYPERLINK("https://hotelmonitor-cachepage.eclerx.com/savepage/tk_15435850752714152_sr_2117.html","info")</f>
        <v/>
      </c>
      <c r="AA654" t="n">
        <v>7278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295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4481112</v>
      </c>
      <c r="AZ654" t="s">
        <v>1126</v>
      </c>
      <c r="BA654" t="s"/>
      <c r="BB654" t="n">
        <v>22642</v>
      </c>
      <c r="BC654" t="n">
        <v>13.477686</v>
      </c>
      <c r="BD654" t="n">
        <v>52.533572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1123</v>
      </c>
      <c r="F655" t="n">
        <v>3553024</v>
      </c>
      <c r="G655" t="s">
        <v>74</v>
      </c>
      <c r="H655" t="s">
        <v>75</v>
      </c>
      <c r="I655" t="s"/>
      <c r="J655" t="s">
        <v>74</v>
      </c>
      <c r="K655" t="n">
        <v>103.53</v>
      </c>
      <c r="L655" t="s">
        <v>76</v>
      </c>
      <c r="M655" t="s"/>
      <c r="N655" t="s">
        <v>1127</v>
      </c>
      <c r="O655" t="s">
        <v>78</v>
      </c>
      <c r="P655" t="s">
        <v>1125</v>
      </c>
      <c r="Q655" t="s"/>
      <c r="R655" t="s">
        <v>118</v>
      </c>
      <c r="S655" t="s">
        <v>1128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HYPERLINK("https://hotelmonitor-cachepage.eclerx.com/savepage/tk_15435850752714152_sr_2117.html","info")</f>
        <v/>
      </c>
      <c r="AA655" t="n">
        <v>7278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295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4481112</v>
      </c>
      <c r="AZ655" t="s">
        <v>1126</v>
      </c>
      <c r="BA655" t="s"/>
      <c r="BB655" t="n">
        <v>22642</v>
      </c>
      <c r="BC655" t="n">
        <v>13.477686</v>
      </c>
      <c r="BD655" t="n">
        <v>52.533572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1123</v>
      </c>
      <c r="F656" t="n">
        <v>3553024</v>
      </c>
      <c r="G656" t="s">
        <v>74</v>
      </c>
      <c r="H656" t="s">
        <v>75</v>
      </c>
      <c r="I656" t="s"/>
      <c r="J656" t="s">
        <v>74</v>
      </c>
      <c r="K656" t="n">
        <v>121.88</v>
      </c>
      <c r="L656" t="s">
        <v>76</v>
      </c>
      <c r="M656" t="s"/>
      <c r="N656" t="s">
        <v>1124</v>
      </c>
      <c r="O656" t="s">
        <v>78</v>
      </c>
      <c r="P656" t="s">
        <v>1125</v>
      </c>
      <c r="Q656" t="s"/>
      <c r="R656" t="s">
        <v>118</v>
      </c>
      <c r="S656" t="s">
        <v>1129</v>
      </c>
      <c r="T656" t="s">
        <v>82</v>
      </c>
      <c r="U656" t="s"/>
      <c r="V656" t="s">
        <v>83</v>
      </c>
      <c r="W656" t="s">
        <v>99</v>
      </c>
      <c r="X656" t="s"/>
      <c r="Y656" t="s">
        <v>85</v>
      </c>
      <c r="Z656">
        <f>HYPERLINK("https://hotelmonitor-cachepage.eclerx.com/savepage/tk_15435850752714152_sr_2117.html","info")</f>
        <v/>
      </c>
      <c r="AA656" t="n">
        <v>7278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295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4481112</v>
      </c>
      <c r="AZ656" t="s">
        <v>1126</v>
      </c>
      <c r="BA656" t="s"/>
      <c r="BB656" t="n">
        <v>22642</v>
      </c>
      <c r="BC656" t="n">
        <v>13.477686</v>
      </c>
      <c r="BD656" t="n">
        <v>52.533572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1123</v>
      </c>
      <c r="F657" t="n">
        <v>3553024</v>
      </c>
      <c r="G657" t="s">
        <v>74</v>
      </c>
      <c r="H657" t="s">
        <v>75</v>
      </c>
      <c r="I657" t="s"/>
      <c r="J657" t="s">
        <v>74</v>
      </c>
      <c r="K657" t="n">
        <v>135.53</v>
      </c>
      <c r="L657" t="s">
        <v>76</v>
      </c>
      <c r="M657" t="s"/>
      <c r="N657" t="s">
        <v>1127</v>
      </c>
      <c r="O657" t="s">
        <v>78</v>
      </c>
      <c r="P657" t="s">
        <v>1125</v>
      </c>
      <c r="Q657" t="s"/>
      <c r="R657" t="s">
        <v>118</v>
      </c>
      <c r="S657" t="s">
        <v>1130</v>
      </c>
      <c r="T657" t="s">
        <v>82</v>
      </c>
      <c r="U657" t="s"/>
      <c r="V657" t="s">
        <v>83</v>
      </c>
      <c r="W657" t="s">
        <v>99</v>
      </c>
      <c r="X657" t="s"/>
      <c r="Y657" t="s">
        <v>85</v>
      </c>
      <c r="Z657">
        <f>HYPERLINK("https://hotelmonitor-cachepage.eclerx.com/savepage/tk_15435850752714152_sr_2117.html","info")</f>
        <v/>
      </c>
      <c r="AA657" t="n">
        <v>7278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295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4481112</v>
      </c>
      <c r="AZ657" t="s">
        <v>1126</v>
      </c>
      <c r="BA657" t="s"/>
      <c r="BB657" t="n">
        <v>22642</v>
      </c>
      <c r="BC657" t="n">
        <v>13.477686</v>
      </c>
      <c r="BD657" t="n">
        <v>52.533572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1131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88</v>
      </c>
      <c r="L658" t="s">
        <v>76</v>
      </c>
      <c r="M658" t="s"/>
      <c r="N658" t="s">
        <v>96</v>
      </c>
      <c r="O658" t="s">
        <v>78</v>
      </c>
      <c r="P658" t="s">
        <v>1131</v>
      </c>
      <c r="Q658" t="s"/>
      <c r="R658" t="s">
        <v>80</v>
      </c>
      <c r="S658" t="s">
        <v>1132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HYPERLINK("https://hotelmonitor-cachepage.eclerx.com/savepage/tk_15435846357031941_sr_2117.html","info")</f>
        <v/>
      </c>
      <c r="AA658" t="n">
        <v>-6797298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47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6797298</v>
      </c>
      <c r="AZ658" t="s"/>
      <c r="BA658" t="s"/>
      <c r="BB658" t="n">
        <v>5894</v>
      </c>
      <c r="BC658" t="n">
        <v>13.354847</v>
      </c>
      <c r="BD658" t="n">
        <v>52.485315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1133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80</v>
      </c>
      <c r="L659" t="s">
        <v>76</v>
      </c>
      <c r="M659" t="s"/>
      <c r="N659" t="s">
        <v>141</v>
      </c>
      <c r="O659" t="s">
        <v>78</v>
      </c>
      <c r="P659" t="s">
        <v>1133</v>
      </c>
      <c r="Q659" t="s"/>
      <c r="R659" t="s">
        <v>118</v>
      </c>
      <c r="S659" t="s">
        <v>869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HYPERLINK("https://hotelmonitor-cachepage.eclerx.com/savepage/tk_15435846651333733_sr_2117.html","info")</f>
        <v/>
      </c>
      <c r="AA659" t="n">
        <v>-2667993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63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2667993</v>
      </c>
      <c r="AZ659" t="s">
        <v>1134</v>
      </c>
      <c r="BA659" t="s"/>
      <c r="BB659" t="n">
        <v>82271</v>
      </c>
      <c r="BC659" t="n">
        <v>13.329313</v>
      </c>
      <c r="BD659" t="n">
        <v>52.52335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1133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92</v>
      </c>
      <c r="L660" t="s">
        <v>76</v>
      </c>
      <c r="M660" t="s"/>
      <c r="N660" t="s">
        <v>125</v>
      </c>
      <c r="O660" t="s">
        <v>78</v>
      </c>
      <c r="P660" t="s">
        <v>1133</v>
      </c>
      <c r="Q660" t="s"/>
      <c r="R660" t="s">
        <v>118</v>
      </c>
      <c r="S660" t="s">
        <v>132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HYPERLINK("https://hotelmonitor-cachepage.eclerx.com/savepage/tk_15435846651333733_sr_2117.html","info")</f>
        <v/>
      </c>
      <c r="AA660" t="n">
        <v>-2667993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63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2667993</v>
      </c>
      <c r="AZ660" t="s">
        <v>1134</v>
      </c>
      <c r="BA660" t="s"/>
      <c r="BB660" t="n">
        <v>82271</v>
      </c>
      <c r="BC660" t="n">
        <v>13.329313</v>
      </c>
      <c r="BD660" t="n">
        <v>52.52335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1133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114</v>
      </c>
      <c r="L661" t="s">
        <v>76</v>
      </c>
      <c r="M661" t="s"/>
      <c r="N661" t="s">
        <v>562</v>
      </c>
      <c r="O661" t="s">
        <v>78</v>
      </c>
      <c r="P661" t="s">
        <v>1133</v>
      </c>
      <c r="Q661" t="s"/>
      <c r="R661" t="s">
        <v>118</v>
      </c>
      <c r="S661" t="s">
        <v>136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HYPERLINK("https://hotelmonitor-cachepage.eclerx.com/savepage/tk_15435846651333733_sr_2117.html","info")</f>
        <v/>
      </c>
      <c r="AA661" t="n">
        <v>-2667993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63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2667993</v>
      </c>
      <c r="AZ661" t="s">
        <v>1134</v>
      </c>
      <c r="BA661" t="s"/>
      <c r="BB661" t="n">
        <v>82271</v>
      </c>
      <c r="BC661" t="n">
        <v>13.329313</v>
      </c>
      <c r="BD661" t="n">
        <v>52.52335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1133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115</v>
      </c>
      <c r="L662" t="s">
        <v>76</v>
      </c>
      <c r="M662" t="s"/>
      <c r="N662" t="s">
        <v>1064</v>
      </c>
      <c r="O662" t="s">
        <v>78</v>
      </c>
      <c r="P662" t="s">
        <v>1133</v>
      </c>
      <c r="Q662" t="s"/>
      <c r="R662" t="s">
        <v>118</v>
      </c>
      <c r="S662" t="s">
        <v>596</v>
      </c>
      <c r="T662" t="s">
        <v>82</v>
      </c>
      <c r="U662" t="s"/>
      <c r="V662" t="s">
        <v>83</v>
      </c>
      <c r="W662" t="s">
        <v>99</v>
      </c>
      <c r="X662" t="s"/>
      <c r="Y662" t="s">
        <v>85</v>
      </c>
      <c r="Z662">
        <f>HYPERLINK("https://hotelmonitor-cachepage.eclerx.com/savepage/tk_15435846651333733_sr_2117.html","info")</f>
        <v/>
      </c>
      <c r="AA662" t="n">
        <v>-2667993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63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2667993</v>
      </c>
      <c r="AZ662" t="s">
        <v>1134</v>
      </c>
      <c r="BA662" t="s"/>
      <c r="BB662" t="n">
        <v>82271</v>
      </c>
      <c r="BC662" t="n">
        <v>13.329313</v>
      </c>
      <c r="BD662" t="n">
        <v>52.52335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1135</v>
      </c>
      <c r="F663" t="n">
        <v>1751498</v>
      </c>
      <c r="G663" t="s">
        <v>74</v>
      </c>
      <c r="H663" t="s">
        <v>75</v>
      </c>
      <c r="I663" t="s"/>
      <c r="J663" t="s">
        <v>74</v>
      </c>
      <c r="K663" t="n">
        <v>137</v>
      </c>
      <c r="L663" t="s">
        <v>76</v>
      </c>
      <c r="M663" t="s"/>
      <c r="N663" t="s">
        <v>1136</v>
      </c>
      <c r="O663" t="s">
        <v>78</v>
      </c>
      <c r="P663" t="s">
        <v>1137</v>
      </c>
      <c r="Q663" t="s"/>
      <c r="R663" t="s">
        <v>118</v>
      </c>
      <c r="S663" t="s">
        <v>360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HYPERLINK("https://hotelmonitor-cachepage.eclerx.com/savepage/tk_15435846576417027_sr_2117.html","info")</f>
        <v/>
      </c>
      <c r="AA663" t="n">
        <v>270847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59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1814969</v>
      </c>
      <c r="AZ663" t="s">
        <v>1138</v>
      </c>
      <c r="BA663" t="s"/>
      <c r="BB663" t="n">
        <v>638015</v>
      </c>
      <c r="BC663" t="n">
        <v>13.444567</v>
      </c>
      <c r="BD663" t="n">
        <v>52.504865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1135</v>
      </c>
      <c r="F664" t="n">
        <v>1751498</v>
      </c>
      <c r="G664" t="s">
        <v>74</v>
      </c>
      <c r="H664" t="s">
        <v>75</v>
      </c>
      <c r="I664" t="s"/>
      <c r="J664" t="s">
        <v>74</v>
      </c>
      <c r="K664" t="n">
        <v>137</v>
      </c>
      <c r="L664" t="s">
        <v>76</v>
      </c>
      <c r="M664" t="s"/>
      <c r="N664" t="s">
        <v>1139</v>
      </c>
      <c r="O664" t="s">
        <v>78</v>
      </c>
      <c r="P664" t="s">
        <v>1137</v>
      </c>
      <c r="Q664" t="s"/>
      <c r="R664" t="s">
        <v>118</v>
      </c>
      <c r="S664" t="s">
        <v>360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HYPERLINK("https://hotelmonitor-cachepage.eclerx.com/savepage/tk_15435846576417027_sr_2117.html","info")</f>
        <v/>
      </c>
      <c r="AA664" t="n">
        <v>270847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59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1814969</v>
      </c>
      <c r="AZ664" t="s">
        <v>1138</v>
      </c>
      <c r="BA664" t="s"/>
      <c r="BB664" t="n">
        <v>638015</v>
      </c>
      <c r="BC664" t="n">
        <v>13.444567</v>
      </c>
      <c r="BD664" t="n">
        <v>52.504865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1135</v>
      </c>
      <c r="F665" t="n">
        <v>1751498</v>
      </c>
      <c r="G665" t="s">
        <v>74</v>
      </c>
      <c r="H665" t="s">
        <v>75</v>
      </c>
      <c r="I665" t="s"/>
      <c r="J665" t="s">
        <v>74</v>
      </c>
      <c r="K665" t="n">
        <v>137</v>
      </c>
      <c r="L665" t="s">
        <v>76</v>
      </c>
      <c r="M665" t="s"/>
      <c r="N665" t="s">
        <v>1140</v>
      </c>
      <c r="O665" t="s">
        <v>78</v>
      </c>
      <c r="P665" t="s">
        <v>1137</v>
      </c>
      <c r="Q665" t="s"/>
      <c r="R665" t="s">
        <v>118</v>
      </c>
      <c r="S665" t="s">
        <v>360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HYPERLINK("https://hotelmonitor-cachepage.eclerx.com/savepage/tk_15435846576417027_sr_2117.html","info")</f>
        <v/>
      </c>
      <c r="AA665" t="n">
        <v>270847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59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1814969</v>
      </c>
      <c r="AZ665" t="s">
        <v>1138</v>
      </c>
      <c r="BA665" t="s"/>
      <c r="BB665" t="n">
        <v>638015</v>
      </c>
      <c r="BC665" t="n">
        <v>13.444567</v>
      </c>
      <c r="BD665" t="n">
        <v>52.504865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1135</v>
      </c>
      <c r="F666" t="n">
        <v>1751498</v>
      </c>
      <c r="G666" t="s">
        <v>74</v>
      </c>
      <c r="H666" t="s">
        <v>75</v>
      </c>
      <c r="I666" t="s"/>
      <c r="J666" t="s">
        <v>74</v>
      </c>
      <c r="K666" t="n">
        <v>137</v>
      </c>
      <c r="L666" t="s">
        <v>76</v>
      </c>
      <c r="M666" t="s"/>
      <c r="N666" t="s">
        <v>1141</v>
      </c>
      <c r="O666" t="s">
        <v>78</v>
      </c>
      <c r="P666" t="s">
        <v>1137</v>
      </c>
      <c r="Q666" t="s"/>
      <c r="R666" t="s">
        <v>118</v>
      </c>
      <c r="S666" t="s">
        <v>360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HYPERLINK("https://hotelmonitor-cachepage.eclerx.com/savepage/tk_15435846576417027_sr_2117.html","info")</f>
        <v/>
      </c>
      <c r="AA666" t="n">
        <v>270847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59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1814969</v>
      </c>
      <c r="AZ666" t="s">
        <v>1138</v>
      </c>
      <c r="BA666" t="s"/>
      <c r="BB666" t="n">
        <v>638015</v>
      </c>
      <c r="BC666" t="n">
        <v>13.444567</v>
      </c>
      <c r="BD666" t="n">
        <v>52.504865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1135</v>
      </c>
      <c r="F667" t="n">
        <v>1751498</v>
      </c>
      <c r="G667" t="s">
        <v>74</v>
      </c>
      <c r="H667" t="s">
        <v>75</v>
      </c>
      <c r="I667" t="s"/>
      <c r="J667" t="s">
        <v>74</v>
      </c>
      <c r="K667" t="n">
        <v>137</v>
      </c>
      <c r="L667" t="s">
        <v>76</v>
      </c>
      <c r="M667" t="s"/>
      <c r="N667" t="s">
        <v>1142</v>
      </c>
      <c r="O667" t="s">
        <v>78</v>
      </c>
      <c r="P667" t="s">
        <v>1137</v>
      </c>
      <c r="Q667" t="s"/>
      <c r="R667" t="s">
        <v>118</v>
      </c>
      <c r="S667" t="s">
        <v>360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HYPERLINK("https://hotelmonitor-cachepage.eclerx.com/savepage/tk_15435846576417027_sr_2117.html","info")</f>
        <v/>
      </c>
      <c r="AA667" t="n">
        <v>270847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59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1814969</v>
      </c>
      <c r="AZ667" t="s">
        <v>1138</v>
      </c>
      <c r="BA667" t="s"/>
      <c r="BB667" t="n">
        <v>638015</v>
      </c>
      <c r="BC667" t="n">
        <v>13.444567</v>
      </c>
      <c r="BD667" t="n">
        <v>52.504865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1135</v>
      </c>
      <c r="F668" t="n">
        <v>1751498</v>
      </c>
      <c r="G668" t="s">
        <v>74</v>
      </c>
      <c r="H668" t="s">
        <v>75</v>
      </c>
      <c r="I668" t="s"/>
      <c r="J668" t="s">
        <v>74</v>
      </c>
      <c r="K668" t="n">
        <v>167</v>
      </c>
      <c r="L668" t="s">
        <v>76</v>
      </c>
      <c r="M668" t="s"/>
      <c r="N668" t="s">
        <v>1136</v>
      </c>
      <c r="O668" t="s">
        <v>78</v>
      </c>
      <c r="P668" t="s">
        <v>1137</v>
      </c>
      <c r="Q668" t="s"/>
      <c r="R668" t="s">
        <v>118</v>
      </c>
      <c r="S668" t="s">
        <v>365</v>
      </c>
      <c r="T668" t="s">
        <v>82</v>
      </c>
      <c r="U668" t="s"/>
      <c r="V668" t="s">
        <v>83</v>
      </c>
      <c r="W668" t="s">
        <v>99</v>
      </c>
      <c r="X668" t="s"/>
      <c r="Y668" t="s">
        <v>85</v>
      </c>
      <c r="Z668">
        <f>HYPERLINK("https://hotelmonitor-cachepage.eclerx.com/savepage/tk_15435846576417027_sr_2117.html","info")</f>
        <v/>
      </c>
      <c r="AA668" t="n">
        <v>270847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59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1814969</v>
      </c>
      <c r="AZ668" t="s">
        <v>1138</v>
      </c>
      <c r="BA668" t="s"/>
      <c r="BB668" t="n">
        <v>638015</v>
      </c>
      <c r="BC668" t="n">
        <v>13.444567</v>
      </c>
      <c r="BD668" t="n">
        <v>52.504865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1135</v>
      </c>
      <c r="F669" t="n">
        <v>1751498</v>
      </c>
      <c r="G669" t="s">
        <v>74</v>
      </c>
      <c r="H669" t="s">
        <v>75</v>
      </c>
      <c r="I669" t="s"/>
      <c r="J669" t="s">
        <v>74</v>
      </c>
      <c r="K669" t="n">
        <v>167</v>
      </c>
      <c r="L669" t="s">
        <v>76</v>
      </c>
      <c r="M669" t="s"/>
      <c r="N669" t="s">
        <v>1139</v>
      </c>
      <c r="O669" t="s">
        <v>78</v>
      </c>
      <c r="P669" t="s">
        <v>1137</v>
      </c>
      <c r="Q669" t="s"/>
      <c r="R669" t="s">
        <v>118</v>
      </c>
      <c r="S669" t="s">
        <v>365</v>
      </c>
      <c r="T669" t="s">
        <v>82</v>
      </c>
      <c r="U669" t="s"/>
      <c r="V669" t="s">
        <v>83</v>
      </c>
      <c r="W669" t="s">
        <v>99</v>
      </c>
      <c r="X669" t="s"/>
      <c r="Y669" t="s">
        <v>85</v>
      </c>
      <c r="Z669">
        <f>HYPERLINK("https://hotelmonitor-cachepage.eclerx.com/savepage/tk_15435846576417027_sr_2117.html","info")</f>
        <v/>
      </c>
      <c r="AA669" t="n">
        <v>270847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59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1814969</v>
      </c>
      <c r="AZ669" t="s">
        <v>1138</v>
      </c>
      <c r="BA669" t="s"/>
      <c r="BB669" t="n">
        <v>638015</v>
      </c>
      <c r="BC669" t="n">
        <v>13.444567</v>
      </c>
      <c r="BD669" t="n">
        <v>52.504865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1135</v>
      </c>
      <c r="F670" t="n">
        <v>1751498</v>
      </c>
      <c r="G670" t="s">
        <v>74</v>
      </c>
      <c r="H670" t="s">
        <v>75</v>
      </c>
      <c r="I670" t="s"/>
      <c r="J670" t="s">
        <v>74</v>
      </c>
      <c r="K670" t="n">
        <v>167</v>
      </c>
      <c r="L670" t="s">
        <v>76</v>
      </c>
      <c r="M670" t="s"/>
      <c r="N670" t="s">
        <v>1140</v>
      </c>
      <c r="O670" t="s">
        <v>78</v>
      </c>
      <c r="P670" t="s">
        <v>1137</v>
      </c>
      <c r="Q670" t="s"/>
      <c r="R670" t="s">
        <v>118</v>
      </c>
      <c r="S670" t="s">
        <v>365</v>
      </c>
      <c r="T670" t="s">
        <v>82</v>
      </c>
      <c r="U670" t="s"/>
      <c r="V670" t="s">
        <v>83</v>
      </c>
      <c r="W670" t="s">
        <v>99</v>
      </c>
      <c r="X670" t="s"/>
      <c r="Y670" t="s">
        <v>85</v>
      </c>
      <c r="Z670">
        <f>HYPERLINK("https://hotelmonitor-cachepage.eclerx.com/savepage/tk_15435846576417027_sr_2117.html","info")</f>
        <v/>
      </c>
      <c r="AA670" t="n">
        <v>270847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59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1814969</v>
      </c>
      <c r="AZ670" t="s">
        <v>1138</v>
      </c>
      <c r="BA670" t="s"/>
      <c r="BB670" t="n">
        <v>638015</v>
      </c>
      <c r="BC670" t="n">
        <v>13.444567</v>
      </c>
      <c r="BD670" t="n">
        <v>52.504865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1135</v>
      </c>
      <c r="F671" t="n">
        <v>1751498</v>
      </c>
      <c r="G671" t="s">
        <v>74</v>
      </c>
      <c r="H671" t="s">
        <v>75</v>
      </c>
      <c r="I671" t="s"/>
      <c r="J671" t="s">
        <v>74</v>
      </c>
      <c r="K671" t="n">
        <v>167</v>
      </c>
      <c r="L671" t="s">
        <v>76</v>
      </c>
      <c r="M671" t="s"/>
      <c r="N671" t="s">
        <v>1141</v>
      </c>
      <c r="O671" t="s">
        <v>78</v>
      </c>
      <c r="P671" t="s">
        <v>1137</v>
      </c>
      <c r="Q671" t="s"/>
      <c r="R671" t="s">
        <v>118</v>
      </c>
      <c r="S671" t="s">
        <v>365</v>
      </c>
      <c r="T671" t="s">
        <v>82</v>
      </c>
      <c r="U671" t="s"/>
      <c r="V671" t="s">
        <v>83</v>
      </c>
      <c r="W671" t="s">
        <v>99</v>
      </c>
      <c r="X671" t="s"/>
      <c r="Y671" t="s">
        <v>85</v>
      </c>
      <c r="Z671">
        <f>HYPERLINK("https://hotelmonitor-cachepage.eclerx.com/savepage/tk_15435846576417027_sr_2117.html","info")</f>
        <v/>
      </c>
      <c r="AA671" t="n">
        <v>270847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59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1814969</v>
      </c>
      <c r="AZ671" t="s">
        <v>1138</v>
      </c>
      <c r="BA671" t="s"/>
      <c r="BB671" t="n">
        <v>638015</v>
      </c>
      <c r="BC671" t="n">
        <v>13.444567</v>
      </c>
      <c r="BD671" t="n">
        <v>52.504865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1135</v>
      </c>
      <c r="F672" t="n">
        <v>1751498</v>
      </c>
      <c r="G672" t="s">
        <v>74</v>
      </c>
      <c r="H672" t="s">
        <v>75</v>
      </c>
      <c r="I672" t="s"/>
      <c r="J672" t="s">
        <v>74</v>
      </c>
      <c r="K672" t="n">
        <v>167</v>
      </c>
      <c r="L672" t="s">
        <v>76</v>
      </c>
      <c r="M672" t="s"/>
      <c r="N672" t="s">
        <v>1142</v>
      </c>
      <c r="O672" t="s">
        <v>78</v>
      </c>
      <c r="P672" t="s">
        <v>1137</v>
      </c>
      <c r="Q672" t="s"/>
      <c r="R672" t="s">
        <v>118</v>
      </c>
      <c r="S672" t="s">
        <v>365</v>
      </c>
      <c r="T672" t="s">
        <v>82</v>
      </c>
      <c r="U672" t="s"/>
      <c r="V672" t="s">
        <v>83</v>
      </c>
      <c r="W672" t="s">
        <v>99</v>
      </c>
      <c r="X672" t="s"/>
      <c r="Y672" t="s">
        <v>85</v>
      </c>
      <c r="Z672">
        <f>HYPERLINK("https://hotelmonitor-cachepage.eclerx.com/savepage/tk_15435846576417027_sr_2117.html","info")</f>
        <v/>
      </c>
      <c r="AA672" t="n">
        <v>270847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59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1814969</v>
      </c>
      <c r="AZ672" t="s">
        <v>1138</v>
      </c>
      <c r="BA672" t="s"/>
      <c r="BB672" t="n">
        <v>638015</v>
      </c>
      <c r="BC672" t="n">
        <v>13.444567</v>
      </c>
      <c r="BD672" t="n">
        <v>52.504865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1143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104</v>
      </c>
      <c r="L673" t="s">
        <v>76</v>
      </c>
      <c r="M673" t="s"/>
      <c r="N673" t="s">
        <v>113</v>
      </c>
      <c r="O673" t="s">
        <v>78</v>
      </c>
      <c r="P673" t="s">
        <v>1143</v>
      </c>
      <c r="Q673" t="s"/>
      <c r="R673" t="s">
        <v>80</v>
      </c>
      <c r="S673" t="s">
        <v>522</v>
      </c>
      <c r="T673" t="s">
        <v>82</v>
      </c>
      <c r="U673" t="s"/>
      <c r="V673" t="s">
        <v>83</v>
      </c>
      <c r="W673" t="s">
        <v>99</v>
      </c>
      <c r="X673" t="s"/>
      <c r="Y673" t="s">
        <v>85</v>
      </c>
      <c r="Z673">
        <f>HYPERLINK("https://hotelmonitor-cachepage.eclerx.com/savepage/tk_15435845730513217_sr_2117.html","info")</f>
        <v/>
      </c>
      <c r="AA673" t="n">
        <v>-2071680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13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2071680</v>
      </c>
      <c r="AZ673" t="s">
        <v>1144</v>
      </c>
      <c r="BA673" t="s"/>
      <c r="BB673" t="n">
        <v>9919</v>
      </c>
      <c r="BC673" t="n">
        <v>13.20244</v>
      </c>
      <c r="BD673" t="n">
        <v>52.537927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1145</v>
      </c>
      <c r="F674" t="n">
        <v>529948</v>
      </c>
      <c r="G674" t="s">
        <v>74</v>
      </c>
      <c r="H674" t="s">
        <v>75</v>
      </c>
      <c r="I674" t="s"/>
      <c r="J674" t="s">
        <v>74</v>
      </c>
      <c r="K674" t="n">
        <v>112</v>
      </c>
      <c r="L674" t="s">
        <v>76</v>
      </c>
      <c r="M674" t="s"/>
      <c r="N674" t="s">
        <v>1146</v>
      </c>
      <c r="O674" t="s">
        <v>78</v>
      </c>
      <c r="P674" t="s">
        <v>1147</v>
      </c>
      <c r="Q674" t="s"/>
      <c r="R674" t="s">
        <v>118</v>
      </c>
      <c r="S674" t="s">
        <v>813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HYPERLINK("https://hotelmonitor-cachepage.eclerx.com/savepage/tk_15435845593741639_sr_2117.html","info")</f>
        <v/>
      </c>
      <c r="AA674" t="n">
        <v>99181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4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225697</v>
      </c>
      <c r="AZ674" t="s">
        <v>1148</v>
      </c>
      <c r="BA674" t="s"/>
      <c r="BB674" t="n">
        <v>214340</v>
      </c>
      <c r="BC674" t="n">
        <v>13.334382</v>
      </c>
      <c r="BD674" t="n">
        <v>52.51376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1145</v>
      </c>
      <c r="F675" t="n">
        <v>529948</v>
      </c>
      <c r="G675" t="s">
        <v>74</v>
      </c>
      <c r="H675" t="s">
        <v>75</v>
      </c>
      <c r="I675" t="s"/>
      <c r="J675" t="s">
        <v>74</v>
      </c>
      <c r="K675" t="n">
        <v>132</v>
      </c>
      <c r="L675" t="s">
        <v>76</v>
      </c>
      <c r="M675" t="s"/>
      <c r="N675" t="s">
        <v>1149</v>
      </c>
      <c r="O675" t="s">
        <v>78</v>
      </c>
      <c r="P675" t="s">
        <v>1147</v>
      </c>
      <c r="Q675" t="s"/>
      <c r="R675" t="s">
        <v>118</v>
      </c>
      <c r="S675" t="s">
        <v>428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HYPERLINK("https://hotelmonitor-cachepage.eclerx.com/savepage/tk_15435845593741639_sr_2117.html","info")</f>
        <v/>
      </c>
      <c r="AA675" t="n">
        <v>99181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4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225697</v>
      </c>
      <c r="AZ675" t="s">
        <v>1148</v>
      </c>
      <c r="BA675" t="s"/>
      <c r="BB675" t="n">
        <v>214340</v>
      </c>
      <c r="BC675" t="n">
        <v>13.334382</v>
      </c>
      <c r="BD675" t="n">
        <v>52.51376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1145</v>
      </c>
      <c r="F676" t="n">
        <v>529948</v>
      </c>
      <c r="G676" t="s">
        <v>74</v>
      </c>
      <c r="H676" t="s">
        <v>75</v>
      </c>
      <c r="I676" t="s"/>
      <c r="J676" t="s">
        <v>74</v>
      </c>
      <c r="K676" t="n">
        <v>132</v>
      </c>
      <c r="L676" t="s">
        <v>76</v>
      </c>
      <c r="M676" t="s"/>
      <c r="N676" t="s">
        <v>519</v>
      </c>
      <c r="O676" t="s">
        <v>78</v>
      </c>
      <c r="P676" t="s">
        <v>1147</v>
      </c>
      <c r="Q676" t="s"/>
      <c r="R676" t="s">
        <v>118</v>
      </c>
      <c r="S676" t="s">
        <v>428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HYPERLINK("https://hotelmonitor-cachepage.eclerx.com/savepage/tk_15435845593741639_sr_2117.html","info")</f>
        <v/>
      </c>
      <c r="AA676" t="n">
        <v>99181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4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225697</v>
      </c>
      <c r="AZ676" t="s">
        <v>1148</v>
      </c>
      <c r="BA676" t="s"/>
      <c r="BB676" t="n">
        <v>214340</v>
      </c>
      <c r="BC676" t="n">
        <v>13.334382</v>
      </c>
      <c r="BD676" t="n">
        <v>52.51376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1145</v>
      </c>
      <c r="F677" t="n">
        <v>529948</v>
      </c>
      <c r="G677" t="s">
        <v>74</v>
      </c>
      <c r="H677" t="s">
        <v>75</v>
      </c>
      <c r="I677" t="s"/>
      <c r="J677" t="s">
        <v>74</v>
      </c>
      <c r="K677" t="n">
        <v>137</v>
      </c>
      <c r="L677" t="s">
        <v>76</v>
      </c>
      <c r="M677" t="s"/>
      <c r="N677" t="s">
        <v>1150</v>
      </c>
      <c r="O677" t="s">
        <v>78</v>
      </c>
      <c r="P677" t="s">
        <v>1147</v>
      </c>
      <c r="Q677" t="s"/>
      <c r="R677" t="s">
        <v>118</v>
      </c>
      <c r="S677" t="s">
        <v>360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HYPERLINK("https://hotelmonitor-cachepage.eclerx.com/savepage/tk_15435845593741639_sr_2117.html","info")</f>
        <v/>
      </c>
      <c r="AA677" t="n">
        <v>99181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4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225697</v>
      </c>
      <c r="AZ677" t="s">
        <v>1148</v>
      </c>
      <c r="BA677" t="s"/>
      <c r="BB677" t="n">
        <v>214340</v>
      </c>
      <c r="BC677" t="n">
        <v>13.334382</v>
      </c>
      <c r="BD677" t="n">
        <v>52.51376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1145</v>
      </c>
      <c r="F678" t="n">
        <v>529948</v>
      </c>
      <c r="G678" t="s">
        <v>74</v>
      </c>
      <c r="H678" t="s">
        <v>75</v>
      </c>
      <c r="I678" t="s"/>
      <c r="J678" t="s">
        <v>74</v>
      </c>
      <c r="K678" t="n">
        <v>148</v>
      </c>
      <c r="L678" t="s">
        <v>76</v>
      </c>
      <c r="M678" t="s"/>
      <c r="N678" t="s">
        <v>1146</v>
      </c>
      <c r="O678" t="s">
        <v>78</v>
      </c>
      <c r="P678" t="s">
        <v>1147</v>
      </c>
      <c r="Q678" t="s"/>
      <c r="R678" t="s">
        <v>118</v>
      </c>
      <c r="S678" t="s">
        <v>979</v>
      </c>
      <c r="T678" t="s">
        <v>82</v>
      </c>
      <c r="U678" t="s"/>
      <c r="V678" t="s">
        <v>83</v>
      </c>
      <c r="W678" t="s">
        <v>99</v>
      </c>
      <c r="X678" t="s"/>
      <c r="Y678" t="s">
        <v>85</v>
      </c>
      <c r="Z678">
        <f>HYPERLINK("https://hotelmonitor-cachepage.eclerx.com/savepage/tk_15435845593741639_sr_2117.html","info")</f>
        <v/>
      </c>
      <c r="AA678" t="n">
        <v>99181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4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225697</v>
      </c>
      <c r="AZ678" t="s">
        <v>1148</v>
      </c>
      <c r="BA678" t="s"/>
      <c r="BB678" t="n">
        <v>214340</v>
      </c>
      <c r="BC678" t="n">
        <v>13.334382</v>
      </c>
      <c r="BD678" t="n">
        <v>52.51376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1145</v>
      </c>
      <c r="F679" t="n">
        <v>529948</v>
      </c>
      <c r="G679" t="s">
        <v>74</v>
      </c>
      <c r="H679" t="s">
        <v>75</v>
      </c>
      <c r="I679" t="s"/>
      <c r="J679" t="s">
        <v>74</v>
      </c>
      <c r="K679" t="n">
        <v>168</v>
      </c>
      <c r="L679" t="s">
        <v>76</v>
      </c>
      <c r="M679" t="s"/>
      <c r="N679" t="s">
        <v>1149</v>
      </c>
      <c r="O679" t="s">
        <v>78</v>
      </c>
      <c r="P679" t="s">
        <v>1147</v>
      </c>
      <c r="Q679" t="s"/>
      <c r="R679" t="s">
        <v>118</v>
      </c>
      <c r="S679" t="s">
        <v>432</v>
      </c>
      <c r="T679" t="s">
        <v>82</v>
      </c>
      <c r="U679" t="s"/>
      <c r="V679" t="s">
        <v>83</v>
      </c>
      <c r="W679" t="s">
        <v>99</v>
      </c>
      <c r="X679" t="s"/>
      <c r="Y679" t="s">
        <v>85</v>
      </c>
      <c r="Z679">
        <f>HYPERLINK("https://hotelmonitor-cachepage.eclerx.com/savepage/tk_15435845593741639_sr_2117.html","info")</f>
        <v/>
      </c>
      <c r="AA679" t="n">
        <v>99181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4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225697</v>
      </c>
      <c r="AZ679" t="s">
        <v>1148</v>
      </c>
      <c r="BA679" t="s"/>
      <c r="BB679" t="n">
        <v>214340</v>
      </c>
      <c r="BC679" t="n">
        <v>13.334382</v>
      </c>
      <c r="BD679" t="n">
        <v>52.51376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1145</v>
      </c>
      <c r="F680" t="n">
        <v>529948</v>
      </c>
      <c r="G680" t="s">
        <v>74</v>
      </c>
      <c r="H680" t="s">
        <v>75</v>
      </c>
      <c r="I680" t="s"/>
      <c r="J680" t="s">
        <v>74</v>
      </c>
      <c r="K680" t="n">
        <v>168</v>
      </c>
      <c r="L680" t="s">
        <v>76</v>
      </c>
      <c r="M680" t="s"/>
      <c r="N680" t="s">
        <v>519</v>
      </c>
      <c r="O680" t="s">
        <v>78</v>
      </c>
      <c r="P680" t="s">
        <v>1147</v>
      </c>
      <c r="Q680" t="s"/>
      <c r="R680" t="s">
        <v>118</v>
      </c>
      <c r="S680" t="s">
        <v>432</v>
      </c>
      <c r="T680" t="s">
        <v>82</v>
      </c>
      <c r="U680" t="s"/>
      <c r="V680" t="s">
        <v>83</v>
      </c>
      <c r="W680" t="s">
        <v>99</v>
      </c>
      <c r="X680" t="s"/>
      <c r="Y680" t="s">
        <v>85</v>
      </c>
      <c r="Z680">
        <f>HYPERLINK("https://hotelmonitor-cachepage.eclerx.com/savepage/tk_15435845593741639_sr_2117.html","info")</f>
        <v/>
      </c>
      <c r="AA680" t="n">
        <v>99181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4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225697</v>
      </c>
      <c r="AZ680" t="s">
        <v>1148</v>
      </c>
      <c r="BA680" t="s"/>
      <c r="BB680" t="n">
        <v>214340</v>
      </c>
      <c r="BC680" t="n">
        <v>13.334382</v>
      </c>
      <c r="BD680" t="n">
        <v>52.51376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1145</v>
      </c>
      <c r="F681" t="n">
        <v>529948</v>
      </c>
      <c r="G681" t="s">
        <v>74</v>
      </c>
      <c r="H681" t="s">
        <v>75</v>
      </c>
      <c r="I681" t="s"/>
      <c r="J681" t="s">
        <v>74</v>
      </c>
      <c r="K681" t="n">
        <v>173</v>
      </c>
      <c r="L681" t="s">
        <v>76</v>
      </c>
      <c r="M681" t="s"/>
      <c r="N681" t="s">
        <v>1150</v>
      </c>
      <c r="O681" t="s">
        <v>78</v>
      </c>
      <c r="P681" t="s">
        <v>1147</v>
      </c>
      <c r="Q681" t="s"/>
      <c r="R681" t="s">
        <v>118</v>
      </c>
      <c r="S681" t="s">
        <v>630</v>
      </c>
      <c r="T681" t="s">
        <v>82</v>
      </c>
      <c r="U681" t="s"/>
      <c r="V681" t="s">
        <v>83</v>
      </c>
      <c r="W681" t="s">
        <v>99</v>
      </c>
      <c r="X681" t="s"/>
      <c r="Y681" t="s">
        <v>85</v>
      </c>
      <c r="Z681">
        <f>HYPERLINK("https://hotelmonitor-cachepage.eclerx.com/savepage/tk_15435845593741639_sr_2117.html","info")</f>
        <v/>
      </c>
      <c r="AA681" t="n">
        <v>99181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4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225697</v>
      </c>
      <c r="AZ681" t="s">
        <v>1148</v>
      </c>
      <c r="BA681" t="s"/>
      <c r="BB681" t="n">
        <v>214340</v>
      </c>
      <c r="BC681" t="n">
        <v>13.334382</v>
      </c>
      <c r="BD681" t="n">
        <v>52.51376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1151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114.8</v>
      </c>
      <c r="L682" t="s">
        <v>76</v>
      </c>
      <c r="M682" t="s"/>
      <c r="N682" t="s">
        <v>96</v>
      </c>
      <c r="O682" t="s">
        <v>78</v>
      </c>
      <c r="P682" t="s">
        <v>1151</v>
      </c>
      <c r="Q682" t="s"/>
      <c r="R682" t="s">
        <v>118</v>
      </c>
      <c r="S682" t="s">
        <v>1152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HYPERLINK("https://hotelmonitor-cachepage.eclerx.com/savepage/tk_15435847136982653_sr_2117.html","info")</f>
        <v/>
      </c>
      <c r="AA682" t="n">
        <v>-6796558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91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6796558</v>
      </c>
      <c r="AZ682" t="s">
        <v>1153</v>
      </c>
      <c r="BA682" t="s"/>
      <c r="BB682" t="n">
        <v>145146</v>
      </c>
      <c r="BC682" t="n">
        <v>13.330818</v>
      </c>
      <c r="BD682" t="n">
        <v>52.503862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1151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164</v>
      </c>
      <c r="L683" t="s">
        <v>76</v>
      </c>
      <c r="M683" t="s"/>
      <c r="N683" t="s">
        <v>141</v>
      </c>
      <c r="O683" t="s">
        <v>78</v>
      </c>
      <c r="P683" t="s">
        <v>1151</v>
      </c>
      <c r="Q683" t="s"/>
      <c r="R683" t="s">
        <v>118</v>
      </c>
      <c r="S683" t="s">
        <v>809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HYPERLINK("https://hotelmonitor-cachepage.eclerx.com/savepage/tk_15435847136982653_sr_2117.html","info")</f>
        <v/>
      </c>
      <c r="AA683" t="n">
        <v>-6796558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91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6796558</v>
      </c>
      <c r="AZ683" t="s">
        <v>1153</v>
      </c>
      <c r="BA683" t="s"/>
      <c r="BB683" t="n">
        <v>145146</v>
      </c>
      <c r="BC683" t="n">
        <v>13.330818</v>
      </c>
      <c r="BD683" t="n">
        <v>52.503862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1154</v>
      </c>
      <c r="F684" t="n">
        <v>1029828</v>
      </c>
      <c r="G684" t="s">
        <v>74</v>
      </c>
      <c r="H684" t="s">
        <v>75</v>
      </c>
      <c r="I684" t="s"/>
      <c r="J684" t="s">
        <v>74</v>
      </c>
      <c r="K684" t="n">
        <v>153</v>
      </c>
      <c r="L684" t="s">
        <v>76</v>
      </c>
      <c r="M684" t="s"/>
      <c r="N684" t="s">
        <v>113</v>
      </c>
      <c r="O684" t="s">
        <v>78</v>
      </c>
      <c r="P684" t="s">
        <v>1155</v>
      </c>
      <c r="Q684" t="s"/>
      <c r="R684" t="s">
        <v>80</v>
      </c>
      <c r="S684" t="s">
        <v>215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HYPERLINK("https://hotelmonitor-cachepage.eclerx.com/savepage/tk_1543584813656945_sr_2117.html","info")</f>
        <v/>
      </c>
      <c r="AA684" t="n">
        <v>173848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146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937838</v>
      </c>
      <c r="AZ684" t="s">
        <v>1156</v>
      </c>
      <c r="BA684" t="s"/>
      <c r="BB684" t="n">
        <v>455056</v>
      </c>
      <c r="BC684" t="n">
        <v>13.389098</v>
      </c>
      <c r="BD684" t="n">
        <v>52.535693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1154</v>
      </c>
      <c r="F685" t="n">
        <v>1029828</v>
      </c>
      <c r="G685" t="s">
        <v>74</v>
      </c>
      <c r="H685" t="s">
        <v>75</v>
      </c>
      <c r="I685" t="s"/>
      <c r="J685" t="s">
        <v>74</v>
      </c>
      <c r="K685" t="n">
        <v>173</v>
      </c>
      <c r="L685" t="s">
        <v>76</v>
      </c>
      <c r="M685" t="s"/>
      <c r="N685" t="s">
        <v>739</v>
      </c>
      <c r="O685" t="s">
        <v>78</v>
      </c>
      <c r="P685" t="s">
        <v>1155</v>
      </c>
      <c r="Q685" t="s"/>
      <c r="R685" t="s">
        <v>80</v>
      </c>
      <c r="S685" t="s">
        <v>630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HYPERLINK("https://hotelmonitor-cachepage.eclerx.com/savepage/tk_1543584813656945_sr_2117.html","info")</f>
        <v/>
      </c>
      <c r="AA685" t="n">
        <v>173848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146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937838</v>
      </c>
      <c r="AZ685" t="s">
        <v>1156</v>
      </c>
      <c r="BA685" t="s"/>
      <c r="BB685" t="n">
        <v>455056</v>
      </c>
      <c r="BC685" t="n">
        <v>13.389098</v>
      </c>
      <c r="BD685" t="n">
        <v>52.535693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1157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500</v>
      </c>
      <c r="L686" t="s">
        <v>76</v>
      </c>
      <c r="M686" t="s"/>
      <c r="N686" t="s">
        <v>1024</v>
      </c>
      <c r="O686" t="s">
        <v>78</v>
      </c>
      <c r="P686" t="s">
        <v>1157</v>
      </c>
      <c r="Q686" t="s"/>
      <c r="R686" t="s">
        <v>114</v>
      </c>
      <c r="S686" t="s">
        <v>232</v>
      </c>
      <c r="T686" t="s">
        <v>82</v>
      </c>
      <c r="U686" t="s"/>
      <c r="V686" t="s">
        <v>83</v>
      </c>
      <c r="W686" t="s">
        <v>99</v>
      </c>
      <c r="X686" t="s"/>
      <c r="Y686" t="s">
        <v>85</v>
      </c>
      <c r="Z686">
        <f>HYPERLINK("https://hotelmonitor-cachepage.eclerx.com/savepage/tk_15435850519001427_sr_2117.html","info")</f>
        <v/>
      </c>
      <c r="AA686" t="n">
        <v>-163215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282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163215</v>
      </c>
      <c r="AZ686" t="s">
        <v>1158</v>
      </c>
      <c r="BA686" t="s"/>
      <c r="BB686" t="n">
        <v>143760</v>
      </c>
      <c r="BC686" t="n">
        <v>13.3043</v>
      </c>
      <c r="BD686" t="n">
        <v>52.5056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1159</v>
      </c>
      <c r="F687" t="n">
        <v>1609507</v>
      </c>
      <c r="G687" t="s">
        <v>74</v>
      </c>
      <c r="H687" t="s">
        <v>75</v>
      </c>
      <c r="I687" t="s"/>
      <c r="J687" t="s">
        <v>74</v>
      </c>
      <c r="K687" t="n">
        <v>198.55</v>
      </c>
      <c r="L687" t="s">
        <v>76</v>
      </c>
      <c r="M687" t="s"/>
      <c r="N687" t="s">
        <v>96</v>
      </c>
      <c r="O687" t="s">
        <v>78</v>
      </c>
      <c r="P687" t="s">
        <v>1160</v>
      </c>
      <c r="Q687" t="s"/>
      <c r="R687" t="s">
        <v>80</v>
      </c>
      <c r="S687" t="s">
        <v>1161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HYPERLINK("https://hotelmonitor-cachepage.eclerx.com/savepage/tk_15435847110445123_sr_2117.html","info")</f>
        <v/>
      </c>
      <c r="AA687" t="n">
        <v>256947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89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1213840</v>
      </c>
      <c r="AZ687" t="s">
        <v>1162</v>
      </c>
      <c r="BA687" t="s"/>
      <c r="BB687" t="n">
        <v>52198</v>
      </c>
      <c r="BC687" t="n">
        <v>13.399965</v>
      </c>
      <c r="BD687" t="n">
        <v>52.523037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1159</v>
      </c>
      <c r="F688" t="n">
        <v>1609507</v>
      </c>
      <c r="G688" t="s">
        <v>74</v>
      </c>
      <c r="H688" t="s">
        <v>75</v>
      </c>
      <c r="I688" t="s"/>
      <c r="J688" t="s">
        <v>74</v>
      </c>
      <c r="K688" t="n">
        <v>279</v>
      </c>
      <c r="L688" t="s">
        <v>76</v>
      </c>
      <c r="M688" t="s"/>
      <c r="N688" t="s">
        <v>127</v>
      </c>
      <c r="O688" t="s">
        <v>78</v>
      </c>
      <c r="P688" t="s">
        <v>1160</v>
      </c>
      <c r="Q688" t="s"/>
      <c r="R688" t="s">
        <v>80</v>
      </c>
      <c r="S688" t="s">
        <v>1099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HYPERLINK("https://hotelmonitor-cachepage.eclerx.com/savepage/tk_15435847110445123_sr_2117.html","info")</f>
        <v/>
      </c>
      <c r="AA688" t="n">
        <v>256947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89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1213840</v>
      </c>
      <c r="AZ688" t="s">
        <v>1162</v>
      </c>
      <c r="BA688" t="s"/>
      <c r="BB688" t="n">
        <v>52198</v>
      </c>
      <c r="BC688" t="n">
        <v>13.399965</v>
      </c>
      <c r="BD688" t="n">
        <v>52.523037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1163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137.02</v>
      </c>
      <c r="L689" t="s">
        <v>76</v>
      </c>
      <c r="M689" t="s"/>
      <c r="N689" t="s">
        <v>96</v>
      </c>
      <c r="O689" t="s">
        <v>78</v>
      </c>
      <c r="P689" t="s">
        <v>1163</v>
      </c>
      <c r="Q689" t="s"/>
      <c r="R689" t="s">
        <v>118</v>
      </c>
      <c r="S689" t="s">
        <v>1164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HYPERLINK("https://hotelmonitor-cachepage.eclerx.com/savepage/tk_15435850418003194_sr_2117.html","info")</f>
        <v/>
      </c>
      <c r="AA689" t="n">
        <v>-1003368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276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1003368</v>
      </c>
      <c r="AZ689" t="s">
        <v>1165</v>
      </c>
      <c r="BA689" t="s"/>
      <c r="BB689" t="n">
        <v>431010</v>
      </c>
      <c r="BC689" t="n">
        <v>13.378002</v>
      </c>
      <c r="BD689" t="n">
        <v>52.528573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1163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152.25</v>
      </c>
      <c r="L690" t="s">
        <v>76</v>
      </c>
      <c r="M690" t="s"/>
      <c r="N690" t="s">
        <v>141</v>
      </c>
      <c r="O690" t="s">
        <v>78</v>
      </c>
      <c r="P690" t="s">
        <v>1163</v>
      </c>
      <c r="Q690" t="s"/>
      <c r="R690" t="s">
        <v>118</v>
      </c>
      <c r="S690" t="s">
        <v>1043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HYPERLINK("https://hotelmonitor-cachepage.eclerx.com/savepage/tk_15435850418003194_sr_2117.html","info")</f>
        <v/>
      </c>
      <c r="AA690" t="n">
        <v>-1003368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276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1003368</v>
      </c>
      <c r="AZ690" t="s">
        <v>1165</v>
      </c>
      <c r="BA690" t="s"/>
      <c r="BB690" t="n">
        <v>431010</v>
      </c>
      <c r="BC690" t="n">
        <v>13.378002</v>
      </c>
      <c r="BD690" t="n">
        <v>52.528573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1163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182.25</v>
      </c>
      <c r="L691" t="s">
        <v>76</v>
      </c>
      <c r="M691" t="s"/>
      <c r="N691" t="s">
        <v>871</v>
      </c>
      <c r="O691" t="s">
        <v>78</v>
      </c>
      <c r="P691" t="s">
        <v>1163</v>
      </c>
      <c r="Q691" t="s"/>
      <c r="R691" t="s">
        <v>118</v>
      </c>
      <c r="S691" t="s">
        <v>1166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HYPERLINK("https://hotelmonitor-cachepage.eclerx.com/savepage/tk_15435850418003194_sr_2117.html","info")</f>
        <v/>
      </c>
      <c r="AA691" t="n">
        <v>-1003368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276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1003368</v>
      </c>
      <c r="AZ691" t="s">
        <v>1165</v>
      </c>
      <c r="BA691" t="s"/>
      <c r="BB691" t="n">
        <v>431010</v>
      </c>
      <c r="BC691" t="n">
        <v>13.378002</v>
      </c>
      <c r="BD691" t="n">
        <v>52.528573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1167</v>
      </c>
      <c r="F692" t="n">
        <v>4580613</v>
      </c>
      <c r="G692" t="s">
        <v>74</v>
      </c>
      <c r="H692" t="s">
        <v>75</v>
      </c>
      <c r="I692" t="s"/>
      <c r="J692" t="s">
        <v>74</v>
      </c>
      <c r="K692" t="n">
        <v>154</v>
      </c>
      <c r="L692" t="s">
        <v>76</v>
      </c>
      <c r="M692" t="s"/>
      <c r="N692" t="s">
        <v>113</v>
      </c>
      <c r="O692" t="s">
        <v>78</v>
      </c>
      <c r="P692" t="s">
        <v>1168</v>
      </c>
      <c r="Q692" t="s"/>
      <c r="R692" t="s">
        <v>118</v>
      </c>
      <c r="S692" t="s">
        <v>808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HYPERLINK("https://hotelmonitor-cachepage.eclerx.com/savepage/tk_1543584919003166_sr_2117.html","info")</f>
        <v/>
      </c>
      <c r="AA692" t="n">
        <v>585622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207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3415341</v>
      </c>
      <c r="AZ692" t="s">
        <v>1169</v>
      </c>
      <c r="BA692" t="s"/>
      <c r="BB692" t="n">
        <v>874870</v>
      </c>
      <c r="BC692" t="n">
        <v>13.400057</v>
      </c>
      <c r="BD692" t="n">
        <v>52.499345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1167</v>
      </c>
      <c r="F693" t="n">
        <v>4580613</v>
      </c>
      <c r="G693" t="s">
        <v>74</v>
      </c>
      <c r="H693" t="s">
        <v>75</v>
      </c>
      <c r="I693" t="s"/>
      <c r="J693" t="s">
        <v>74</v>
      </c>
      <c r="K693" t="n">
        <v>164</v>
      </c>
      <c r="L693" t="s">
        <v>76</v>
      </c>
      <c r="M693" t="s"/>
      <c r="N693" t="s">
        <v>756</v>
      </c>
      <c r="O693" t="s">
        <v>78</v>
      </c>
      <c r="P693" t="s">
        <v>1168</v>
      </c>
      <c r="Q693" t="s"/>
      <c r="R693" t="s">
        <v>118</v>
      </c>
      <c r="S693" t="s">
        <v>809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HYPERLINK("https://hotelmonitor-cachepage.eclerx.com/savepage/tk_1543584919003166_sr_2117.html","info")</f>
        <v/>
      </c>
      <c r="AA693" t="n">
        <v>585622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207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3415341</v>
      </c>
      <c r="AZ693" t="s">
        <v>1169</v>
      </c>
      <c r="BA693" t="s"/>
      <c r="BB693" t="n">
        <v>874870</v>
      </c>
      <c r="BC693" t="n">
        <v>13.400057</v>
      </c>
      <c r="BD693" t="n">
        <v>52.499345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1167</v>
      </c>
      <c r="F694" t="n">
        <v>4580613</v>
      </c>
      <c r="G694" t="s">
        <v>74</v>
      </c>
      <c r="H694" t="s">
        <v>75</v>
      </c>
      <c r="I694" t="s"/>
      <c r="J694" t="s">
        <v>74</v>
      </c>
      <c r="K694" t="n">
        <v>174</v>
      </c>
      <c r="L694" t="s">
        <v>76</v>
      </c>
      <c r="M694" t="s"/>
      <c r="N694" t="s">
        <v>252</v>
      </c>
      <c r="O694" t="s">
        <v>78</v>
      </c>
      <c r="P694" t="s">
        <v>1168</v>
      </c>
      <c r="Q694" t="s"/>
      <c r="R694" t="s">
        <v>118</v>
      </c>
      <c r="S694" t="s">
        <v>563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HYPERLINK("https://hotelmonitor-cachepage.eclerx.com/savepage/tk_1543584919003166_sr_2117.html","info")</f>
        <v/>
      </c>
      <c r="AA694" t="n">
        <v>585622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207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3415341</v>
      </c>
      <c r="AZ694" t="s">
        <v>1169</v>
      </c>
      <c r="BA694" t="s"/>
      <c r="BB694" t="n">
        <v>874870</v>
      </c>
      <c r="BC694" t="n">
        <v>13.400057</v>
      </c>
      <c r="BD694" t="n">
        <v>52.499345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1170</v>
      </c>
      <c r="F695" t="n">
        <v>117697</v>
      </c>
      <c r="G695" t="s">
        <v>74</v>
      </c>
      <c r="H695" t="s">
        <v>75</v>
      </c>
      <c r="I695" t="s"/>
      <c r="J695" t="s">
        <v>74</v>
      </c>
      <c r="K695" t="n">
        <v>95</v>
      </c>
      <c r="L695" t="s">
        <v>76</v>
      </c>
      <c r="M695" t="s"/>
      <c r="N695" t="s">
        <v>141</v>
      </c>
      <c r="O695" t="s">
        <v>78</v>
      </c>
      <c r="P695" t="s">
        <v>1171</v>
      </c>
      <c r="Q695" t="s"/>
      <c r="R695" t="s">
        <v>80</v>
      </c>
      <c r="S695" t="s">
        <v>147</v>
      </c>
      <c r="T695" t="s">
        <v>82</v>
      </c>
      <c r="U695" t="s"/>
      <c r="V695" t="s">
        <v>83</v>
      </c>
      <c r="W695" t="s">
        <v>99</v>
      </c>
      <c r="X695" t="s"/>
      <c r="Y695" t="s">
        <v>85</v>
      </c>
      <c r="Z695">
        <f>HYPERLINK("https://hotelmonitor-cachepage.eclerx.com/savepage/tk_15435847673746626_sr_2117.html","info")</f>
        <v/>
      </c>
      <c r="AA695" t="n">
        <v>26858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119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230425</v>
      </c>
      <c r="AZ695" t="s">
        <v>1172</v>
      </c>
      <c r="BA695" t="s"/>
      <c r="BB695" t="n">
        <v>67762</v>
      </c>
      <c r="BC695" t="n">
        <v>13.42788</v>
      </c>
      <c r="BD695" t="n">
        <v>52.562761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1173</v>
      </c>
      <c r="F696" t="n">
        <v>76849</v>
      </c>
      <c r="G696" t="s">
        <v>74</v>
      </c>
      <c r="H696" t="s">
        <v>75</v>
      </c>
      <c r="I696" t="s"/>
      <c r="J696" t="s">
        <v>74</v>
      </c>
      <c r="K696" t="n">
        <v>75</v>
      </c>
      <c r="L696" t="s">
        <v>76</v>
      </c>
      <c r="M696" t="s"/>
      <c r="N696" t="s">
        <v>1174</v>
      </c>
      <c r="O696" t="s">
        <v>78</v>
      </c>
      <c r="P696" t="s">
        <v>1175</v>
      </c>
      <c r="Q696" t="s"/>
      <c r="R696" t="s">
        <v>118</v>
      </c>
      <c r="S696" t="s">
        <v>1176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HYPERLINK("https://hotelmonitor-cachepage.eclerx.com/savepage/tk_15435846877806292_sr_2117.html","info")</f>
        <v/>
      </c>
      <c r="AA696" t="n">
        <v>9610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76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1055000</v>
      </c>
      <c r="AZ696" t="s"/>
      <c r="BA696" t="s"/>
      <c r="BB696" t="n">
        <v>67412</v>
      </c>
      <c r="BC696" t="n">
        <v>13.498467</v>
      </c>
      <c r="BD696" t="n">
        <v>52.389061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1173</v>
      </c>
      <c r="F697" t="n">
        <v>76849</v>
      </c>
      <c r="G697" t="s">
        <v>74</v>
      </c>
      <c r="H697" t="s">
        <v>75</v>
      </c>
      <c r="I697" t="s"/>
      <c r="J697" t="s">
        <v>74</v>
      </c>
      <c r="K697" t="n">
        <v>75</v>
      </c>
      <c r="L697" t="s">
        <v>76</v>
      </c>
      <c r="M697" t="s"/>
      <c r="N697" t="s">
        <v>1177</v>
      </c>
      <c r="O697" t="s">
        <v>78</v>
      </c>
      <c r="P697" t="s">
        <v>1175</v>
      </c>
      <c r="Q697" t="s"/>
      <c r="R697" t="s">
        <v>118</v>
      </c>
      <c r="S697" t="s">
        <v>1176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HYPERLINK("https://hotelmonitor-cachepage.eclerx.com/savepage/tk_15435846877806292_sr_2117.html","info")</f>
        <v/>
      </c>
      <c r="AA697" t="n">
        <v>9610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76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1055000</v>
      </c>
      <c r="AZ697" t="s"/>
      <c r="BA697" t="s"/>
      <c r="BB697" t="n">
        <v>67412</v>
      </c>
      <c r="BC697" t="n">
        <v>13.498467</v>
      </c>
      <c r="BD697" t="n">
        <v>52.389061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1173</v>
      </c>
      <c r="F698" t="n">
        <v>76849</v>
      </c>
      <c r="G698" t="s">
        <v>74</v>
      </c>
      <c r="H698" t="s">
        <v>75</v>
      </c>
      <c r="I698" t="s"/>
      <c r="J698" t="s">
        <v>74</v>
      </c>
      <c r="K698" t="n">
        <v>95</v>
      </c>
      <c r="L698" t="s">
        <v>76</v>
      </c>
      <c r="M698" t="s"/>
      <c r="N698" t="s">
        <v>1178</v>
      </c>
      <c r="O698" t="s">
        <v>78</v>
      </c>
      <c r="P698" t="s">
        <v>1175</v>
      </c>
      <c r="Q698" t="s"/>
      <c r="R698" t="s">
        <v>118</v>
      </c>
      <c r="S698" t="s">
        <v>147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HYPERLINK("https://hotelmonitor-cachepage.eclerx.com/savepage/tk_15435846877806292_sr_2117.html","info")</f>
        <v/>
      </c>
      <c r="AA698" t="n">
        <v>9610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76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1055000</v>
      </c>
      <c r="AZ698" t="s"/>
      <c r="BA698" t="s"/>
      <c r="BB698" t="n">
        <v>67412</v>
      </c>
      <c r="BC698" t="n">
        <v>13.498467</v>
      </c>
      <c r="BD698" t="n">
        <v>52.389061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1173</v>
      </c>
      <c r="F699" t="n">
        <v>76849</v>
      </c>
      <c r="G699" t="s">
        <v>74</v>
      </c>
      <c r="H699" t="s">
        <v>75</v>
      </c>
      <c r="I699" t="s"/>
      <c r="J699" t="s">
        <v>74</v>
      </c>
      <c r="K699" t="n">
        <v>101</v>
      </c>
      <c r="L699" t="s">
        <v>76</v>
      </c>
      <c r="M699" t="s"/>
      <c r="N699" t="s">
        <v>1174</v>
      </c>
      <c r="O699" t="s">
        <v>78</v>
      </c>
      <c r="P699" t="s">
        <v>1175</v>
      </c>
      <c r="Q699" t="s"/>
      <c r="R699" t="s">
        <v>118</v>
      </c>
      <c r="S699" t="s">
        <v>1179</v>
      </c>
      <c r="T699" t="s">
        <v>82</v>
      </c>
      <c r="U699" t="s"/>
      <c r="V699" t="s">
        <v>83</v>
      </c>
      <c r="W699" t="s">
        <v>99</v>
      </c>
      <c r="X699" t="s"/>
      <c r="Y699" t="s">
        <v>85</v>
      </c>
      <c r="Z699">
        <f>HYPERLINK("https://hotelmonitor-cachepage.eclerx.com/savepage/tk_15435846877806292_sr_2117.html","info")</f>
        <v/>
      </c>
      <c r="AA699" t="n">
        <v>9610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76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1055000</v>
      </c>
      <c r="AZ699" t="s"/>
      <c r="BA699" t="s"/>
      <c r="BB699" t="n">
        <v>67412</v>
      </c>
      <c r="BC699" t="n">
        <v>13.498467</v>
      </c>
      <c r="BD699" t="n">
        <v>52.389061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1173</v>
      </c>
      <c r="F700" t="n">
        <v>76849</v>
      </c>
      <c r="G700" t="s">
        <v>74</v>
      </c>
      <c r="H700" t="s">
        <v>75</v>
      </c>
      <c r="I700" t="s"/>
      <c r="J700" t="s">
        <v>74</v>
      </c>
      <c r="K700" t="n">
        <v>101</v>
      </c>
      <c r="L700" t="s">
        <v>76</v>
      </c>
      <c r="M700" t="s"/>
      <c r="N700" t="s">
        <v>1177</v>
      </c>
      <c r="O700" t="s">
        <v>78</v>
      </c>
      <c r="P700" t="s">
        <v>1175</v>
      </c>
      <c r="Q700" t="s"/>
      <c r="R700" t="s">
        <v>118</v>
      </c>
      <c r="S700" t="s">
        <v>1179</v>
      </c>
      <c r="T700" t="s">
        <v>82</v>
      </c>
      <c r="U700" t="s"/>
      <c r="V700" t="s">
        <v>83</v>
      </c>
      <c r="W700" t="s">
        <v>99</v>
      </c>
      <c r="X700" t="s"/>
      <c r="Y700" t="s">
        <v>85</v>
      </c>
      <c r="Z700">
        <f>HYPERLINK("https://hotelmonitor-cachepage.eclerx.com/savepage/tk_15435846877806292_sr_2117.html","info")</f>
        <v/>
      </c>
      <c r="AA700" t="n">
        <v>9610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76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1055000</v>
      </c>
      <c r="AZ700" t="s"/>
      <c r="BA700" t="s"/>
      <c r="BB700" t="n">
        <v>67412</v>
      </c>
      <c r="BC700" t="n">
        <v>13.498467</v>
      </c>
      <c r="BD700" t="n">
        <v>52.389061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1173</v>
      </c>
      <c r="F701" t="n">
        <v>76849</v>
      </c>
      <c r="G701" t="s">
        <v>74</v>
      </c>
      <c r="H701" t="s">
        <v>75</v>
      </c>
      <c r="I701" t="s"/>
      <c r="J701" t="s">
        <v>74</v>
      </c>
      <c r="K701" t="n">
        <v>105</v>
      </c>
      <c r="L701" t="s">
        <v>76</v>
      </c>
      <c r="M701" t="s"/>
      <c r="N701" t="s">
        <v>1180</v>
      </c>
      <c r="O701" t="s">
        <v>78</v>
      </c>
      <c r="P701" t="s">
        <v>1175</v>
      </c>
      <c r="Q701" t="s"/>
      <c r="R701" t="s">
        <v>118</v>
      </c>
      <c r="S701" t="s">
        <v>658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HYPERLINK("https://hotelmonitor-cachepage.eclerx.com/savepage/tk_15435846877806292_sr_2117.html","info")</f>
        <v/>
      </c>
      <c r="AA701" t="n">
        <v>9610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76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1055000</v>
      </c>
      <c r="AZ701" t="s"/>
      <c r="BA701" t="s"/>
      <c r="BB701" t="n">
        <v>67412</v>
      </c>
      <c r="BC701" t="n">
        <v>13.498467</v>
      </c>
      <c r="BD701" t="n">
        <v>52.389061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1173</v>
      </c>
      <c r="F702" t="n">
        <v>76849</v>
      </c>
      <c r="G702" t="s">
        <v>74</v>
      </c>
      <c r="H702" t="s">
        <v>75</v>
      </c>
      <c r="I702" t="s"/>
      <c r="J702" t="s">
        <v>74</v>
      </c>
      <c r="K702" t="n">
        <v>115</v>
      </c>
      <c r="L702" t="s">
        <v>76</v>
      </c>
      <c r="M702" t="s"/>
      <c r="N702" t="s">
        <v>1181</v>
      </c>
      <c r="O702" t="s">
        <v>78</v>
      </c>
      <c r="P702" t="s">
        <v>1175</v>
      </c>
      <c r="Q702" t="s"/>
      <c r="R702" t="s">
        <v>118</v>
      </c>
      <c r="S702" t="s">
        <v>596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HYPERLINK("https://hotelmonitor-cachepage.eclerx.com/savepage/tk_15435846877806292_sr_2117.html","info")</f>
        <v/>
      </c>
      <c r="AA702" t="n">
        <v>9610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76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1055000</v>
      </c>
      <c r="AZ702" t="s"/>
      <c r="BA702" t="s"/>
      <c r="BB702" t="n">
        <v>67412</v>
      </c>
      <c r="BC702" t="n">
        <v>13.498467</v>
      </c>
      <c r="BD702" t="n">
        <v>52.389061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1173</v>
      </c>
      <c r="F703" t="n">
        <v>76849</v>
      </c>
      <c r="G703" t="s">
        <v>74</v>
      </c>
      <c r="H703" t="s">
        <v>75</v>
      </c>
      <c r="I703" t="s"/>
      <c r="J703" t="s">
        <v>74</v>
      </c>
      <c r="K703" t="n">
        <v>121</v>
      </c>
      <c r="L703" t="s">
        <v>76</v>
      </c>
      <c r="M703" t="s"/>
      <c r="N703" t="s">
        <v>1178</v>
      </c>
      <c r="O703" t="s">
        <v>78</v>
      </c>
      <c r="P703" t="s">
        <v>1175</v>
      </c>
      <c r="Q703" t="s"/>
      <c r="R703" t="s">
        <v>118</v>
      </c>
      <c r="S703" t="s">
        <v>1182</v>
      </c>
      <c r="T703" t="s">
        <v>82</v>
      </c>
      <c r="U703" t="s"/>
      <c r="V703" t="s">
        <v>83</v>
      </c>
      <c r="W703" t="s">
        <v>99</v>
      </c>
      <c r="X703" t="s"/>
      <c r="Y703" t="s">
        <v>85</v>
      </c>
      <c r="Z703">
        <f>HYPERLINK("https://hotelmonitor-cachepage.eclerx.com/savepage/tk_15435846877806292_sr_2117.html","info")</f>
        <v/>
      </c>
      <c r="AA703" t="n">
        <v>9610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76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1055000</v>
      </c>
      <c r="AZ703" t="s"/>
      <c r="BA703" t="s"/>
      <c r="BB703" t="n">
        <v>67412</v>
      </c>
      <c r="BC703" t="n">
        <v>13.498467</v>
      </c>
      <c r="BD703" t="n">
        <v>52.389061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1173</v>
      </c>
      <c r="F704" t="n">
        <v>76849</v>
      </c>
      <c r="G704" t="s">
        <v>74</v>
      </c>
      <c r="H704" t="s">
        <v>75</v>
      </c>
      <c r="I704" t="s"/>
      <c r="J704" t="s">
        <v>74</v>
      </c>
      <c r="K704" t="n">
        <v>122</v>
      </c>
      <c r="L704" t="s">
        <v>76</v>
      </c>
      <c r="M704" t="s"/>
      <c r="N704" t="s">
        <v>1174</v>
      </c>
      <c r="O704" t="s">
        <v>78</v>
      </c>
      <c r="P704" t="s">
        <v>1175</v>
      </c>
      <c r="Q704" t="s"/>
      <c r="R704" t="s">
        <v>118</v>
      </c>
      <c r="S704" t="s">
        <v>138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HYPERLINK("https://hotelmonitor-cachepage.eclerx.com/savepage/tk_15435846877806292_sr_2117.html","info")</f>
        <v/>
      </c>
      <c r="AA704" t="n">
        <v>9610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76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1055000</v>
      </c>
      <c r="AZ704" t="s"/>
      <c r="BA704" t="s"/>
      <c r="BB704" t="n">
        <v>67412</v>
      </c>
      <c r="BC704" t="n">
        <v>13.498467</v>
      </c>
      <c r="BD704" t="n">
        <v>52.389061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1173</v>
      </c>
      <c r="F705" t="n">
        <v>76849</v>
      </c>
      <c r="G705" t="s">
        <v>74</v>
      </c>
      <c r="H705" t="s">
        <v>75</v>
      </c>
      <c r="I705" t="s"/>
      <c r="J705" t="s">
        <v>74</v>
      </c>
      <c r="K705" t="n">
        <v>122</v>
      </c>
      <c r="L705" t="s">
        <v>76</v>
      </c>
      <c r="M705" t="s"/>
      <c r="N705" t="s">
        <v>1177</v>
      </c>
      <c r="O705" t="s">
        <v>78</v>
      </c>
      <c r="P705" t="s">
        <v>1175</v>
      </c>
      <c r="Q705" t="s"/>
      <c r="R705" t="s">
        <v>118</v>
      </c>
      <c r="S705" t="s">
        <v>138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HYPERLINK("https://hotelmonitor-cachepage.eclerx.com/savepage/tk_15435846877806292_sr_2117.html","info")</f>
        <v/>
      </c>
      <c r="AA705" t="n">
        <v>9610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76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1055000</v>
      </c>
      <c r="AZ705" t="s"/>
      <c r="BA705" t="s"/>
      <c r="BB705" t="n">
        <v>67412</v>
      </c>
      <c r="BC705" t="n">
        <v>13.498467</v>
      </c>
      <c r="BD705" t="n">
        <v>52.389061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1173</v>
      </c>
      <c r="F706" t="n">
        <v>76849</v>
      </c>
      <c r="G706" t="s">
        <v>74</v>
      </c>
      <c r="H706" t="s">
        <v>75</v>
      </c>
      <c r="I706" t="s"/>
      <c r="J706" t="s">
        <v>74</v>
      </c>
      <c r="K706" t="n">
        <v>131</v>
      </c>
      <c r="L706" t="s">
        <v>76</v>
      </c>
      <c r="M706" t="s"/>
      <c r="N706" t="s">
        <v>1180</v>
      </c>
      <c r="O706" t="s">
        <v>78</v>
      </c>
      <c r="P706" t="s">
        <v>1175</v>
      </c>
      <c r="Q706" t="s"/>
      <c r="R706" t="s">
        <v>118</v>
      </c>
      <c r="S706" t="s">
        <v>408</v>
      </c>
      <c r="T706" t="s">
        <v>82</v>
      </c>
      <c r="U706" t="s"/>
      <c r="V706" t="s">
        <v>83</v>
      </c>
      <c r="W706" t="s">
        <v>99</v>
      </c>
      <c r="X706" t="s"/>
      <c r="Y706" t="s">
        <v>85</v>
      </c>
      <c r="Z706">
        <f>HYPERLINK("https://hotelmonitor-cachepage.eclerx.com/savepage/tk_15435846877806292_sr_2117.html","info")</f>
        <v/>
      </c>
      <c r="AA706" t="n">
        <v>9610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76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1055000</v>
      </c>
      <c r="AZ706" t="s"/>
      <c r="BA706" t="s"/>
      <c r="BB706" t="n">
        <v>67412</v>
      </c>
      <c r="BC706" t="n">
        <v>13.498467</v>
      </c>
      <c r="BD706" t="n">
        <v>52.389061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1173</v>
      </c>
      <c r="F707" t="n">
        <v>76849</v>
      </c>
      <c r="G707" t="s">
        <v>74</v>
      </c>
      <c r="H707" t="s">
        <v>75</v>
      </c>
      <c r="I707" t="s"/>
      <c r="J707" t="s">
        <v>74</v>
      </c>
      <c r="K707" t="n">
        <v>141</v>
      </c>
      <c r="L707" t="s">
        <v>76</v>
      </c>
      <c r="M707" t="s"/>
      <c r="N707" t="s">
        <v>1181</v>
      </c>
      <c r="O707" t="s">
        <v>78</v>
      </c>
      <c r="P707" t="s">
        <v>1175</v>
      </c>
      <c r="Q707" t="s"/>
      <c r="R707" t="s">
        <v>118</v>
      </c>
      <c r="S707" t="s">
        <v>304</v>
      </c>
      <c r="T707" t="s">
        <v>82</v>
      </c>
      <c r="U707" t="s"/>
      <c r="V707" t="s">
        <v>83</v>
      </c>
      <c r="W707" t="s">
        <v>99</v>
      </c>
      <c r="X707" t="s"/>
      <c r="Y707" t="s">
        <v>85</v>
      </c>
      <c r="Z707">
        <f>HYPERLINK("https://hotelmonitor-cachepage.eclerx.com/savepage/tk_15435846877806292_sr_2117.html","info")</f>
        <v/>
      </c>
      <c r="AA707" t="n">
        <v>9610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76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1055000</v>
      </c>
      <c r="AZ707" t="s"/>
      <c r="BA707" t="s"/>
      <c r="BB707" t="n">
        <v>67412</v>
      </c>
      <c r="BC707" t="n">
        <v>13.498467</v>
      </c>
      <c r="BD707" t="n">
        <v>52.389061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1173</v>
      </c>
      <c r="F708" t="n">
        <v>76849</v>
      </c>
      <c r="G708" t="s">
        <v>74</v>
      </c>
      <c r="H708" t="s">
        <v>75</v>
      </c>
      <c r="I708" t="s"/>
      <c r="J708" t="s">
        <v>74</v>
      </c>
      <c r="K708" t="n">
        <v>142</v>
      </c>
      <c r="L708" t="s">
        <v>76</v>
      </c>
      <c r="M708" t="s"/>
      <c r="N708" t="s">
        <v>1178</v>
      </c>
      <c r="O708" t="s">
        <v>78</v>
      </c>
      <c r="P708" t="s">
        <v>1175</v>
      </c>
      <c r="Q708" t="s"/>
      <c r="R708" t="s">
        <v>118</v>
      </c>
      <c r="S708" t="s">
        <v>568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HYPERLINK("https://hotelmonitor-cachepage.eclerx.com/savepage/tk_15435846877806292_sr_2117.html","info")</f>
        <v/>
      </c>
      <c r="AA708" t="n">
        <v>9610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76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1055000</v>
      </c>
      <c r="AZ708" t="s"/>
      <c r="BA708" t="s"/>
      <c r="BB708" t="n">
        <v>67412</v>
      </c>
      <c r="BC708" t="n">
        <v>13.498467</v>
      </c>
      <c r="BD708" t="n">
        <v>52.389061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1173</v>
      </c>
      <c r="F709" t="n">
        <v>76849</v>
      </c>
      <c r="G709" t="s">
        <v>74</v>
      </c>
      <c r="H709" t="s">
        <v>75</v>
      </c>
      <c r="I709" t="s"/>
      <c r="J709" t="s">
        <v>74</v>
      </c>
      <c r="K709" t="n">
        <v>152</v>
      </c>
      <c r="L709" t="s">
        <v>76</v>
      </c>
      <c r="M709" t="s"/>
      <c r="N709" t="s">
        <v>1180</v>
      </c>
      <c r="O709" t="s">
        <v>78</v>
      </c>
      <c r="P709" t="s">
        <v>1175</v>
      </c>
      <c r="Q709" t="s"/>
      <c r="R709" t="s">
        <v>118</v>
      </c>
      <c r="S709" t="s">
        <v>431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HYPERLINK("https://hotelmonitor-cachepage.eclerx.com/savepage/tk_15435846877806292_sr_2117.html","info")</f>
        <v/>
      </c>
      <c r="AA709" t="n">
        <v>9610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76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1055000</v>
      </c>
      <c r="AZ709" t="s"/>
      <c r="BA709" t="s"/>
      <c r="BB709" t="n">
        <v>67412</v>
      </c>
      <c r="BC709" t="n">
        <v>13.498467</v>
      </c>
      <c r="BD709" t="n">
        <v>52.389061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1173</v>
      </c>
      <c r="F710" t="n">
        <v>76849</v>
      </c>
      <c r="G710" t="s">
        <v>74</v>
      </c>
      <c r="H710" t="s">
        <v>75</v>
      </c>
      <c r="I710" t="s"/>
      <c r="J710" t="s">
        <v>74</v>
      </c>
      <c r="K710" t="n">
        <v>162</v>
      </c>
      <c r="L710" t="s">
        <v>76</v>
      </c>
      <c r="M710" t="s"/>
      <c r="N710" t="s">
        <v>1181</v>
      </c>
      <c r="O710" t="s">
        <v>78</v>
      </c>
      <c r="P710" t="s">
        <v>1175</v>
      </c>
      <c r="Q710" t="s"/>
      <c r="R710" t="s">
        <v>118</v>
      </c>
      <c r="S710" t="s">
        <v>338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HYPERLINK("https://hotelmonitor-cachepage.eclerx.com/savepage/tk_15435846877806292_sr_2117.html","info")</f>
        <v/>
      </c>
      <c r="AA710" t="n">
        <v>9610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76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1055000</v>
      </c>
      <c r="AZ710" t="s"/>
      <c r="BA710" t="s"/>
      <c r="BB710" t="n">
        <v>67412</v>
      </c>
      <c r="BC710" t="n">
        <v>13.498467</v>
      </c>
      <c r="BD710" t="n">
        <v>52.389061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1183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114.8</v>
      </c>
      <c r="L711" t="s">
        <v>76</v>
      </c>
      <c r="M711" t="s"/>
      <c r="N711" t="s">
        <v>96</v>
      </c>
      <c r="O711" t="s">
        <v>78</v>
      </c>
      <c r="P711" t="s">
        <v>1183</v>
      </c>
      <c r="Q711" t="s"/>
      <c r="R711" t="s">
        <v>118</v>
      </c>
      <c r="S711" t="s">
        <v>1152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HYPERLINK("https://hotelmonitor-cachepage.eclerx.com/savepage/tk_15435849845132601_sr_2117.html","info")</f>
        <v/>
      </c>
      <c r="AA711" t="n">
        <v>-6796565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243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6796565</v>
      </c>
      <c r="AZ711" t="s">
        <v>1184</v>
      </c>
      <c r="BA711" t="s"/>
      <c r="BB711" t="n">
        <v>3176</v>
      </c>
      <c r="BC711" t="n">
        <v>13.318892</v>
      </c>
      <c r="BD711" t="n">
        <v>52.501755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1183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127</v>
      </c>
      <c r="L712" t="s">
        <v>76</v>
      </c>
      <c r="M712" t="s"/>
      <c r="N712" t="s">
        <v>141</v>
      </c>
      <c r="O712" t="s">
        <v>78</v>
      </c>
      <c r="P712" t="s">
        <v>1183</v>
      </c>
      <c r="Q712" t="s"/>
      <c r="R712" t="s">
        <v>118</v>
      </c>
      <c r="S712" t="s">
        <v>862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HYPERLINK("https://hotelmonitor-cachepage.eclerx.com/savepage/tk_15435849845132601_sr_2117.html","info")</f>
        <v/>
      </c>
      <c r="AA712" t="n">
        <v>-6796565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243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6796565</v>
      </c>
      <c r="AZ712" t="s">
        <v>1184</v>
      </c>
      <c r="BA712" t="s"/>
      <c r="BB712" t="n">
        <v>3176</v>
      </c>
      <c r="BC712" t="n">
        <v>13.318892</v>
      </c>
      <c r="BD712" t="n">
        <v>52.501755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1183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137</v>
      </c>
      <c r="L713" t="s">
        <v>76</v>
      </c>
      <c r="M713" t="s"/>
      <c r="N713" t="s">
        <v>1185</v>
      </c>
      <c r="O713" t="s">
        <v>78</v>
      </c>
      <c r="P713" t="s">
        <v>1183</v>
      </c>
      <c r="Q713" t="s"/>
      <c r="R713" t="s">
        <v>118</v>
      </c>
      <c r="S713" t="s">
        <v>360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HYPERLINK("https://hotelmonitor-cachepage.eclerx.com/savepage/tk_15435849845132601_sr_2117.html","info")</f>
        <v/>
      </c>
      <c r="AA713" t="n">
        <v>-6796565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243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6796565</v>
      </c>
      <c r="AZ713" t="s">
        <v>1184</v>
      </c>
      <c r="BA713" t="s"/>
      <c r="BB713" t="n">
        <v>3176</v>
      </c>
      <c r="BC713" t="n">
        <v>13.318892</v>
      </c>
      <c r="BD713" t="n">
        <v>52.501755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1183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137.3</v>
      </c>
      <c r="L714" t="s">
        <v>76</v>
      </c>
      <c r="M714" t="s"/>
      <c r="N714" t="s">
        <v>1064</v>
      </c>
      <c r="O714" t="s">
        <v>78</v>
      </c>
      <c r="P714" t="s">
        <v>1183</v>
      </c>
      <c r="Q714" t="s"/>
      <c r="R714" t="s">
        <v>118</v>
      </c>
      <c r="S714" t="s">
        <v>1186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HYPERLINK("https://hotelmonitor-cachepage.eclerx.com/savepage/tk_15435849845132601_sr_2117.html","info")</f>
        <v/>
      </c>
      <c r="AA714" t="n">
        <v>-6796565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243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6796565</v>
      </c>
      <c r="AZ714" t="s">
        <v>1184</v>
      </c>
      <c r="BA714" t="s"/>
      <c r="BB714" t="n">
        <v>3176</v>
      </c>
      <c r="BC714" t="n">
        <v>13.318892</v>
      </c>
      <c r="BD714" t="n">
        <v>52.501755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1183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152</v>
      </c>
      <c r="L715" t="s">
        <v>76</v>
      </c>
      <c r="M715" t="s"/>
      <c r="N715" t="s">
        <v>125</v>
      </c>
      <c r="O715" t="s">
        <v>78</v>
      </c>
      <c r="P715" t="s">
        <v>1183</v>
      </c>
      <c r="Q715" t="s"/>
      <c r="R715" t="s">
        <v>118</v>
      </c>
      <c r="S715" t="s">
        <v>431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HYPERLINK("https://hotelmonitor-cachepage.eclerx.com/savepage/tk_15435849845132601_sr_2117.html","info")</f>
        <v/>
      </c>
      <c r="AA715" t="n">
        <v>-6796565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243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6796565</v>
      </c>
      <c r="AZ715" t="s">
        <v>1184</v>
      </c>
      <c r="BA715" t="s"/>
      <c r="BB715" t="n">
        <v>3176</v>
      </c>
      <c r="BC715" t="n">
        <v>13.318892</v>
      </c>
      <c r="BD715" t="n">
        <v>52.501755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1183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186</v>
      </c>
      <c r="L716" t="s">
        <v>76</v>
      </c>
      <c r="M716" t="s"/>
      <c r="N716" t="s">
        <v>1064</v>
      </c>
      <c r="O716" t="s">
        <v>78</v>
      </c>
      <c r="P716" t="s">
        <v>1183</v>
      </c>
      <c r="Q716" t="s"/>
      <c r="R716" t="s">
        <v>118</v>
      </c>
      <c r="S716" t="s">
        <v>916</v>
      </c>
      <c r="T716" t="s">
        <v>82</v>
      </c>
      <c r="U716" t="s"/>
      <c r="V716" t="s">
        <v>83</v>
      </c>
      <c r="W716" t="s">
        <v>99</v>
      </c>
      <c r="X716" t="s"/>
      <c r="Y716" t="s">
        <v>85</v>
      </c>
      <c r="Z716">
        <f>HYPERLINK("https://hotelmonitor-cachepage.eclerx.com/savepage/tk_15435849845132601_sr_2117.html","info")</f>
        <v/>
      </c>
      <c r="AA716" t="n">
        <v>-6796565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243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6796565</v>
      </c>
      <c r="AZ716" t="s">
        <v>1184</v>
      </c>
      <c r="BA716" t="s"/>
      <c r="BB716" t="n">
        <v>3176</v>
      </c>
      <c r="BC716" t="n">
        <v>13.318892</v>
      </c>
      <c r="BD716" t="n">
        <v>52.501755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1187</v>
      </c>
      <c r="F717" t="n">
        <v>529934</v>
      </c>
      <c r="G717" t="s">
        <v>74</v>
      </c>
      <c r="H717" t="s">
        <v>75</v>
      </c>
      <c r="I717" t="s"/>
      <c r="J717" t="s">
        <v>74</v>
      </c>
      <c r="K717" t="n">
        <v>295</v>
      </c>
      <c r="L717" t="s">
        <v>76</v>
      </c>
      <c r="M717" t="s"/>
      <c r="N717" t="s">
        <v>113</v>
      </c>
      <c r="O717" t="s">
        <v>78</v>
      </c>
      <c r="P717" t="s">
        <v>1188</v>
      </c>
      <c r="Q717" t="s"/>
      <c r="R717" t="s">
        <v>153</v>
      </c>
      <c r="S717" t="s">
        <v>1189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HYPERLINK("https://hotelmonitor-cachepage.eclerx.com/savepage/tk_1543585020323853_sr_2117.html","info")</f>
        <v/>
      </c>
      <c r="AA717" t="n">
        <v>9391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263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937995</v>
      </c>
      <c r="AZ717" t="s">
        <v>1190</v>
      </c>
      <c r="BA717" t="s"/>
      <c r="BB717" t="n">
        <v>50938</v>
      </c>
      <c r="BC717" t="n">
        <v>13.39083</v>
      </c>
      <c r="BD717" t="n">
        <v>52.51513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1187</v>
      </c>
      <c r="F718" t="n">
        <v>529934</v>
      </c>
      <c r="G718" t="s">
        <v>74</v>
      </c>
      <c r="H718" t="s">
        <v>75</v>
      </c>
      <c r="I718" t="s"/>
      <c r="J718" t="s">
        <v>74</v>
      </c>
      <c r="K718" t="n">
        <v>337</v>
      </c>
      <c r="L718" t="s">
        <v>76</v>
      </c>
      <c r="M718" t="s"/>
      <c r="N718" t="s">
        <v>252</v>
      </c>
      <c r="O718" t="s">
        <v>78</v>
      </c>
      <c r="P718" t="s">
        <v>1188</v>
      </c>
      <c r="Q718" t="s"/>
      <c r="R718" t="s">
        <v>153</v>
      </c>
      <c r="S718" t="s">
        <v>1191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HYPERLINK("https://hotelmonitor-cachepage.eclerx.com/savepage/tk_1543585020323853_sr_2117.html","info")</f>
        <v/>
      </c>
      <c r="AA718" t="n">
        <v>9391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263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937995</v>
      </c>
      <c r="AZ718" t="s">
        <v>1190</v>
      </c>
      <c r="BA718" t="s"/>
      <c r="BB718" t="n">
        <v>50938</v>
      </c>
      <c r="BC718" t="n">
        <v>13.39083</v>
      </c>
      <c r="BD718" t="n">
        <v>52.51513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1187</v>
      </c>
      <c r="F719" t="n">
        <v>529934</v>
      </c>
      <c r="G719" t="s">
        <v>74</v>
      </c>
      <c r="H719" t="s">
        <v>75</v>
      </c>
      <c r="I719" t="s"/>
      <c r="J719" t="s">
        <v>74</v>
      </c>
      <c r="K719" t="n">
        <v>345</v>
      </c>
      <c r="L719" t="s">
        <v>76</v>
      </c>
      <c r="M719" t="s"/>
      <c r="N719" t="s">
        <v>717</v>
      </c>
      <c r="O719" t="s">
        <v>78</v>
      </c>
      <c r="P719" t="s">
        <v>1188</v>
      </c>
      <c r="Q719" t="s"/>
      <c r="R719" t="s">
        <v>153</v>
      </c>
      <c r="S719" t="s">
        <v>1192</v>
      </c>
      <c r="T719" t="s">
        <v>82</v>
      </c>
      <c r="U719" t="s"/>
      <c r="V719" t="s">
        <v>83</v>
      </c>
      <c r="W719" t="s">
        <v>99</v>
      </c>
      <c r="X719" t="s"/>
      <c r="Y719" t="s">
        <v>85</v>
      </c>
      <c r="Z719">
        <f>HYPERLINK("https://hotelmonitor-cachepage.eclerx.com/savepage/tk_1543585020323853_sr_2117.html","info")</f>
        <v/>
      </c>
      <c r="AA719" t="n">
        <v>9391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263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937995</v>
      </c>
      <c r="AZ719" t="s">
        <v>1190</v>
      </c>
      <c r="BA719" t="s"/>
      <c r="BB719" t="n">
        <v>50938</v>
      </c>
      <c r="BC719" t="n">
        <v>13.39083</v>
      </c>
      <c r="BD719" t="n">
        <v>52.51513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1187</v>
      </c>
      <c r="F720" t="n">
        <v>529934</v>
      </c>
      <c r="G720" t="s">
        <v>74</v>
      </c>
      <c r="H720" t="s">
        <v>75</v>
      </c>
      <c r="I720" t="s"/>
      <c r="J720" t="s">
        <v>74</v>
      </c>
      <c r="K720" t="n">
        <v>505</v>
      </c>
      <c r="L720" t="s">
        <v>76</v>
      </c>
      <c r="M720" t="s"/>
      <c r="N720" t="s">
        <v>592</v>
      </c>
      <c r="O720" t="s">
        <v>78</v>
      </c>
      <c r="P720" t="s">
        <v>1188</v>
      </c>
      <c r="Q720" t="s"/>
      <c r="R720" t="s">
        <v>153</v>
      </c>
      <c r="S720" t="s">
        <v>1193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HYPERLINK("https://hotelmonitor-cachepage.eclerx.com/savepage/tk_1543585020323853_sr_2117.html","info")</f>
        <v/>
      </c>
      <c r="AA720" t="n">
        <v>9391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263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937995</v>
      </c>
      <c r="AZ720" t="s">
        <v>1190</v>
      </c>
      <c r="BA720" t="s"/>
      <c r="BB720" t="n">
        <v>50938</v>
      </c>
      <c r="BC720" t="n">
        <v>13.39083</v>
      </c>
      <c r="BD720" t="n">
        <v>52.51513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1187</v>
      </c>
      <c r="F721" t="n">
        <v>529934</v>
      </c>
      <c r="G721" t="s">
        <v>74</v>
      </c>
      <c r="H721" t="s">
        <v>75</v>
      </c>
      <c r="I721" t="s"/>
      <c r="J721" t="s">
        <v>74</v>
      </c>
      <c r="K721" t="n">
        <v>555</v>
      </c>
      <c r="L721" t="s">
        <v>76</v>
      </c>
      <c r="M721" t="s"/>
      <c r="N721" t="s">
        <v>416</v>
      </c>
      <c r="O721" t="s">
        <v>78</v>
      </c>
      <c r="P721" t="s">
        <v>1188</v>
      </c>
      <c r="Q721" t="s"/>
      <c r="R721" t="s">
        <v>153</v>
      </c>
      <c r="S721" t="s">
        <v>1194</v>
      </c>
      <c r="T721" t="s">
        <v>82</v>
      </c>
      <c r="U721" t="s"/>
      <c r="V721" t="s">
        <v>83</v>
      </c>
      <c r="W721" t="s">
        <v>99</v>
      </c>
      <c r="X721" t="s"/>
      <c r="Y721" t="s">
        <v>85</v>
      </c>
      <c r="Z721">
        <f>HYPERLINK("https://hotelmonitor-cachepage.eclerx.com/savepage/tk_1543585020323853_sr_2117.html","info")</f>
        <v/>
      </c>
      <c r="AA721" t="n">
        <v>9391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263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937995</v>
      </c>
      <c r="AZ721" t="s">
        <v>1190</v>
      </c>
      <c r="BA721" t="s"/>
      <c r="BB721" t="n">
        <v>50938</v>
      </c>
      <c r="BC721" t="n">
        <v>13.39083</v>
      </c>
      <c r="BD721" t="n">
        <v>52.51513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1195</v>
      </c>
      <c r="F722" t="n">
        <v>764832</v>
      </c>
      <c r="G722" t="s">
        <v>74</v>
      </c>
      <c r="H722" t="s">
        <v>75</v>
      </c>
      <c r="I722" t="s"/>
      <c r="J722" t="s">
        <v>74</v>
      </c>
      <c r="K722" t="n">
        <v>440</v>
      </c>
      <c r="L722" t="s">
        <v>76</v>
      </c>
      <c r="M722" t="s"/>
      <c r="N722" t="s">
        <v>1196</v>
      </c>
      <c r="O722" t="s">
        <v>78</v>
      </c>
      <c r="P722" t="s">
        <v>1195</v>
      </c>
      <c r="Q722" t="s"/>
      <c r="R722" t="s">
        <v>153</v>
      </c>
      <c r="S722" t="s">
        <v>1197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HYPERLINK("https://hotelmonitor-cachepage.eclerx.com/savepage/tk_15435849356957395_sr_2117.html","info")</f>
        <v/>
      </c>
      <c r="AA722" t="n">
        <v>151943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215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163047</v>
      </c>
      <c r="AZ722" t="s">
        <v>1198</v>
      </c>
      <c r="BA722" t="s"/>
      <c r="BB722" t="n">
        <v>69452</v>
      </c>
      <c r="BC722" t="n">
        <v>13.37393</v>
      </c>
      <c r="BD722" t="n">
        <v>52.50907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1195</v>
      </c>
      <c r="F723" t="n">
        <v>764832</v>
      </c>
      <c r="G723" t="s">
        <v>74</v>
      </c>
      <c r="H723" t="s">
        <v>75</v>
      </c>
      <c r="I723" t="s"/>
      <c r="J723" t="s">
        <v>74</v>
      </c>
      <c r="K723" t="n">
        <v>260</v>
      </c>
      <c r="L723" t="s">
        <v>76</v>
      </c>
      <c r="M723" t="s"/>
      <c r="N723" t="s">
        <v>592</v>
      </c>
      <c r="O723" t="s">
        <v>78</v>
      </c>
      <c r="P723" t="s">
        <v>1195</v>
      </c>
      <c r="Q723" t="s"/>
      <c r="R723" t="s">
        <v>153</v>
      </c>
      <c r="S723" t="s">
        <v>1199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HYPERLINK("https://hotelmonitor-cachepage.eclerx.com/savepage/tk_15435849356957395_sr_2117.html","info")</f>
        <v/>
      </c>
      <c r="AA723" t="n">
        <v>151943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215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163047</v>
      </c>
      <c r="AZ723" t="s">
        <v>1198</v>
      </c>
      <c r="BA723" t="s"/>
      <c r="BB723" t="n">
        <v>69452</v>
      </c>
      <c r="BC723" t="n">
        <v>13.37393</v>
      </c>
      <c r="BD723" t="n">
        <v>52.50907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1</v>
      </c>
      <c r="E724" t="s">
        <v>1195</v>
      </c>
      <c r="F724" t="n">
        <v>764832</v>
      </c>
      <c r="G724" t="s">
        <v>74</v>
      </c>
      <c r="H724" t="s">
        <v>75</v>
      </c>
      <c r="I724" t="s"/>
      <c r="J724" t="s">
        <v>74</v>
      </c>
      <c r="K724" t="n">
        <v>480</v>
      </c>
      <c r="L724" t="s">
        <v>76</v>
      </c>
      <c r="M724" t="s"/>
      <c r="N724" t="s">
        <v>1200</v>
      </c>
      <c r="O724" t="s">
        <v>78</v>
      </c>
      <c r="P724" t="s">
        <v>1195</v>
      </c>
      <c r="Q724" t="s"/>
      <c r="R724" t="s">
        <v>153</v>
      </c>
      <c r="S724" t="s">
        <v>1201</v>
      </c>
      <c r="T724" t="s">
        <v>82</v>
      </c>
      <c r="U724" t="s"/>
      <c r="V724" t="s">
        <v>83</v>
      </c>
      <c r="W724" t="s">
        <v>99</v>
      </c>
      <c r="X724" t="s"/>
      <c r="Y724" t="s">
        <v>85</v>
      </c>
      <c r="Z724">
        <f>HYPERLINK("https://hotelmonitor-cachepage.eclerx.com/savepage/tk_15435849356957395_sr_2117.html","info")</f>
        <v/>
      </c>
      <c r="AA724" t="n">
        <v>151943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215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163047</v>
      </c>
      <c r="AZ724" t="s">
        <v>1198</v>
      </c>
      <c r="BA724" t="s"/>
      <c r="BB724" t="n">
        <v>69452</v>
      </c>
      <c r="BC724" t="n">
        <v>13.37393</v>
      </c>
      <c r="BD724" t="n">
        <v>52.50907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1</v>
      </c>
      <c r="E725" t="s">
        <v>1202</v>
      </c>
      <c r="F725" t="n">
        <v>76859</v>
      </c>
      <c r="G725" t="s">
        <v>74</v>
      </c>
      <c r="H725" t="s">
        <v>75</v>
      </c>
      <c r="I725" t="s"/>
      <c r="J725" t="s">
        <v>74</v>
      </c>
      <c r="K725" t="n">
        <v>110.25</v>
      </c>
      <c r="L725" t="s">
        <v>76</v>
      </c>
      <c r="M725" t="s"/>
      <c r="N725" t="s">
        <v>113</v>
      </c>
      <c r="O725" t="s">
        <v>78</v>
      </c>
      <c r="P725" t="s">
        <v>1202</v>
      </c>
      <c r="Q725" t="s"/>
      <c r="R725" t="s">
        <v>118</v>
      </c>
      <c r="S725" t="s">
        <v>1203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HYPERLINK("https://hotelmonitor-cachepage.eclerx.com/savepage/tk_15435847276367538_sr_2117.html","info")</f>
        <v/>
      </c>
      <c r="AA725" t="n">
        <v>17702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99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1626198</v>
      </c>
      <c r="AZ725" t="s">
        <v>1204</v>
      </c>
      <c r="BA725" t="s"/>
      <c r="BB725" t="n">
        <v>3200</v>
      </c>
      <c r="BC725" t="n">
        <v>13.305938</v>
      </c>
      <c r="BD725" t="n">
        <v>52.50658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1</v>
      </c>
      <c r="E726" t="s">
        <v>1202</v>
      </c>
      <c r="F726" t="n">
        <v>76859</v>
      </c>
      <c r="G726" t="s">
        <v>74</v>
      </c>
      <c r="H726" t="s">
        <v>75</v>
      </c>
      <c r="I726" t="s"/>
      <c r="J726" t="s">
        <v>74</v>
      </c>
      <c r="K726" t="n">
        <v>126</v>
      </c>
      <c r="L726" t="s">
        <v>76</v>
      </c>
      <c r="M726" t="s"/>
      <c r="N726" t="s">
        <v>1205</v>
      </c>
      <c r="O726" t="s">
        <v>78</v>
      </c>
      <c r="P726" t="s">
        <v>1202</v>
      </c>
      <c r="Q726" t="s"/>
      <c r="R726" t="s">
        <v>118</v>
      </c>
      <c r="S726" t="s">
        <v>524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HYPERLINK("https://hotelmonitor-cachepage.eclerx.com/savepage/tk_15435847276367538_sr_2117.html","info")</f>
        <v/>
      </c>
      <c r="AA726" t="n">
        <v>17702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99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1626198</v>
      </c>
      <c r="AZ726" t="s">
        <v>1204</v>
      </c>
      <c r="BA726" t="s"/>
      <c r="BB726" t="n">
        <v>3200</v>
      </c>
      <c r="BC726" t="n">
        <v>13.305938</v>
      </c>
      <c r="BD726" t="n">
        <v>52.50658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1</v>
      </c>
      <c r="E727" t="s">
        <v>1202</v>
      </c>
      <c r="F727" t="n">
        <v>76859</v>
      </c>
      <c r="G727" t="s">
        <v>74</v>
      </c>
      <c r="H727" t="s">
        <v>75</v>
      </c>
      <c r="I727" t="s"/>
      <c r="J727" t="s">
        <v>74</v>
      </c>
      <c r="K727" t="n">
        <v>150</v>
      </c>
      <c r="L727" t="s">
        <v>76</v>
      </c>
      <c r="M727" t="s"/>
      <c r="N727" t="s">
        <v>1205</v>
      </c>
      <c r="O727" t="s">
        <v>78</v>
      </c>
      <c r="P727" t="s">
        <v>1202</v>
      </c>
      <c r="Q727" t="s"/>
      <c r="R727" t="s">
        <v>118</v>
      </c>
      <c r="S727" t="s">
        <v>1206</v>
      </c>
      <c r="T727" t="s">
        <v>82</v>
      </c>
      <c r="U727" t="s"/>
      <c r="V727" t="s">
        <v>83</v>
      </c>
      <c r="W727" t="s">
        <v>99</v>
      </c>
      <c r="X727" t="s"/>
      <c r="Y727" t="s">
        <v>85</v>
      </c>
      <c r="Z727">
        <f>HYPERLINK("https://hotelmonitor-cachepage.eclerx.com/savepage/tk_15435847276367538_sr_2117.html","info")</f>
        <v/>
      </c>
      <c r="AA727" t="n">
        <v>17702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99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1626198</v>
      </c>
      <c r="AZ727" t="s">
        <v>1204</v>
      </c>
      <c r="BA727" t="s"/>
      <c r="BB727" t="n">
        <v>3200</v>
      </c>
      <c r="BC727" t="n">
        <v>13.305938</v>
      </c>
      <c r="BD727" t="n">
        <v>52.50658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1</v>
      </c>
      <c r="E728" t="s">
        <v>1207</v>
      </c>
      <c r="F728" t="n">
        <v>3597132</v>
      </c>
      <c r="G728" t="s">
        <v>74</v>
      </c>
      <c r="H728" t="s">
        <v>75</v>
      </c>
      <c r="I728" t="s"/>
      <c r="J728" t="s">
        <v>74</v>
      </c>
      <c r="K728" t="n">
        <v>79</v>
      </c>
      <c r="L728" t="s">
        <v>76</v>
      </c>
      <c r="M728" t="s"/>
      <c r="N728" t="s">
        <v>252</v>
      </c>
      <c r="O728" t="s">
        <v>78</v>
      </c>
      <c r="P728" t="s">
        <v>1208</v>
      </c>
      <c r="Q728" t="s"/>
      <c r="R728" t="s">
        <v>80</v>
      </c>
      <c r="S728" t="s">
        <v>207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HYPERLINK("https://hotelmonitor-cachepage.eclerx.com/savepage/tk_15435850236811318_sr_2117.html","info")</f>
        <v/>
      </c>
      <c r="AA728" t="n">
        <v>274806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265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3466875</v>
      </c>
      <c r="AZ728" t="s">
        <v>1209</v>
      </c>
      <c r="BA728" t="s"/>
      <c r="BB728" t="n">
        <v>447376</v>
      </c>
      <c r="BC728" t="n">
        <v>13.334417</v>
      </c>
      <c r="BD728" t="n">
        <v>52.503343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1</v>
      </c>
      <c r="E729" t="s">
        <v>1207</v>
      </c>
      <c r="F729" t="n">
        <v>3597132</v>
      </c>
      <c r="G729" t="s">
        <v>74</v>
      </c>
      <c r="H729" t="s">
        <v>75</v>
      </c>
      <c r="I729" t="s"/>
      <c r="J729" t="s">
        <v>74</v>
      </c>
      <c r="K729" t="n">
        <v>89</v>
      </c>
      <c r="L729" t="s">
        <v>76</v>
      </c>
      <c r="M729" t="s"/>
      <c r="N729" t="s">
        <v>919</v>
      </c>
      <c r="O729" t="s">
        <v>78</v>
      </c>
      <c r="P729" t="s">
        <v>1208</v>
      </c>
      <c r="Q729" t="s"/>
      <c r="R729" t="s">
        <v>80</v>
      </c>
      <c r="S729" t="s">
        <v>399</v>
      </c>
      <c r="T729" t="s">
        <v>82</v>
      </c>
      <c r="U729" t="s"/>
      <c r="V729" t="s">
        <v>83</v>
      </c>
      <c r="W729" t="s">
        <v>99</v>
      </c>
      <c r="X729" t="s"/>
      <c r="Y729" t="s">
        <v>85</v>
      </c>
      <c r="Z729">
        <f>HYPERLINK("https://hotelmonitor-cachepage.eclerx.com/savepage/tk_15435850236811318_sr_2117.html","info")</f>
        <v/>
      </c>
      <c r="AA729" t="n">
        <v>274806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265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3466875</v>
      </c>
      <c r="AZ729" t="s">
        <v>1209</v>
      </c>
      <c r="BA729" t="s"/>
      <c r="BB729" t="n">
        <v>447376</v>
      </c>
      <c r="BC729" t="n">
        <v>13.334417</v>
      </c>
      <c r="BD729" t="n">
        <v>52.503343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1</v>
      </c>
      <c r="E730" t="s">
        <v>1207</v>
      </c>
      <c r="F730" t="n">
        <v>3597132</v>
      </c>
      <c r="G730" t="s">
        <v>74</v>
      </c>
      <c r="H730" t="s">
        <v>75</v>
      </c>
      <c r="I730" t="s"/>
      <c r="J730" t="s">
        <v>74</v>
      </c>
      <c r="K730" t="n">
        <v>119</v>
      </c>
      <c r="L730" t="s">
        <v>76</v>
      </c>
      <c r="M730" t="s"/>
      <c r="N730" t="s">
        <v>1210</v>
      </c>
      <c r="O730" t="s">
        <v>78</v>
      </c>
      <c r="P730" t="s">
        <v>1208</v>
      </c>
      <c r="Q730" t="s"/>
      <c r="R730" t="s">
        <v>80</v>
      </c>
      <c r="S730" t="s">
        <v>126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HYPERLINK("https://hotelmonitor-cachepage.eclerx.com/savepage/tk_15435850236811318_sr_2117.html","info")</f>
        <v/>
      </c>
      <c r="AA730" t="n">
        <v>274806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265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3466875</v>
      </c>
      <c r="AZ730" t="s">
        <v>1209</v>
      </c>
      <c r="BA730" t="s"/>
      <c r="BB730" t="n">
        <v>447376</v>
      </c>
      <c r="BC730" t="n">
        <v>13.334417</v>
      </c>
      <c r="BD730" t="n">
        <v>52.503343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1</v>
      </c>
      <c r="E731" t="s">
        <v>1207</v>
      </c>
      <c r="F731" t="n">
        <v>3597132</v>
      </c>
      <c r="G731" t="s">
        <v>74</v>
      </c>
      <c r="H731" t="s">
        <v>75</v>
      </c>
      <c r="I731" t="s"/>
      <c r="J731" t="s">
        <v>74</v>
      </c>
      <c r="K731" t="n">
        <v>139</v>
      </c>
      <c r="L731" t="s">
        <v>76</v>
      </c>
      <c r="M731" t="s"/>
      <c r="N731" t="s">
        <v>1210</v>
      </c>
      <c r="O731" t="s">
        <v>78</v>
      </c>
      <c r="P731" t="s">
        <v>1208</v>
      </c>
      <c r="Q731" t="s"/>
      <c r="R731" t="s">
        <v>80</v>
      </c>
      <c r="S731" t="s">
        <v>216</v>
      </c>
      <c r="T731" t="s">
        <v>82</v>
      </c>
      <c r="U731" t="s"/>
      <c r="V731" t="s">
        <v>83</v>
      </c>
      <c r="W731" t="s">
        <v>99</v>
      </c>
      <c r="X731" t="s"/>
      <c r="Y731" t="s">
        <v>85</v>
      </c>
      <c r="Z731">
        <f>HYPERLINK("https://hotelmonitor-cachepage.eclerx.com/savepage/tk_15435850236811318_sr_2117.html","info")</f>
        <v/>
      </c>
      <c r="AA731" t="n">
        <v>274806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265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3466875</v>
      </c>
      <c r="AZ731" t="s">
        <v>1209</v>
      </c>
      <c r="BA731" t="s"/>
      <c r="BB731" t="n">
        <v>447376</v>
      </c>
      <c r="BC731" t="n">
        <v>13.334417</v>
      </c>
      <c r="BD731" t="n">
        <v>52.503343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1</v>
      </c>
      <c r="E732" t="s">
        <v>1207</v>
      </c>
      <c r="F732" t="n">
        <v>3597132</v>
      </c>
      <c r="G732" t="s">
        <v>74</v>
      </c>
      <c r="H732" t="s">
        <v>75</v>
      </c>
      <c r="I732" t="s"/>
      <c r="J732" t="s">
        <v>74</v>
      </c>
      <c r="K732" t="n">
        <v>155</v>
      </c>
      <c r="L732" t="s">
        <v>76</v>
      </c>
      <c r="M732" t="s"/>
      <c r="N732" t="s">
        <v>1211</v>
      </c>
      <c r="O732" t="s">
        <v>78</v>
      </c>
      <c r="P732" t="s">
        <v>1208</v>
      </c>
      <c r="Q732" t="s"/>
      <c r="R732" t="s">
        <v>80</v>
      </c>
      <c r="S732" t="s">
        <v>128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HYPERLINK("https://hotelmonitor-cachepage.eclerx.com/savepage/tk_15435850236811318_sr_2117.html","info")</f>
        <v/>
      </c>
      <c r="AA732" t="n">
        <v>274806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265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3466875</v>
      </c>
      <c r="AZ732" t="s">
        <v>1209</v>
      </c>
      <c r="BA732" t="s"/>
      <c r="BB732" t="n">
        <v>447376</v>
      </c>
      <c r="BC732" t="n">
        <v>13.334417</v>
      </c>
      <c r="BD732" t="n">
        <v>52.503343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1</v>
      </c>
      <c r="E733" t="s">
        <v>1207</v>
      </c>
      <c r="F733" t="n">
        <v>3597132</v>
      </c>
      <c r="G733" t="s">
        <v>74</v>
      </c>
      <c r="H733" t="s">
        <v>75</v>
      </c>
      <c r="I733" t="s"/>
      <c r="J733" t="s">
        <v>74</v>
      </c>
      <c r="K733" t="n">
        <v>180</v>
      </c>
      <c r="L733" t="s">
        <v>76</v>
      </c>
      <c r="M733" t="s"/>
      <c r="N733" t="s">
        <v>1211</v>
      </c>
      <c r="O733" t="s">
        <v>78</v>
      </c>
      <c r="P733" t="s">
        <v>1208</v>
      </c>
      <c r="Q733" t="s"/>
      <c r="R733" t="s">
        <v>80</v>
      </c>
      <c r="S733" t="s">
        <v>341</v>
      </c>
      <c r="T733" t="s">
        <v>82</v>
      </c>
      <c r="U733" t="s"/>
      <c r="V733" t="s">
        <v>83</v>
      </c>
      <c r="W733" t="s">
        <v>99</v>
      </c>
      <c r="X733" t="s"/>
      <c r="Y733" t="s">
        <v>85</v>
      </c>
      <c r="Z733">
        <f>HYPERLINK("https://hotelmonitor-cachepage.eclerx.com/savepage/tk_15435850236811318_sr_2117.html","info")</f>
        <v/>
      </c>
      <c r="AA733" t="n">
        <v>274806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265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3466875</v>
      </c>
      <c r="AZ733" t="s">
        <v>1209</v>
      </c>
      <c r="BA733" t="s"/>
      <c r="BB733" t="n">
        <v>447376</v>
      </c>
      <c r="BC733" t="n">
        <v>13.334417</v>
      </c>
      <c r="BD733" t="n">
        <v>52.503343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1</v>
      </c>
      <c r="E734" t="s">
        <v>1212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139</v>
      </c>
      <c r="L734" t="s">
        <v>76</v>
      </c>
      <c r="M734" t="s"/>
      <c r="N734" t="s">
        <v>562</v>
      </c>
      <c r="O734" t="s">
        <v>78</v>
      </c>
      <c r="P734" t="s">
        <v>1212</v>
      </c>
      <c r="Q734" t="s"/>
      <c r="R734" t="s">
        <v>80</v>
      </c>
      <c r="S734" t="s">
        <v>216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HYPERLINK("https://hotelmonitor-cachepage.eclerx.com/savepage/tk_1543584631931814_sr_2117.html","info")</f>
        <v/>
      </c>
      <c r="AA734" t="n">
        <v>-2366108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45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2366108</v>
      </c>
      <c r="AZ734" t="s">
        <v>1213</v>
      </c>
      <c r="BA734" t="s"/>
      <c r="BB734" t="n">
        <v>217056</v>
      </c>
      <c r="BC734" t="n">
        <v>13.31328</v>
      </c>
      <c r="BD734" t="n">
        <v>52.5028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1</v>
      </c>
      <c r="E735" t="s">
        <v>1214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98</v>
      </c>
      <c r="L735" t="s">
        <v>76</v>
      </c>
      <c r="M735" t="s"/>
      <c r="N735" t="s">
        <v>141</v>
      </c>
      <c r="O735" t="s">
        <v>78</v>
      </c>
      <c r="P735" t="s">
        <v>1214</v>
      </c>
      <c r="Q735" t="s"/>
      <c r="R735" t="s">
        <v>118</v>
      </c>
      <c r="S735" t="s">
        <v>816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HYPERLINK("https://hotelmonitor-cachepage.eclerx.com/savepage/tk_15435848601216044_sr_2117.html","info")</f>
        <v/>
      </c>
      <c r="AA735" t="n">
        <v>-6797230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173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6797230</v>
      </c>
      <c r="AZ735" t="s">
        <v>1215</v>
      </c>
      <c r="BA735" t="s"/>
      <c r="BB735" t="n">
        <v>962533</v>
      </c>
      <c r="BC735" t="n">
        <v>13.179883</v>
      </c>
      <c r="BD735" t="n">
        <v>52.536231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1</v>
      </c>
      <c r="E736" t="s">
        <v>1216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110.5</v>
      </c>
      <c r="L736" t="s">
        <v>76</v>
      </c>
      <c r="M736" t="s"/>
      <c r="N736" t="s">
        <v>96</v>
      </c>
      <c r="O736" t="s">
        <v>78</v>
      </c>
      <c r="P736" t="s">
        <v>1216</v>
      </c>
      <c r="Q736" t="s"/>
      <c r="R736" t="s">
        <v>118</v>
      </c>
      <c r="S736" t="s">
        <v>1217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HYPERLINK("https://hotelmonitor-cachepage.eclerx.com/savepage/tk_15435846338069189_sr_2117.html","info")</f>
        <v/>
      </c>
      <c r="AA736" t="n">
        <v>-4481131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46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4481131</v>
      </c>
      <c r="AZ736" t="s">
        <v>1218</v>
      </c>
      <c r="BA736" t="s"/>
      <c r="BB736" t="n">
        <v>420995</v>
      </c>
      <c r="BC736" t="n">
        <v>13.39169</v>
      </c>
      <c r="BD736" t="n">
        <v>52.510891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1</v>
      </c>
      <c r="E737" t="s">
        <v>1216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130</v>
      </c>
      <c r="L737" t="s">
        <v>76</v>
      </c>
      <c r="M737" t="s"/>
      <c r="N737" t="s">
        <v>141</v>
      </c>
      <c r="O737" t="s">
        <v>78</v>
      </c>
      <c r="P737" t="s">
        <v>1216</v>
      </c>
      <c r="Q737" t="s"/>
      <c r="R737" t="s">
        <v>118</v>
      </c>
      <c r="S737" t="s">
        <v>736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HYPERLINK("https://hotelmonitor-cachepage.eclerx.com/savepage/tk_15435846338069189_sr_2117.html","info")</f>
        <v/>
      </c>
      <c r="AA737" t="n">
        <v>-4481131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46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4481131</v>
      </c>
      <c r="AZ737" t="s">
        <v>1218</v>
      </c>
      <c r="BA737" t="s"/>
      <c r="BB737" t="n">
        <v>420995</v>
      </c>
      <c r="BC737" t="n">
        <v>13.39169</v>
      </c>
      <c r="BD737" t="n">
        <v>52.510891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1</v>
      </c>
      <c r="E738" t="s">
        <v>1216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140</v>
      </c>
      <c r="L738" t="s">
        <v>76</v>
      </c>
      <c r="M738" t="s"/>
      <c r="N738" t="s">
        <v>125</v>
      </c>
      <c r="O738" t="s">
        <v>78</v>
      </c>
      <c r="P738" t="s">
        <v>1216</v>
      </c>
      <c r="Q738" t="s"/>
      <c r="R738" t="s">
        <v>118</v>
      </c>
      <c r="S738" t="s">
        <v>618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HYPERLINK("https://hotelmonitor-cachepage.eclerx.com/savepage/tk_15435846338069189_sr_2117.html","info")</f>
        <v/>
      </c>
      <c r="AA738" t="n">
        <v>-4481131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46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4481131</v>
      </c>
      <c r="AZ738" t="s">
        <v>1218</v>
      </c>
      <c r="BA738" t="s"/>
      <c r="BB738" t="n">
        <v>420995</v>
      </c>
      <c r="BC738" t="n">
        <v>13.39169</v>
      </c>
      <c r="BD738" t="n">
        <v>52.510891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1</v>
      </c>
      <c r="E739" t="s">
        <v>1219</v>
      </c>
      <c r="F739" t="n">
        <v>814164</v>
      </c>
      <c r="G739" t="s">
        <v>74</v>
      </c>
      <c r="H739" t="s">
        <v>75</v>
      </c>
      <c r="I739" t="s"/>
      <c r="J739" t="s">
        <v>74</v>
      </c>
      <c r="K739" t="n">
        <v>295</v>
      </c>
      <c r="L739" t="s">
        <v>76</v>
      </c>
      <c r="M739" t="s"/>
      <c r="N739" t="s">
        <v>141</v>
      </c>
      <c r="O739" t="s">
        <v>78</v>
      </c>
      <c r="P739" t="s">
        <v>1220</v>
      </c>
      <c r="Q739" t="s"/>
      <c r="R739" t="s">
        <v>153</v>
      </c>
      <c r="S739" t="s">
        <v>1189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HYPERLINK("https://hotelmonitor-cachepage.eclerx.com/savepage/tk_15435850703591518_sr_2117.html","info")</f>
        <v/>
      </c>
      <c r="AA739" t="n">
        <v>155699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292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1769381</v>
      </c>
      <c r="AZ739" t="s">
        <v>1221</v>
      </c>
      <c r="BA739" t="s"/>
      <c r="BB739" t="n">
        <v>2434</v>
      </c>
      <c r="BC739" t="n">
        <v>13.328966</v>
      </c>
      <c r="BD739" t="n">
        <v>52.503527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1</v>
      </c>
      <c r="E740" t="s">
        <v>1222</v>
      </c>
      <c r="F740" t="n">
        <v>954591</v>
      </c>
      <c r="G740" t="s">
        <v>74</v>
      </c>
      <c r="H740" t="s">
        <v>75</v>
      </c>
      <c r="I740" t="s"/>
      <c r="J740" t="s">
        <v>74</v>
      </c>
      <c r="K740" t="n">
        <v>139</v>
      </c>
      <c r="L740" t="s">
        <v>76</v>
      </c>
      <c r="M740" t="s"/>
      <c r="N740" t="s">
        <v>96</v>
      </c>
      <c r="O740" t="s">
        <v>78</v>
      </c>
      <c r="P740" t="s">
        <v>1223</v>
      </c>
      <c r="Q740" t="s"/>
      <c r="R740" t="s">
        <v>118</v>
      </c>
      <c r="S740" t="s">
        <v>216</v>
      </c>
      <c r="T740" t="s">
        <v>82</v>
      </c>
      <c r="U740" t="s"/>
      <c r="V740" t="s">
        <v>83</v>
      </c>
      <c r="W740" t="s">
        <v>99</v>
      </c>
      <c r="X740" t="s"/>
      <c r="Y740" t="s">
        <v>85</v>
      </c>
      <c r="Z740">
        <f>HYPERLINK("https://hotelmonitor-cachepage.eclerx.com/savepage/tk_1543584627645242_sr_2117.html","info")</f>
        <v/>
      </c>
      <c r="AA740" t="n">
        <v>170024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42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163342</v>
      </c>
      <c r="AZ740" t="s">
        <v>1224</v>
      </c>
      <c r="BA740" t="s"/>
      <c r="BB740" t="n">
        <v>69871</v>
      </c>
      <c r="BC740" t="n">
        <v>13.44851</v>
      </c>
      <c r="BD740" t="n">
        <v>52.52439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1</v>
      </c>
      <c r="E741" t="s">
        <v>1225</v>
      </c>
      <c r="F741" t="n">
        <v>277724</v>
      </c>
      <c r="G741" t="s">
        <v>74</v>
      </c>
      <c r="H741" t="s">
        <v>75</v>
      </c>
      <c r="I741" t="s"/>
      <c r="J741" t="s">
        <v>74</v>
      </c>
      <c r="K741" t="n">
        <v>89</v>
      </c>
      <c r="L741" t="s">
        <v>76</v>
      </c>
      <c r="M741" t="s"/>
      <c r="N741" t="s">
        <v>141</v>
      </c>
      <c r="O741" t="s">
        <v>78</v>
      </c>
      <c r="P741" t="s">
        <v>1226</v>
      </c>
      <c r="Q741" t="s"/>
      <c r="R741" t="s">
        <v>80</v>
      </c>
      <c r="S741" t="s">
        <v>399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HYPERLINK("https://hotelmonitor-cachepage.eclerx.com/savepage/tk_15435850502870858_sr_2117.html","info")</f>
        <v/>
      </c>
      <c r="AA741" t="n">
        <v>17975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281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955114</v>
      </c>
      <c r="AZ741" t="s">
        <v>1227</v>
      </c>
      <c r="BA741" t="s"/>
      <c r="BB741" t="n">
        <v>10155</v>
      </c>
      <c r="BC741" t="n">
        <v>13.331715</v>
      </c>
      <c r="BD741" t="n">
        <v>52.504718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1</v>
      </c>
      <c r="E742" t="s">
        <v>1225</v>
      </c>
      <c r="F742" t="n">
        <v>277724</v>
      </c>
      <c r="G742" t="s">
        <v>74</v>
      </c>
      <c r="H742" t="s">
        <v>75</v>
      </c>
      <c r="I742" t="s"/>
      <c r="J742" t="s">
        <v>74</v>
      </c>
      <c r="K742" t="n">
        <v>99</v>
      </c>
      <c r="L742" t="s">
        <v>76</v>
      </c>
      <c r="M742" t="s"/>
      <c r="N742" t="s">
        <v>125</v>
      </c>
      <c r="O742" t="s">
        <v>78</v>
      </c>
      <c r="P742" t="s">
        <v>1226</v>
      </c>
      <c r="Q742" t="s"/>
      <c r="R742" t="s">
        <v>80</v>
      </c>
      <c r="S742" t="s">
        <v>123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HYPERLINK("https://hotelmonitor-cachepage.eclerx.com/savepage/tk_15435850502870858_sr_2117.html","info")</f>
        <v/>
      </c>
      <c r="AA742" t="n">
        <v>17975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281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955114</v>
      </c>
      <c r="AZ742" t="s">
        <v>1227</v>
      </c>
      <c r="BA742" t="s"/>
      <c r="BB742" t="n">
        <v>10155</v>
      </c>
      <c r="BC742" t="n">
        <v>13.331715</v>
      </c>
      <c r="BD742" t="n">
        <v>52.504718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1</v>
      </c>
      <c r="E743" t="s">
        <v>1225</v>
      </c>
      <c r="F743" t="n">
        <v>277724</v>
      </c>
      <c r="G743" t="s">
        <v>74</v>
      </c>
      <c r="H743" t="s">
        <v>75</v>
      </c>
      <c r="I743" t="s"/>
      <c r="J743" t="s">
        <v>74</v>
      </c>
      <c r="K743" t="n">
        <v>119</v>
      </c>
      <c r="L743" t="s">
        <v>76</v>
      </c>
      <c r="M743" t="s"/>
      <c r="N743" t="s">
        <v>183</v>
      </c>
      <c r="O743" t="s">
        <v>78</v>
      </c>
      <c r="P743" t="s">
        <v>1226</v>
      </c>
      <c r="Q743" t="s"/>
      <c r="R743" t="s">
        <v>80</v>
      </c>
      <c r="S743" t="s">
        <v>126</v>
      </c>
      <c r="T743" t="s">
        <v>82</v>
      </c>
      <c r="U743" t="s"/>
      <c r="V743" t="s">
        <v>83</v>
      </c>
      <c r="W743" t="s">
        <v>99</v>
      </c>
      <c r="X743" t="s"/>
      <c r="Y743" t="s">
        <v>85</v>
      </c>
      <c r="Z743">
        <f>HYPERLINK("https://hotelmonitor-cachepage.eclerx.com/savepage/tk_15435850502870858_sr_2117.html","info")</f>
        <v/>
      </c>
      <c r="AA743" t="n">
        <v>17975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281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955114</v>
      </c>
      <c r="AZ743" t="s">
        <v>1227</v>
      </c>
      <c r="BA743" t="s"/>
      <c r="BB743" t="n">
        <v>10155</v>
      </c>
      <c r="BC743" t="n">
        <v>13.331715</v>
      </c>
      <c r="BD743" t="n">
        <v>52.504718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1</v>
      </c>
      <c r="E744" t="s">
        <v>1225</v>
      </c>
      <c r="F744" t="n">
        <v>277724</v>
      </c>
      <c r="G744" t="s">
        <v>74</v>
      </c>
      <c r="H744" t="s">
        <v>75</v>
      </c>
      <c r="I744" t="s"/>
      <c r="J744" t="s">
        <v>74</v>
      </c>
      <c r="K744" t="n">
        <v>119</v>
      </c>
      <c r="L744" t="s">
        <v>76</v>
      </c>
      <c r="M744" t="s"/>
      <c r="N744" t="s">
        <v>183</v>
      </c>
      <c r="O744" t="s">
        <v>78</v>
      </c>
      <c r="P744" t="s">
        <v>1226</v>
      </c>
      <c r="Q744" t="s"/>
      <c r="R744" t="s">
        <v>80</v>
      </c>
      <c r="S744" t="s">
        <v>126</v>
      </c>
      <c r="T744" t="s">
        <v>82</v>
      </c>
      <c r="U744" t="s"/>
      <c r="V744" t="s">
        <v>83</v>
      </c>
      <c r="W744" t="s">
        <v>99</v>
      </c>
      <c r="X744" t="s"/>
      <c r="Y744" t="s">
        <v>85</v>
      </c>
      <c r="Z744">
        <f>HYPERLINK("https://hotelmonitor-cachepage.eclerx.com/savepage/tk_15435850502870858_sr_2117.html","info")</f>
        <v/>
      </c>
      <c r="AA744" t="n">
        <v>17975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281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955114</v>
      </c>
      <c r="AZ744" t="s">
        <v>1227</v>
      </c>
      <c r="BA744" t="s"/>
      <c r="BB744" t="n">
        <v>10155</v>
      </c>
      <c r="BC744" t="n">
        <v>13.331715</v>
      </c>
      <c r="BD744" t="n">
        <v>52.504718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1</v>
      </c>
      <c r="E745" t="s">
        <v>1228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69.5</v>
      </c>
      <c r="L745" t="s">
        <v>76</v>
      </c>
      <c r="M745" t="s"/>
      <c r="N745" t="s">
        <v>933</v>
      </c>
      <c r="O745" t="s">
        <v>78</v>
      </c>
      <c r="P745" t="s">
        <v>1228</v>
      </c>
      <c r="Q745" t="s"/>
      <c r="R745" t="s">
        <v>80</v>
      </c>
      <c r="S745" t="s">
        <v>1229</v>
      </c>
      <c r="T745" t="s">
        <v>82</v>
      </c>
      <c r="U745" t="s"/>
      <c r="V745" t="s">
        <v>83</v>
      </c>
      <c r="W745" t="s">
        <v>99</v>
      </c>
      <c r="X745" t="s"/>
      <c r="Y745" t="s">
        <v>85</v>
      </c>
      <c r="Z745">
        <f>HYPERLINK("https://hotelmonitor-cachepage.eclerx.com/savepage/tk_15435849156876602_sr_2117.html","info")</f>
        <v/>
      </c>
      <c r="AA745" t="n">
        <v>-2071740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205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2071740</v>
      </c>
      <c r="AZ745" t="s">
        <v>1230</v>
      </c>
      <c r="BA745" t="s"/>
      <c r="BB745" t="n">
        <v>458808</v>
      </c>
      <c r="BC745" t="n">
        <v>13.384291</v>
      </c>
      <c r="BD745" t="n">
        <v>52.512117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1</v>
      </c>
      <c r="E746" t="s">
        <v>1231</v>
      </c>
      <c r="F746" t="n">
        <v>3582779</v>
      </c>
      <c r="G746" t="s">
        <v>74</v>
      </c>
      <c r="H746" t="s">
        <v>75</v>
      </c>
      <c r="I746" t="s"/>
      <c r="J746" t="s">
        <v>74</v>
      </c>
      <c r="K746" t="n">
        <v>145.53</v>
      </c>
      <c r="L746" t="s">
        <v>76</v>
      </c>
      <c r="M746" t="s"/>
      <c r="N746" t="s">
        <v>1232</v>
      </c>
      <c r="O746" t="s">
        <v>78</v>
      </c>
      <c r="P746" t="s">
        <v>1233</v>
      </c>
      <c r="Q746" t="s"/>
      <c r="R746" t="s">
        <v>80</v>
      </c>
      <c r="S746" t="s">
        <v>1234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HYPERLINK("https://hotelmonitor-cachepage.eclerx.com/savepage/tk_1543584899679977_sr_2117.html","info")</f>
        <v/>
      </c>
      <c r="AA746" t="n">
        <v>273939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196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2071714</v>
      </c>
      <c r="AZ746" t="s"/>
      <c r="BA746" t="s"/>
      <c r="BB746" t="n">
        <v>518627</v>
      </c>
      <c r="BC746" t="n">
        <v>13.4049</v>
      </c>
      <c r="BD746" t="n">
        <v>52.508374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1</v>
      </c>
      <c r="E747" t="s">
        <v>1231</v>
      </c>
      <c r="F747" t="n">
        <v>3582779</v>
      </c>
      <c r="G747" t="s">
        <v>74</v>
      </c>
      <c r="H747" t="s">
        <v>75</v>
      </c>
      <c r="I747" t="s"/>
      <c r="J747" t="s">
        <v>74</v>
      </c>
      <c r="K747" t="n">
        <v>161.7</v>
      </c>
      <c r="L747" t="s">
        <v>76</v>
      </c>
      <c r="M747" t="s"/>
      <c r="N747" t="s">
        <v>1235</v>
      </c>
      <c r="O747" t="s">
        <v>78</v>
      </c>
      <c r="P747" t="s">
        <v>1233</v>
      </c>
      <c r="Q747" t="s"/>
      <c r="R747" t="s">
        <v>80</v>
      </c>
      <c r="S747" t="s">
        <v>1050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HYPERLINK("https://hotelmonitor-cachepage.eclerx.com/savepage/tk_1543584899679977_sr_2117.html","info")</f>
        <v/>
      </c>
      <c r="AA747" t="n">
        <v>273939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196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2071714</v>
      </c>
      <c r="AZ747" t="s"/>
      <c r="BA747" t="s"/>
      <c r="BB747" t="n">
        <v>518627</v>
      </c>
      <c r="BC747" t="n">
        <v>13.4049</v>
      </c>
      <c r="BD747" t="n">
        <v>52.508374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1</v>
      </c>
      <c r="E748" t="s">
        <v>1231</v>
      </c>
      <c r="F748" t="n">
        <v>3582779</v>
      </c>
      <c r="G748" t="s">
        <v>74</v>
      </c>
      <c r="H748" t="s">
        <v>75</v>
      </c>
      <c r="I748" t="s"/>
      <c r="J748" t="s">
        <v>74</v>
      </c>
      <c r="K748" t="n">
        <v>183.7</v>
      </c>
      <c r="L748" t="s">
        <v>76</v>
      </c>
      <c r="M748" t="s"/>
      <c r="N748" t="s">
        <v>1235</v>
      </c>
      <c r="O748" t="s">
        <v>78</v>
      </c>
      <c r="P748" t="s">
        <v>1233</v>
      </c>
      <c r="Q748" t="s"/>
      <c r="R748" t="s">
        <v>80</v>
      </c>
      <c r="S748" t="s">
        <v>1236</v>
      </c>
      <c r="T748" t="s">
        <v>82</v>
      </c>
      <c r="U748" t="s"/>
      <c r="V748" t="s">
        <v>83</v>
      </c>
      <c r="W748" t="s">
        <v>99</v>
      </c>
      <c r="X748" t="s"/>
      <c r="Y748" t="s">
        <v>85</v>
      </c>
      <c r="Z748">
        <f>HYPERLINK("https://hotelmonitor-cachepage.eclerx.com/savepage/tk_1543584899679977_sr_2117.html","info")</f>
        <v/>
      </c>
      <c r="AA748" t="n">
        <v>273939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196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2071714</v>
      </c>
      <c r="AZ748" t="s"/>
      <c r="BA748" t="s"/>
      <c r="BB748" t="n">
        <v>518627</v>
      </c>
      <c r="BC748" t="n">
        <v>13.4049</v>
      </c>
      <c r="BD748" t="n">
        <v>52.508374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1</v>
      </c>
      <c r="E749" t="s">
        <v>1231</v>
      </c>
      <c r="F749" t="n">
        <v>3582779</v>
      </c>
      <c r="G749" t="s">
        <v>74</v>
      </c>
      <c r="H749" t="s">
        <v>75</v>
      </c>
      <c r="I749" t="s"/>
      <c r="J749" t="s">
        <v>74</v>
      </c>
      <c r="K749" t="n">
        <v>226.8</v>
      </c>
      <c r="L749" t="s">
        <v>76</v>
      </c>
      <c r="M749" t="s"/>
      <c r="N749" t="s">
        <v>1237</v>
      </c>
      <c r="O749" t="s">
        <v>78</v>
      </c>
      <c r="P749" t="s">
        <v>1233</v>
      </c>
      <c r="Q749" t="s"/>
      <c r="R749" t="s">
        <v>80</v>
      </c>
      <c r="S749" t="s">
        <v>1238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HYPERLINK("https://hotelmonitor-cachepage.eclerx.com/savepage/tk_1543584899679977_sr_2117.html","info")</f>
        <v/>
      </c>
      <c r="AA749" t="n">
        <v>273939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2071714</v>
      </c>
      <c r="AZ749" t="s"/>
      <c r="BA749" t="s"/>
      <c r="BB749" t="n">
        <v>518627</v>
      </c>
      <c r="BC749" t="n">
        <v>13.4049</v>
      </c>
      <c r="BD749" t="n">
        <v>52.508374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1</v>
      </c>
      <c r="E750" t="s">
        <v>1231</v>
      </c>
      <c r="F750" t="n">
        <v>3582779</v>
      </c>
      <c r="G750" t="s">
        <v>74</v>
      </c>
      <c r="H750" t="s">
        <v>75</v>
      </c>
      <c r="I750" t="s"/>
      <c r="J750" t="s">
        <v>74</v>
      </c>
      <c r="K750" t="n">
        <v>252</v>
      </c>
      <c r="L750" t="s">
        <v>76</v>
      </c>
      <c r="M750" t="s"/>
      <c r="N750" t="s">
        <v>1239</v>
      </c>
      <c r="O750" t="s">
        <v>78</v>
      </c>
      <c r="P750" t="s">
        <v>1233</v>
      </c>
      <c r="Q750" t="s"/>
      <c r="R750" t="s">
        <v>80</v>
      </c>
      <c r="S750" t="s">
        <v>1240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HYPERLINK("https://hotelmonitor-cachepage.eclerx.com/savepage/tk_1543584899679977_sr_2117.html","info")</f>
        <v/>
      </c>
      <c r="AA750" t="n">
        <v>273939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2071714</v>
      </c>
      <c r="AZ750" t="s"/>
      <c r="BA750" t="s"/>
      <c r="BB750" t="n">
        <v>518627</v>
      </c>
      <c r="BC750" t="n">
        <v>13.4049</v>
      </c>
      <c r="BD750" t="n">
        <v>52.508374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1</v>
      </c>
      <c r="E751" t="s">
        <v>1231</v>
      </c>
      <c r="F751" t="n">
        <v>3582779</v>
      </c>
      <c r="G751" t="s">
        <v>74</v>
      </c>
      <c r="H751" t="s">
        <v>75</v>
      </c>
      <c r="I751" t="s"/>
      <c r="J751" t="s">
        <v>74</v>
      </c>
      <c r="K751" t="n">
        <v>300.25</v>
      </c>
      <c r="L751" t="s">
        <v>76</v>
      </c>
      <c r="M751" t="s"/>
      <c r="N751" t="s">
        <v>1239</v>
      </c>
      <c r="O751" t="s">
        <v>78</v>
      </c>
      <c r="P751" t="s">
        <v>1233</v>
      </c>
      <c r="Q751" t="s"/>
      <c r="R751" t="s">
        <v>80</v>
      </c>
      <c r="S751" t="s">
        <v>1241</v>
      </c>
      <c r="T751" t="s">
        <v>82</v>
      </c>
      <c r="U751" t="s"/>
      <c r="V751" t="s">
        <v>83</v>
      </c>
      <c r="W751" t="s">
        <v>99</v>
      </c>
      <c r="X751" t="s"/>
      <c r="Y751" t="s">
        <v>85</v>
      </c>
      <c r="Z751">
        <f>HYPERLINK("https://hotelmonitor-cachepage.eclerx.com/savepage/tk_1543584899679977_sr_2117.html","info")</f>
        <v/>
      </c>
      <c r="AA751" t="n">
        <v>273939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196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2071714</v>
      </c>
      <c r="AZ751" t="s"/>
      <c r="BA751" t="s"/>
      <c r="BB751" t="n">
        <v>518627</v>
      </c>
      <c r="BC751" t="n">
        <v>13.4049</v>
      </c>
      <c r="BD751" t="n">
        <v>52.508374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1</v>
      </c>
      <c r="E752" t="s">
        <v>1242</v>
      </c>
      <c r="F752" t="n">
        <v>484698</v>
      </c>
      <c r="G752" t="s">
        <v>74</v>
      </c>
      <c r="H752" t="s">
        <v>75</v>
      </c>
      <c r="I752" t="s"/>
      <c r="J752" t="s">
        <v>74</v>
      </c>
      <c r="K752" t="n">
        <v>114.45</v>
      </c>
      <c r="L752" t="s">
        <v>76</v>
      </c>
      <c r="M752" t="s"/>
      <c r="N752" t="s">
        <v>1243</v>
      </c>
      <c r="O752" t="s">
        <v>78</v>
      </c>
      <c r="P752" t="s">
        <v>1244</v>
      </c>
      <c r="Q752" t="s"/>
      <c r="R752" t="s">
        <v>118</v>
      </c>
      <c r="S752" t="s">
        <v>573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HYPERLINK("https://hotelmonitor-cachepage.eclerx.com/savepage/tk_15435849786166792_sr_2117.html","info")</f>
        <v/>
      </c>
      <c r="AA752" t="n">
        <v>121383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240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3432380</v>
      </c>
      <c r="AZ752" t="s">
        <v>1245</v>
      </c>
      <c r="BA752" t="s"/>
      <c r="BB752" t="n">
        <v>214966</v>
      </c>
      <c r="BC752" t="n">
        <v>13.399822</v>
      </c>
      <c r="BD752" t="n">
        <v>52.509822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1</v>
      </c>
      <c r="E753" t="s">
        <v>1242</v>
      </c>
      <c r="F753" t="n">
        <v>484698</v>
      </c>
      <c r="G753" t="s">
        <v>74</v>
      </c>
      <c r="H753" t="s">
        <v>75</v>
      </c>
      <c r="I753" t="s"/>
      <c r="J753" t="s">
        <v>74</v>
      </c>
      <c r="K753" t="n">
        <v>145.95</v>
      </c>
      <c r="L753" t="s">
        <v>76</v>
      </c>
      <c r="M753" t="s"/>
      <c r="N753" t="s">
        <v>1243</v>
      </c>
      <c r="O753" t="s">
        <v>78</v>
      </c>
      <c r="P753" t="s">
        <v>1244</v>
      </c>
      <c r="Q753" t="s"/>
      <c r="R753" t="s">
        <v>118</v>
      </c>
      <c r="S753" t="s">
        <v>281</v>
      </c>
      <c r="T753" t="s">
        <v>82</v>
      </c>
      <c r="U753" t="s"/>
      <c r="V753" t="s">
        <v>83</v>
      </c>
      <c r="W753" t="s">
        <v>99</v>
      </c>
      <c r="X753" t="s"/>
      <c r="Y753" t="s">
        <v>85</v>
      </c>
      <c r="Z753">
        <f>HYPERLINK("https://hotelmonitor-cachepage.eclerx.com/savepage/tk_15435849786166792_sr_2117.html","info")</f>
        <v/>
      </c>
      <c r="AA753" t="n">
        <v>121383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240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3432380</v>
      </c>
      <c r="AZ753" t="s">
        <v>1245</v>
      </c>
      <c r="BA753" t="s"/>
      <c r="BB753" t="n">
        <v>214966</v>
      </c>
      <c r="BC753" t="n">
        <v>13.399822</v>
      </c>
      <c r="BD753" t="n">
        <v>52.509822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1</v>
      </c>
      <c r="E754" t="s">
        <v>1242</v>
      </c>
      <c r="F754" t="n">
        <v>484698</v>
      </c>
      <c r="G754" t="s">
        <v>74</v>
      </c>
      <c r="H754" t="s">
        <v>75</v>
      </c>
      <c r="I754" t="s"/>
      <c r="J754" t="s">
        <v>74</v>
      </c>
      <c r="K754" t="n">
        <v>214.2</v>
      </c>
      <c r="L754" t="s">
        <v>76</v>
      </c>
      <c r="M754" t="s"/>
      <c r="N754" t="s">
        <v>1246</v>
      </c>
      <c r="O754" t="s">
        <v>78</v>
      </c>
      <c r="P754" t="s">
        <v>1244</v>
      </c>
      <c r="Q754" t="s"/>
      <c r="R754" t="s">
        <v>118</v>
      </c>
      <c r="S754" t="s">
        <v>1247</v>
      </c>
      <c r="T754" t="s">
        <v>82</v>
      </c>
      <c r="U754" t="s"/>
      <c r="V754" t="s">
        <v>83</v>
      </c>
      <c r="W754" t="s">
        <v>99</v>
      </c>
      <c r="X754" t="s"/>
      <c r="Y754" t="s">
        <v>85</v>
      </c>
      <c r="Z754">
        <f>HYPERLINK("https://hotelmonitor-cachepage.eclerx.com/savepage/tk_15435849786166792_sr_2117.html","info")</f>
        <v/>
      </c>
      <c r="AA754" t="n">
        <v>121383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240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3432380</v>
      </c>
      <c r="AZ754" t="s">
        <v>1245</v>
      </c>
      <c r="BA754" t="s"/>
      <c r="BB754" t="n">
        <v>214966</v>
      </c>
      <c r="BC754" t="n">
        <v>13.399822</v>
      </c>
      <c r="BD754" t="n">
        <v>52.509822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1</v>
      </c>
      <c r="E755" t="s">
        <v>1242</v>
      </c>
      <c r="F755" t="n">
        <v>484698</v>
      </c>
      <c r="G755" t="s">
        <v>74</v>
      </c>
      <c r="H755" t="s">
        <v>75</v>
      </c>
      <c r="I755" t="s"/>
      <c r="J755" t="s">
        <v>74</v>
      </c>
      <c r="K755" t="n">
        <v>277.2</v>
      </c>
      <c r="L755" t="s">
        <v>76</v>
      </c>
      <c r="M755" t="s"/>
      <c r="N755" t="s">
        <v>1248</v>
      </c>
      <c r="O755" t="s">
        <v>78</v>
      </c>
      <c r="P755" t="s">
        <v>1244</v>
      </c>
      <c r="Q755" t="s"/>
      <c r="R755" t="s">
        <v>118</v>
      </c>
      <c r="S755" t="s">
        <v>1249</v>
      </c>
      <c r="T755" t="s">
        <v>82</v>
      </c>
      <c r="U755" t="s"/>
      <c r="V755" t="s">
        <v>83</v>
      </c>
      <c r="W755" t="s">
        <v>99</v>
      </c>
      <c r="X755" t="s"/>
      <c r="Y755" t="s">
        <v>85</v>
      </c>
      <c r="Z755">
        <f>HYPERLINK("https://hotelmonitor-cachepage.eclerx.com/savepage/tk_15435849786166792_sr_2117.html","info")</f>
        <v/>
      </c>
      <c r="AA755" t="n">
        <v>121383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240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3432380</v>
      </c>
      <c r="AZ755" t="s">
        <v>1245</v>
      </c>
      <c r="BA755" t="s"/>
      <c r="BB755" t="n">
        <v>214966</v>
      </c>
      <c r="BC755" t="n">
        <v>13.399822</v>
      </c>
      <c r="BD755" t="n">
        <v>52.509822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1</v>
      </c>
      <c r="E756" t="s">
        <v>1250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95.69</v>
      </c>
      <c r="L756" t="s">
        <v>76</v>
      </c>
      <c r="M756" t="s"/>
      <c r="N756" t="s">
        <v>1251</v>
      </c>
      <c r="O756" t="s">
        <v>78</v>
      </c>
      <c r="P756" t="s">
        <v>1250</v>
      </c>
      <c r="Q756" t="s"/>
      <c r="R756" t="s">
        <v>114</v>
      </c>
      <c r="S756" t="s">
        <v>1252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HYPERLINK("https://hotelmonitor-cachepage.eclerx.com/savepage/tk_1543585097789123_sr_2117.html","info")</f>
        <v/>
      </c>
      <c r="AA756" t="n">
        <v>-2641030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308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2641030</v>
      </c>
      <c r="AZ756" t="s">
        <v>1253</v>
      </c>
      <c r="BA756" t="s"/>
      <c r="BB756" t="n">
        <v>773855</v>
      </c>
      <c r="BC756" t="n">
        <v>13.308286</v>
      </c>
      <c r="BD756" t="n">
        <v>52.484317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1</v>
      </c>
      <c r="E757" t="s">
        <v>1254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139.5</v>
      </c>
      <c r="L757" t="s">
        <v>76</v>
      </c>
      <c r="M757" t="s"/>
      <c r="N757" t="s">
        <v>96</v>
      </c>
      <c r="O757" t="s">
        <v>78</v>
      </c>
      <c r="P757" t="s">
        <v>1254</v>
      </c>
      <c r="Q757" t="s"/>
      <c r="R757" t="s">
        <v>118</v>
      </c>
      <c r="S757" t="s">
        <v>879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HYPERLINK("https://hotelmonitor-cachepage.eclerx.com/savepage/tk_1543584991746663_sr_2117.html","info")</f>
        <v/>
      </c>
      <c r="AA757" t="n">
        <v>-6796559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247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6796559</v>
      </c>
      <c r="AZ757" t="s">
        <v>1255</v>
      </c>
      <c r="BA757" t="s"/>
      <c r="BB757" t="n">
        <v>69833</v>
      </c>
      <c r="BC757" t="n">
        <v>13.408504</v>
      </c>
      <c r="BD757" t="n">
        <v>52.512184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1</v>
      </c>
      <c r="E758" t="s">
        <v>1254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155</v>
      </c>
      <c r="L758" t="s">
        <v>76</v>
      </c>
      <c r="M758" t="s"/>
      <c r="N758" t="s">
        <v>141</v>
      </c>
      <c r="O758" t="s">
        <v>78</v>
      </c>
      <c r="P758" t="s">
        <v>1254</v>
      </c>
      <c r="Q758" t="s"/>
      <c r="R758" t="s">
        <v>118</v>
      </c>
      <c r="S758" t="s">
        <v>128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HYPERLINK("https://hotelmonitor-cachepage.eclerx.com/savepage/tk_1543584991746663_sr_2117.html","info")</f>
        <v/>
      </c>
      <c r="AA758" t="n">
        <v>-6796559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247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6796559</v>
      </c>
      <c r="AZ758" t="s">
        <v>1255</v>
      </c>
      <c r="BA758" t="s"/>
      <c r="BB758" t="n">
        <v>69833</v>
      </c>
      <c r="BC758" t="n">
        <v>13.408504</v>
      </c>
      <c r="BD758" t="n">
        <v>52.512184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1</v>
      </c>
      <c r="E759" t="s">
        <v>1254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145.8</v>
      </c>
      <c r="L759" t="s">
        <v>76</v>
      </c>
      <c r="M759" t="s"/>
      <c r="N759" t="s">
        <v>1256</v>
      </c>
      <c r="O759" t="s">
        <v>78</v>
      </c>
      <c r="P759" t="s">
        <v>1254</v>
      </c>
      <c r="Q759" t="s"/>
      <c r="R759" t="s">
        <v>118</v>
      </c>
      <c r="S759" t="s">
        <v>1257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HYPERLINK("https://hotelmonitor-cachepage.eclerx.com/savepage/tk_1543584991746663_sr_2117.html","info")</f>
        <v/>
      </c>
      <c r="AA759" t="n">
        <v>-6796559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247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6796559</v>
      </c>
      <c r="AZ759" t="s">
        <v>1255</v>
      </c>
      <c r="BA759" t="s"/>
      <c r="BB759" t="n">
        <v>69833</v>
      </c>
      <c r="BC759" t="n">
        <v>13.408504</v>
      </c>
      <c r="BD759" t="n">
        <v>52.512184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1</v>
      </c>
      <c r="E760" t="s">
        <v>1254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162</v>
      </c>
      <c r="L760" t="s">
        <v>76</v>
      </c>
      <c r="M760" t="s"/>
      <c r="N760" t="s">
        <v>1256</v>
      </c>
      <c r="O760" t="s">
        <v>78</v>
      </c>
      <c r="P760" t="s">
        <v>1254</v>
      </c>
      <c r="Q760" t="s"/>
      <c r="R760" t="s">
        <v>118</v>
      </c>
      <c r="S760" t="s">
        <v>338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HYPERLINK("https://hotelmonitor-cachepage.eclerx.com/savepage/tk_1543584991746663_sr_2117.html","info")</f>
        <v/>
      </c>
      <c r="AA760" t="n">
        <v>-6796559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247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6796559</v>
      </c>
      <c r="AZ760" t="s">
        <v>1255</v>
      </c>
      <c r="BA760" t="s"/>
      <c r="BB760" t="n">
        <v>69833</v>
      </c>
      <c r="BC760" t="n">
        <v>13.408504</v>
      </c>
      <c r="BD760" t="n">
        <v>52.512184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1</v>
      </c>
      <c r="E761" t="s">
        <v>1258</v>
      </c>
      <c r="F761" t="n">
        <v>1763819</v>
      </c>
      <c r="G761" t="s">
        <v>74</v>
      </c>
      <c r="H761" t="s">
        <v>75</v>
      </c>
      <c r="I761" t="s"/>
      <c r="J761" t="s">
        <v>74</v>
      </c>
      <c r="K761" t="n">
        <v>99</v>
      </c>
      <c r="L761" t="s">
        <v>76</v>
      </c>
      <c r="M761" t="s"/>
      <c r="N761" t="s">
        <v>141</v>
      </c>
      <c r="O761" t="s">
        <v>78</v>
      </c>
      <c r="P761" t="s">
        <v>1259</v>
      </c>
      <c r="Q761" t="s"/>
      <c r="R761" t="s">
        <v>118</v>
      </c>
      <c r="S761" t="s">
        <v>123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HYPERLINK("https://hotelmonitor-cachepage.eclerx.com/savepage/tk_15435846758242183_sr_2117.html","info")</f>
        <v/>
      </c>
      <c r="AA761" t="n">
        <v>372581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69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1614166</v>
      </c>
      <c r="AZ761" t="s">
        <v>1260</v>
      </c>
      <c r="BA761" t="s"/>
      <c r="BB761" t="n">
        <v>966</v>
      </c>
      <c r="BC761" t="n">
        <v>13.32903</v>
      </c>
      <c r="BD761" t="n">
        <v>52.49113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1</v>
      </c>
      <c r="E762" t="s">
        <v>1258</v>
      </c>
      <c r="F762" t="n">
        <v>1763819</v>
      </c>
      <c r="G762" t="s">
        <v>74</v>
      </c>
      <c r="H762" t="s">
        <v>75</v>
      </c>
      <c r="I762" t="s"/>
      <c r="J762" t="s">
        <v>74</v>
      </c>
      <c r="K762" t="n">
        <v>109</v>
      </c>
      <c r="L762" t="s">
        <v>76</v>
      </c>
      <c r="M762" t="s"/>
      <c r="N762" t="s">
        <v>125</v>
      </c>
      <c r="O762" t="s">
        <v>78</v>
      </c>
      <c r="P762" t="s">
        <v>1259</v>
      </c>
      <c r="Q762" t="s"/>
      <c r="R762" t="s">
        <v>118</v>
      </c>
      <c r="S762" t="s">
        <v>81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HYPERLINK("https://hotelmonitor-cachepage.eclerx.com/savepage/tk_15435846758242183_sr_2117.html","info")</f>
        <v/>
      </c>
      <c r="AA762" t="n">
        <v>372581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69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1614166</v>
      </c>
      <c r="AZ762" t="s">
        <v>1260</v>
      </c>
      <c r="BA762" t="s"/>
      <c r="BB762" t="n">
        <v>966</v>
      </c>
      <c r="BC762" t="n">
        <v>13.32903</v>
      </c>
      <c r="BD762" t="n">
        <v>52.49113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1</v>
      </c>
      <c r="E763" t="s">
        <v>1258</v>
      </c>
      <c r="F763" t="n">
        <v>1763819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357</v>
      </c>
      <c r="O763" t="s">
        <v>78</v>
      </c>
      <c r="P763" t="s">
        <v>1259</v>
      </c>
      <c r="Q763" t="s"/>
      <c r="R763" t="s">
        <v>118</v>
      </c>
      <c r="S763" t="s">
        <v>1261</v>
      </c>
      <c r="T763" t="s">
        <v>82</v>
      </c>
      <c r="U763" t="s"/>
      <c r="V763" t="s">
        <v>83</v>
      </c>
      <c r="W763" t="s">
        <v>99</v>
      </c>
      <c r="X763" t="s"/>
      <c r="Y763" t="s">
        <v>85</v>
      </c>
      <c r="Z763">
        <f>HYPERLINK("https://hotelmonitor-cachepage.eclerx.com/savepage/tk_15435846758242183_sr_2117.html","info")</f>
        <v/>
      </c>
      <c r="AA763" t="n">
        <v>372581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69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1614166</v>
      </c>
      <c r="AZ763" t="s">
        <v>1260</v>
      </c>
      <c r="BA763" t="s"/>
      <c r="BB763" t="n">
        <v>966</v>
      </c>
      <c r="BC763" t="n">
        <v>13.32903</v>
      </c>
      <c r="BD763" t="n">
        <v>52.49113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1</v>
      </c>
      <c r="E764" t="s">
        <v>1262</v>
      </c>
      <c r="F764" t="n">
        <v>455194</v>
      </c>
      <c r="G764" t="s">
        <v>74</v>
      </c>
      <c r="H764" t="s">
        <v>75</v>
      </c>
      <c r="I764" t="s"/>
      <c r="J764" t="s">
        <v>74</v>
      </c>
      <c r="K764" t="n">
        <v>540</v>
      </c>
      <c r="L764" t="s">
        <v>76</v>
      </c>
      <c r="M764" t="s"/>
      <c r="N764" t="s">
        <v>113</v>
      </c>
      <c r="O764" t="s">
        <v>78</v>
      </c>
      <c r="P764" t="s">
        <v>1263</v>
      </c>
      <c r="Q764" t="s"/>
      <c r="R764" t="s">
        <v>153</v>
      </c>
      <c r="S764" t="s">
        <v>237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HYPERLINK("https://hotelmonitor-cachepage.eclerx.com/savepage/tk_15435850686339612_sr_2117.html","info")</f>
        <v/>
      </c>
      <c r="AA764" t="n">
        <v>7274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291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163000</v>
      </c>
      <c r="AZ764" t="s">
        <v>1264</v>
      </c>
      <c r="BA764" t="s"/>
      <c r="BB764" t="n">
        <v>55518</v>
      </c>
      <c r="BC764" t="n">
        <v>13.37992</v>
      </c>
      <c r="BD764" t="n">
        <v>52.51624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1</v>
      </c>
      <c r="E765" t="s">
        <v>1262</v>
      </c>
      <c r="F765" t="n">
        <v>455194</v>
      </c>
      <c r="G765" t="s">
        <v>74</v>
      </c>
      <c r="H765" t="s">
        <v>75</v>
      </c>
      <c r="I765" t="s"/>
      <c r="J765" t="s">
        <v>74</v>
      </c>
      <c r="K765" t="n">
        <v>580</v>
      </c>
      <c r="L765" t="s">
        <v>76</v>
      </c>
      <c r="M765" t="s"/>
      <c r="N765" t="s">
        <v>252</v>
      </c>
      <c r="O765" t="s">
        <v>78</v>
      </c>
      <c r="P765" t="s">
        <v>1263</v>
      </c>
      <c r="Q765" t="s"/>
      <c r="R765" t="s">
        <v>153</v>
      </c>
      <c r="S765" t="s">
        <v>242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HYPERLINK("https://hotelmonitor-cachepage.eclerx.com/savepage/tk_15435850686339612_sr_2117.html","info")</f>
        <v/>
      </c>
      <c r="AA765" t="n">
        <v>7274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291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163000</v>
      </c>
      <c r="AZ765" t="s">
        <v>1264</v>
      </c>
      <c r="BA765" t="s"/>
      <c r="BB765" t="n">
        <v>55518</v>
      </c>
      <c r="BC765" t="n">
        <v>13.37992</v>
      </c>
      <c r="BD765" t="n">
        <v>52.51624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1</v>
      </c>
      <c r="E766" t="s">
        <v>1262</v>
      </c>
      <c r="F766" t="n">
        <v>455194</v>
      </c>
      <c r="G766" t="s">
        <v>74</v>
      </c>
      <c r="H766" t="s">
        <v>75</v>
      </c>
      <c r="I766" t="s"/>
      <c r="J766" t="s">
        <v>74</v>
      </c>
      <c r="K766" t="n">
        <v>940</v>
      </c>
      <c r="L766" t="s">
        <v>76</v>
      </c>
      <c r="M766" t="s"/>
      <c r="N766" t="s">
        <v>592</v>
      </c>
      <c r="O766" t="s">
        <v>78</v>
      </c>
      <c r="P766" t="s">
        <v>1263</v>
      </c>
      <c r="Q766" t="s"/>
      <c r="R766" t="s">
        <v>153</v>
      </c>
      <c r="S766" t="s">
        <v>1265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HYPERLINK("https://hotelmonitor-cachepage.eclerx.com/savepage/tk_15435850686339612_sr_2117.html","info")</f>
        <v/>
      </c>
      <c r="AA766" t="n">
        <v>7274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291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163000</v>
      </c>
      <c r="AZ766" t="s">
        <v>1264</v>
      </c>
      <c r="BA766" t="s"/>
      <c r="BB766" t="n">
        <v>55518</v>
      </c>
      <c r="BC766" t="n">
        <v>13.37992</v>
      </c>
      <c r="BD766" t="n">
        <v>52.51624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1</v>
      </c>
      <c r="E767" t="s">
        <v>1266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149</v>
      </c>
      <c r="L767" t="s">
        <v>76</v>
      </c>
      <c r="M767" t="s"/>
      <c r="N767" t="s">
        <v>113</v>
      </c>
      <c r="O767" t="s">
        <v>78</v>
      </c>
      <c r="P767" t="s">
        <v>1266</v>
      </c>
      <c r="Q767" t="s"/>
      <c r="R767" t="s">
        <v>80</v>
      </c>
      <c r="S767" t="s">
        <v>156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HYPERLINK("https://hotelmonitor-cachepage.eclerx.com/savepage/tk_15435850266883752_sr_2117.html","info")</f>
        <v/>
      </c>
      <c r="AA767" t="n">
        <v>-2071514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267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2071514</v>
      </c>
      <c r="AZ767" t="s">
        <v>1267</v>
      </c>
      <c r="BA767" t="s"/>
      <c r="BB767" t="n">
        <v>656362</v>
      </c>
      <c r="BC767" t="n">
        <v>13.370919</v>
      </c>
      <c r="BD767" t="n">
        <v>52.50037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1</v>
      </c>
      <c r="E768" t="s">
        <v>1268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101</v>
      </c>
      <c r="L768" t="s">
        <v>76</v>
      </c>
      <c r="M768" t="s"/>
      <c r="N768" t="s">
        <v>113</v>
      </c>
      <c r="O768" t="s">
        <v>78</v>
      </c>
      <c r="P768" t="s">
        <v>1268</v>
      </c>
      <c r="Q768" t="s"/>
      <c r="R768" t="s">
        <v>118</v>
      </c>
      <c r="S768" t="s">
        <v>1179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HYPERLINK("https://hotelmonitor-cachepage.eclerx.com/savepage/tk_15435847841367366_sr_2117.html","info")</f>
        <v/>
      </c>
      <c r="AA768" t="n">
        <v>-6796548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129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6796548</v>
      </c>
      <c r="AZ768" t="s">
        <v>1269</v>
      </c>
      <c r="BA768" t="s"/>
      <c r="BB768" t="n">
        <v>538488</v>
      </c>
      <c r="BC768" t="n">
        <v>13.3222</v>
      </c>
      <c r="BD768" t="n">
        <v>52.5046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1</v>
      </c>
      <c r="E769" t="s">
        <v>1270</v>
      </c>
      <c r="F769" t="n">
        <v>1569104</v>
      </c>
      <c r="G769" t="s">
        <v>74</v>
      </c>
      <c r="H769" t="s">
        <v>75</v>
      </c>
      <c r="I769" t="s"/>
      <c r="J769" t="s">
        <v>74</v>
      </c>
      <c r="K769" t="n">
        <v>183.75</v>
      </c>
      <c r="L769" t="s">
        <v>76</v>
      </c>
      <c r="M769" t="s"/>
      <c r="N769" t="s">
        <v>141</v>
      </c>
      <c r="O769" t="s">
        <v>78</v>
      </c>
      <c r="P769" t="s">
        <v>1271</v>
      </c>
      <c r="Q769" t="s"/>
      <c r="R769" t="s">
        <v>118</v>
      </c>
      <c r="S769" t="s">
        <v>1272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HYPERLINK("https://hotelmonitor-cachepage.eclerx.com/savepage/tk_15435846608874962_sr_2117.html","info")</f>
        <v/>
      </c>
      <c r="AA769" t="n">
        <v>229383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61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1577328</v>
      </c>
      <c r="AZ769" t="s">
        <v>1273</v>
      </c>
      <c r="BA769" t="s"/>
      <c r="BB769" t="n">
        <v>633913</v>
      </c>
      <c r="BC769" t="n">
        <v>13.368174</v>
      </c>
      <c r="BD769" t="n">
        <v>52.52398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1</v>
      </c>
      <c r="E770" t="s">
        <v>1270</v>
      </c>
      <c r="F770" t="n">
        <v>1569104</v>
      </c>
      <c r="G770" t="s">
        <v>74</v>
      </c>
      <c r="H770" t="s">
        <v>75</v>
      </c>
      <c r="I770" t="s"/>
      <c r="J770" t="s">
        <v>74</v>
      </c>
      <c r="K770" t="n">
        <v>215.25</v>
      </c>
      <c r="L770" t="s">
        <v>76</v>
      </c>
      <c r="M770" t="s"/>
      <c r="N770" t="s">
        <v>125</v>
      </c>
      <c r="O770" t="s">
        <v>78</v>
      </c>
      <c r="P770" t="s">
        <v>1271</v>
      </c>
      <c r="Q770" t="s"/>
      <c r="R770" t="s">
        <v>118</v>
      </c>
      <c r="S770" t="s">
        <v>1274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HYPERLINK("https://hotelmonitor-cachepage.eclerx.com/savepage/tk_15435846608874962_sr_2117.html","info")</f>
        <v/>
      </c>
      <c r="AA770" t="n">
        <v>229383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61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1577328</v>
      </c>
      <c r="AZ770" t="s">
        <v>1273</v>
      </c>
      <c r="BA770" t="s"/>
      <c r="BB770" t="n">
        <v>633913</v>
      </c>
      <c r="BC770" t="n">
        <v>13.368174</v>
      </c>
      <c r="BD770" t="n">
        <v>52.52398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1</v>
      </c>
      <c r="E771" t="s">
        <v>1275</v>
      </c>
      <c r="F771" t="n">
        <v>265071</v>
      </c>
      <c r="G771" t="s">
        <v>74</v>
      </c>
      <c r="H771" t="s">
        <v>75</v>
      </c>
      <c r="I771" t="s"/>
      <c r="J771" t="s">
        <v>74</v>
      </c>
      <c r="K771" t="n">
        <v>126</v>
      </c>
      <c r="L771" t="s">
        <v>76</v>
      </c>
      <c r="M771" t="s"/>
      <c r="N771" t="s">
        <v>113</v>
      </c>
      <c r="O771" t="s">
        <v>78</v>
      </c>
      <c r="P771" t="s">
        <v>1275</v>
      </c>
      <c r="Q771" t="s"/>
      <c r="R771" t="s">
        <v>118</v>
      </c>
      <c r="S771" t="s">
        <v>524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HYPERLINK("https://hotelmonitor-cachepage.eclerx.com/savepage/tk_1543584736510771_sr_2117.html","info")</f>
        <v/>
      </c>
      <c r="AA771" t="n">
        <v>5858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104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1998136</v>
      </c>
      <c r="AZ771" t="s">
        <v>1276</v>
      </c>
      <c r="BA771" t="s"/>
      <c r="BB771" t="n">
        <v>36331</v>
      </c>
      <c r="BC771" t="n">
        <v>13.459067</v>
      </c>
      <c r="BD771" t="n">
        <v>52.473593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1</v>
      </c>
      <c r="E772" t="s">
        <v>1277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675.7</v>
      </c>
      <c r="L772" t="s">
        <v>76</v>
      </c>
      <c r="M772" t="s"/>
      <c r="N772" t="s">
        <v>933</v>
      </c>
      <c r="O772" t="s">
        <v>78</v>
      </c>
      <c r="P772" t="s">
        <v>1277</v>
      </c>
      <c r="Q772" t="s"/>
      <c r="R772" t="s">
        <v>118</v>
      </c>
      <c r="S772" t="s">
        <v>1278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HYPERLINK("https://hotelmonitor-cachepage.eclerx.com/savepage/tk_15435850006326637_sr_2117.html","info")</f>
        <v/>
      </c>
      <c r="AA772" t="n">
        <v>-2071719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252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2071719</v>
      </c>
      <c r="AZ772" t="s">
        <v>1279</v>
      </c>
      <c r="BA772" t="s"/>
      <c r="BB772" t="n">
        <v>14411</v>
      </c>
      <c r="BC772" t="n">
        <v>13.409919</v>
      </c>
      <c r="BD772" t="n">
        <v>52.524616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1</v>
      </c>
      <c r="E773" t="s">
        <v>1280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82.45</v>
      </c>
      <c r="L773" t="s">
        <v>76</v>
      </c>
      <c r="M773" t="s"/>
      <c r="N773" t="s">
        <v>96</v>
      </c>
      <c r="O773" t="s">
        <v>78</v>
      </c>
      <c r="P773" t="s">
        <v>1280</v>
      </c>
      <c r="Q773" t="s"/>
      <c r="R773" t="s">
        <v>80</v>
      </c>
      <c r="S773" t="s">
        <v>1281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HYPERLINK("https://hotelmonitor-cachepage.eclerx.com/savepage/tk_15435846832021484_sr_2117.html","info")</f>
        <v/>
      </c>
      <c r="AA773" t="n">
        <v>-2181242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73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2181242</v>
      </c>
      <c r="AZ773" t="s">
        <v>1282</v>
      </c>
      <c r="BA773" t="s"/>
      <c r="BB773" t="n">
        <v>146210</v>
      </c>
      <c r="BC773" t="n">
        <v>13.3621</v>
      </c>
      <c r="BD773" t="n">
        <v>52.49754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1</v>
      </c>
      <c r="E774" t="s">
        <v>1283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140.8</v>
      </c>
      <c r="L774" t="s">
        <v>76</v>
      </c>
      <c r="M774" t="s"/>
      <c r="N774" t="s">
        <v>96</v>
      </c>
      <c r="O774" t="s">
        <v>78</v>
      </c>
      <c r="P774" t="s">
        <v>1283</v>
      </c>
      <c r="Q774" t="s"/>
      <c r="R774" t="s">
        <v>118</v>
      </c>
      <c r="S774" t="s">
        <v>1284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HYPERLINK("https://hotelmonitor-cachepage.eclerx.com/savepage/tk_1543584667242815_sr_2117.html","info")</f>
        <v/>
      </c>
      <c r="AA774" t="n">
        <v>-6074109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64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6074109</v>
      </c>
      <c r="AZ774" t="s">
        <v>1285</v>
      </c>
      <c r="BA774" t="s"/>
      <c r="BB774" t="n">
        <v>70898</v>
      </c>
      <c r="BC774" t="n">
        <v>13.39133</v>
      </c>
      <c r="BD774" t="n">
        <v>52.51183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1</v>
      </c>
      <c r="E775" t="s">
        <v>1283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159.7</v>
      </c>
      <c r="L775" t="s">
        <v>76</v>
      </c>
      <c r="M775" t="s"/>
      <c r="N775" t="s">
        <v>1286</v>
      </c>
      <c r="O775" t="s">
        <v>78</v>
      </c>
      <c r="P775" t="s">
        <v>1283</v>
      </c>
      <c r="Q775" t="s"/>
      <c r="R775" t="s">
        <v>118</v>
      </c>
      <c r="S775" t="s">
        <v>1287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HYPERLINK("https://hotelmonitor-cachepage.eclerx.com/savepage/tk_1543584667242815_sr_2117.html","info")</f>
        <v/>
      </c>
      <c r="AA775" t="n">
        <v>-6074109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64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6074109</v>
      </c>
      <c r="AZ775" t="s">
        <v>1285</v>
      </c>
      <c r="BA775" t="s"/>
      <c r="BB775" t="n">
        <v>70898</v>
      </c>
      <c r="BC775" t="n">
        <v>13.39133</v>
      </c>
      <c r="BD775" t="n">
        <v>52.51183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1</v>
      </c>
      <c r="E776" t="s">
        <v>1283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177.45</v>
      </c>
      <c r="L776" t="s">
        <v>76</v>
      </c>
      <c r="M776" t="s"/>
      <c r="N776" t="s">
        <v>252</v>
      </c>
      <c r="O776" t="s">
        <v>78</v>
      </c>
      <c r="P776" t="s">
        <v>1283</v>
      </c>
      <c r="Q776" t="s"/>
      <c r="R776" t="s">
        <v>118</v>
      </c>
      <c r="S776" t="s">
        <v>1045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HYPERLINK("https://hotelmonitor-cachepage.eclerx.com/savepage/tk_1543584667242815_sr_2117.html","info")</f>
        <v/>
      </c>
      <c r="AA776" t="n">
        <v>-6074109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64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6074109</v>
      </c>
      <c r="AZ776" t="s">
        <v>1285</v>
      </c>
      <c r="BA776" t="s"/>
      <c r="BB776" t="n">
        <v>70898</v>
      </c>
      <c r="BC776" t="n">
        <v>13.39133</v>
      </c>
      <c r="BD776" t="n">
        <v>52.51183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1</v>
      </c>
      <c r="E777" t="s">
        <v>1283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254.2</v>
      </c>
      <c r="L777" t="s">
        <v>76</v>
      </c>
      <c r="M777" t="s"/>
      <c r="N777" t="s">
        <v>1288</v>
      </c>
      <c r="O777" t="s">
        <v>78</v>
      </c>
      <c r="P777" t="s">
        <v>1283</v>
      </c>
      <c r="Q777" t="s"/>
      <c r="R777" t="s">
        <v>118</v>
      </c>
      <c r="S777" t="s">
        <v>1289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HYPERLINK("https://hotelmonitor-cachepage.eclerx.com/savepage/tk_1543584667242815_sr_2117.html","info")</f>
        <v/>
      </c>
      <c r="AA777" t="n">
        <v>-6074109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64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6074109</v>
      </c>
      <c r="AZ777" t="s">
        <v>1285</v>
      </c>
      <c r="BA777" t="s"/>
      <c r="BB777" t="n">
        <v>70898</v>
      </c>
      <c r="BC777" t="n">
        <v>13.39133</v>
      </c>
      <c r="BD777" t="n">
        <v>52.51183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1</v>
      </c>
      <c r="E778" t="s">
        <v>1290</v>
      </c>
      <c r="F778" t="n">
        <v>1769242</v>
      </c>
      <c r="G778" t="s">
        <v>74</v>
      </c>
      <c r="H778" t="s">
        <v>75</v>
      </c>
      <c r="I778" t="s"/>
      <c r="J778" t="s">
        <v>74</v>
      </c>
      <c r="K778" t="n">
        <v>149</v>
      </c>
      <c r="L778" t="s">
        <v>76</v>
      </c>
      <c r="M778" t="s"/>
      <c r="N778" t="s">
        <v>141</v>
      </c>
      <c r="O778" t="s">
        <v>78</v>
      </c>
      <c r="P778" t="s">
        <v>1291</v>
      </c>
      <c r="Q778" t="s"/>
      <c r="R778" t="s">
        <v>118</v>
      </c>
      <c r="S778" t="s">
        <v>156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HYPERLINK("https://hotelmonitor-cachepage.eclerx.com/savepage/tk_15435845657541573_sr_2117.html","info")</f>
        <v/>
      </c>
      <c r="AA778" t="n">
        <v>373306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1726531</v>
      </c>
      <c r="AZ778" t="s">
        <v>1292</v>
      </c>
      <c r="BA778" t="s"/>
      <c r="BB778" t="n">
        <v>658320</v>
      </c>
      <c r="BC778" t="n">
        <v>13.385663</v>
      </c>
      <c r="BD778" t="n">
        <v>52.522047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1</v>
      </c>
      <c r="E779" t="s">
        <v>1290</v>
      </c>
      <c r="F779" t="n">
        <v>1769242</v>
      </c>
      <c r="G779" t="s">
        <v>74</v>
      </c>
      <c r="H779" t="s">
        <v>75</v>
      </c>
      <c r="I779" t="s"/>
      <c r="J779" t="s">
        <v>74</v>
      </c>
      <c r="K779" t="n">
        <v>164</v>
      </c>
      <c r="L779" t="s">
        <v>76</v>
      </c>
      <c r="M779" t="s"/>
      <c r="N779" t="s">
        <v>125</v>
      </c>
      <c r="O779" t="s">
        <v>78</v>
      </c>
      <c r="P779" t="s">
        <v>1291</v>
      </c>
      <c r="Q779" t="s"/>
      <c r="R779" t="s">
        <v>118</v>
      </c>
      <c r="S779" t="s">
        <v>809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HYPERLINK("https://hotelmonitor-cachepage.eclerx.com/savepage/tk_15435845657541573_sr_2117.html","info")</f>
        <v/>
      </c>
      <c r="AA779" t="n">
        <v>373306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1726531</v>
      </c>
      <c r="AZ779" t="s">
        <v>1292</v>
      </c>
      <c r="BA779" t="s"/>
      <c r="BB779" t="n">
        <v>658320</v>
      </c>
      <c r="BC779" t="n">
        <v>13.385663</v>
      </c>
      <c r="BD779" t="n">
        <v>52.522047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1</v>
      </c>
      <c r="E780" t="s">
        <v>1290</v>
      </c>
      <c r="F780" t="n">
        <v>1769242</v>
      </c>
      <c r="G780" t="s">
        <v>74</v>
      </c>
      <c r="H780" t="s">
        <v>75</v>
      </c>
      <c r="I780" t="s"/>
      <c r="J780" t="s">
        <v>74</v>
      </c>
      <c r="K780" t="n">
        <v>183</v>
      </c>
      <c r="L780" t="s">
        <v>76</v>
      </c>
      <c r="M780" t="s"/>
      <c r="N780" t="s">
        <v>357</v>
      </c>
      <c r="O780" t="s">
        <v>78</v>
      </c>
      <c r="P780" t="s">
        <v>1291</v>
      </c>
      <c r="Q780" t="s"/>
      <c r="R780" t="s">
        <v>118</v>
      </c>
      <c r="S780" t="s">
        <v>219</v>
      </c>
      <c r="T780" t="s">
        <v>82</v>
      </c>
      <c r="U780" t="s"/>
      <c r="V780" t="s">
        <v>83</v>
      </c>
      <c r="W780" t="s">
        <v>99</v>
      </c>
      <c r="X780" t="s"/>
      <c r="Y780" t="s">
        <v>85</v>
      </c>
      <c r="Z780">
        <f>HYPERLINK("https://hotelmonitor-cachepage.eclerx.com/savepage/tk_15435845657541573_sr_2117.html","info")</f>
        <v/>
      </c>
      <c r="AA780" t="n">
        <v>373306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1726531</v>
      </c>
      <c r="AZ780" t="s">
        <v>1292</v>
      </c>
      <c r="BA780" t="s"/>
      <c r="BB780" t="n">
        <v>658320</v>
      </c>
      <c r="BC780" t="n">
        <v>13.385663</v>
      </c>
      <c r="BD780" t="n">
        <v>52.522047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1</v>
      </c>
      <c r="E781" t="s">
        <v>1293</v>
      </c>
      <c r="F781" t="n">
        <v>529926</v>
      </c>
      <c r="G781" t="s">
        <v>74</v>
      </c>
      <c r="H781" t="s">
        <v>75</v>
      </c>
      <c r="I781" t="s"/>
      <c r="J781" t="s">
        <v>74</v>
      </c>
      <c r="K781" t="n">
        <v>166.95</v>
      </c>
      <c r="L781" t="s">
        <v>76</v>
      </c>
      <c r="M781" t="s"/>
      <c r="N781" t="s">
        <v>1294</v>
      </c>
      <c r="O781" t="s">
        <v>78</v>
      </c>
      <c r="P781" t="s">
        <v>1295</v>
      </c>
      <c r="Q781" t="s"/>
      <c r="R781" t="s">
        <v>153</v>
      </c>
      <c r="S781" t="s">
        <v>285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HYPERLINK("https://hotelmonitor-cachepage.eclerx.com/savepage/tk_15435847529259794_sr_2117.html","info")</f>
        <v/>
      </c>
      <c r="AA781" t="n">
        <v>7271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110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937849</v>
      </c>
      <c r="AZ781" t="s">
        <v>1296</v>
      </c>
      <c r="BA781" t="s"/>
      <c r="BB781" t="n">
        <v>14447</v>
      </c>
      <c r="BC781" t="n">
        <v>13.392633</v>
      </c>
      <c r="BD781" t="n">
        <v>52.511878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1</v>
      </c>
      <c r="E782" t="s">
        <v>1293</v>
      </c>
      <c r="F782" t="n">
        <v>529926</v>
      </c>
      <c r="G782" t="s">
        <v>74</v>
      </c>
      <c r="H782" t="s">
        <v>75</v>
      </c>
      <c r="I782" t="s"/>
      <c r="J782" t="s">
        <v>74</v>
      </c>
      <c r="K782" t="n">
        <v>166.95</v>
      </c>
      <c r="L782" t="s">
        <v>76</v>
      </c>
      <c r="M782" t="s"/>
      <c r="N782" t="s">
        <v>1297</v>
      </c>
      <c r="O782" t="s">
        <v>78</v>
      </c>
      <c r="P782" t="s">
        <v>1295</v>
      </c>
      <c r="Q782" t="s"/>
      <c r="R782" t="s">
        <v>153</v>
      </c>
      <c r="S782" t="s">
        <v>285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HYPERLINK("https://hotelmonitor-cachepage.eclerx.com/savepage/tk_15435847529259794_sr_2117.html","info")</f>
        <v/>
      </c>
      <c r="AA782" t="n">
        <v>7271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110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937849</v>
      </c>
      <c r="AZ782" t="s">
        <v>1296</v>
      </c>
      <c r="BA782" t="s"/>
      <c r="BB782" t="n">
        <v>14447</v>
      </c>
      <c r="BC782" t="n">
        <v>13.392633</v>
      </c>
      <c r="BD782" t="n">
        <v>52.511878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1</v>
      </c>
      <c r="E783" t="s">
        <v>1293</v>
      </c>
      <c r="F783" t="n">
        <v>529926</v>
      </c>
      <c r="G783" t="s">
        <v>74</v>
      </c>
      <c r="H783" t="s">
        <v>75</v>
      </c>
      <c r="I783" t="s"/>
      <c r="J783" t="s">
        <v>74</v>
      </c>
      <c r="K783" t="n">
        <v>208.95</v>
      </c>
      <c r="L783" t="s">
        <v>76</v>
      </c>
      <c r="M783" t="s"/>
      <c r="N783" t="s">
        <v>1294</v>
      </c>
      <c r="O783" t="s">
        <v>78</v>
      </c>
      <c r="P783" t="s">
        <v>1295</v>
      </c>
      <c r="Q783" t="s"/>
      <c r="R783" t="s">
        <v>153</v>
      </c>
      <c r="S783" t="s">
        <v>290</v>
      </c>
      <c r="T783" t="s">
        <v>82</v>
      </c>
      <c r="U783" t="s"/>
      <c r="V783" t="s">
        <v>83</v>
      </c>
      <c r="W783" t="s">
        <v>99</v>
      </c>
      <c r="X783" t="s"/>
      <c r="Y783" t="s">
        <v>85</v>
      </c>
      <c r="Z783">
        <f>HYPERLINK("https://hotelmonitor-cachepage.eclerx.com/savepage/tk_15435847529259794_sr_2117.html","info")</f>
        <v/>
      </c>
      <c r="AA783" t="n">
        <v>7271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110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937849</v>
      </c>
      <c r="AZ783" t="s">
        <v>1296</v>
      </c>
      <c r="BA783" t="s"/>
      <c r="BB783" t="n">
        <v>14447</v>
      </c>
      <c r="BC783" t="n">
        <v>13.392633</v>
      </c>
      <c r="BD783" t="n">
        <v>52.511878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1</v>
      </c>
      <c r="E784" t="s">
        <v>1293</v>
      </c>
      <c r="F784" t="n">
        <v>529926</v>
      </c>
      <c r="G784" t="s">
        <v>74</v>
      </c>
      <c r="H784" t="s">
        <v>75</v>
      </c>
      <c r="I784" t="s"/>
      <c r="J784" t="s">
        <v>74</v>
      </c>
      <c r="K784" t="n">
        <v>208.95</v>
      </c>
      <c r="L784" t="s">
        <v>76</v>
      </c>
      <c r="M784" t="s"/>
      <c r="N784" t="s">
        <v>1297</v>
      </c>
      <c r="O784" t="s">
        <v>78</v>
      </c>
      <c r="P784" t="s">
        <v>1295</v>
      </c>
      <c r="Q784" t="s"/>
      <c r="R784" t="s">
        <v>153</v>
      </c>
      <c r="S784" t="s">
        <v>290</v>
      </c>
      <c r="T784" t="s">
        <v>82</v>
      </c>
      <c r="U784" t="s"/>
      <c r="V784" t="s">
        <v>83</v>
      </c>
      <c r="W784" t="s">
        <v>99</v>
      </c>
      <c r="X784" t="s"/>
      <c r="Y784" t="s">
        <v>85</v>
      </c>
      <c r="Z784">
        <f>HYPERLINK("https://hotelmonitor-cachepage.eclerx.com/savepage/tk_15435847529259794_sr_2117.html","info")</f>
        <v/>
      </c>
      <c r="AA784" t="n">
        <v>7271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110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937849</v>
      </c>
      <c r="AZ784" t="s">
        <v>1296</v>
      </c>
      <c r="BA784" t="s"/>
      <c r="BB784" t="n">
        <v>14447</v>
      </c>
      <c r="BC784" t="n">
        <v>13.392633</v>
      </c>
      <c r="BD784" t="n">
        <v>52.511878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1</v>
      </c>
      <c r="E785" t="s">
        <v>1293</v>
      </c>
      <c r="F785" t="n">
        <v>529926</v>
      </c>
      <c r="G785" t="s">
        <v>74</v>
      </c>
      <c r="H785" t="s">
        <v>75</v>
      </c>
      <c r="I785" t="s"/>
      <c r="J785" t="s">
        <v>74</v>
      </c>
      <c r="K785" t="n">
        <v>240.45</v>
      </c>
      <c r="L785" t="s">
        <v>76</v>
      </c>
      <c r="M785" t="s"/>
      <c r="N785" t="s">
        <v>1298</v>
      </c>
      <c r="O785" t="s">
        <v>78</v>
      </c>
      <c r="P785" t="s">
        <v>1295</v>
      </c>
      <c r="Q785" t="s"/>
      <c r="R785" t="s">
        <v>153</v>
      </c>
      <c r="S785" t="s">
        <v>318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HYPERLINK("https://hotelmonitor-cachepage.eclerx.com/savepage/tk_15435847529259794_sr_2117.html","info")</f>
        <v/>
      </c>
      <c r="AA785" t="n">
        <v>7271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110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937849</v>
      </c>
      <c r="AZ785" t="s">
        <v>1296</v>
      </c>
      <c r="BA785" t="s"/>
      <c r="BB785" t="n">
        <v>14447</v>
      </c>
      <c r="BC785" t="n">
        <v>13.392633</v>
      </c>
      <c r="BD785" t="n">
        <v>52.511878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1</v>
      </c>
      <c r="E786" t="s">
        <v>1293</v>
      </c>
      <c r="F786" t="n">
        <v>529926</v>
      </c>
      <c r="G786" t="s">
        <v>74</v>
      </c>
      <c r="H786" t="s">
        <v>75</v>
      </c>
      <c r="I786" t="s"/>
      <c r="J786" t="s">
        <v>74</v>
      </c>
      <c r="K786" t="n">
        <v>240.45</v>
      </c>
      <c r="L786" t="s">
        <v>76</v>
      </c>
      <c r="M786" t="s"/>
      <c r="N786" t="s">
        <v>1299</v>
      </c>
      <c r="O786" t="s">
        <v>78</v>
      </c>
      <c r="P786" t="s">
        <v>1295</v>
      </c>
      <c r="Q786" t="s"/>
      <c r="R786" t="s">
        <v>153</v>
      </c>
      <c r="S786" t="s">
        <v>318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HYPERLINK("https://hotelmonitor-cachepage.eclerx.com/savepage/tk_15435847529259794_sr_2117.html","info")</f>
        <v/>
      </c>
      <c r="AA786" t="n">
        <v>7271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110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937849</v>
      </c>
      <c r="AZ786" t="s">
        <v>1296</v>
      </c>
      <c r="BA786" t="s"/>
      <c r="BB786" t="n">
        <v>14447</v>
      </c>
      <c r="BC786" t="n">
        <v>13.392633</v>
      </c>
      <c r="BD786" t="n">
        <v>52.511878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1</v>
      </c>
      <c r="E787" t="s">
        <v>1293</v>
      </c>
      <c r="F787" t="n">
        <v>529926</v>
      </c>
      <c r="G787" t="s">
        <v>74</v>
      </c>
      <c r="H787" t="s">
        <v>75</v>
      </c>
      <c r="I787" t="s"/>
      <c r="J787" t="s">
        <v>74</v>
      </c>
      <c r="K787" t="n">
        <v>282.45</v>
      </c>
      <c r="L787" t="s">
        <v>76</v>
      </c>
      <c r="M787" t="s"/>
      <c r="N787" t="s">
        <v>1298</v>
      </c>
      <c r="O787" t="s">
        <v>78</v>
      </c>
      <c r="P787" t="s">
        <v>1295</v>
      </c>
      <c r="Q787" t="s"/>
      <c r="R787" t="s">
        <v>153</v>
      </c>
      <c r="S787" t="s">
        <v>1300</v>
      </c>
      <c r="T787" t="s">
        <v>82</v>
      </c>
      <c r="U787" t="s"/>
      <c r="V787" t="s">
        <v>83</v>
      </c>
      <c r="W787" t="s">
        <v>99</v>
      </c>
      <c r="X787" t="s"/>
      <c r="Y787" t="s">
        <v>85</v>
      </c>
      <c r="Z787">
        <f>HYPERLINK("https://hotelmonitor-cachepage.eclerx.com/savepage/tk_15435847529259794_sr_2117.html","info")</f>
        <v/>
      </c>
      <c r="AA787" t="n">
        <v>7271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110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937849</v>
      </c>
      <c r="AZ787" t="s">
        <v>1296</v>
      </c>
      <c r="BA787" t="s"/>
      <c r="BB787" t="n">
        <v>14447</v>
      </c>
      <c r="BC787" t="n">
        <v>13.392633</v>
      </c>
      <c r="BD787" t="n">
        <v>52.511878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1</v>
      </c>
      <c r="E788" t="s">
        <v>1293</v>
      </c>
      <c r="F788" t="n">
        <v>529926</v>
      </c>
      <c r="G788" t="s">
        <v>74</v>
      </c>
      <c r="H788" t="s">
        <v>75</v>
      </c>
      <c r="I788" t="s"/>
      <c r="J788" t="s">
        <v>74</v>
      </c>
      <c r="K788" t="n">
        <v>282.45</v>
      </c>
      <c r="L788" t="s">
        <v>76</v>
      </c>
      <c r="M788" t="s"/>
      <c r="N788" t="s">
        <v>1299</v>
      </c>
      <c r="O788" t="s">
        <v>78</v>
      </c>
      <c r="P788" t="s">
        <v>1295</v>
      </c>
      <c r="Q788" t="s"/>
      <c r="R788" t="s">
        <v>153</v>
      </c>
      <c r="S788" t="s">
        <v>1300</v>
      </c>
      <c r="T788" t="s">
        <v>82</v>
      </c>
      <c r="U788" t="s"/>
      <c r="V788" t="s">
        <v>83</v>
      </c>
      <c r="W788" t="s">
        <v>99</v>
      </c>
      <c r="X788" t="s"/>
      <c r="Y788" t="s">
        <v>85</v>
      </c>
      <c r="Z788">
        <f>HYPERLINK("https://hotelmonitor-cachepage.eclerx.com/savepage/tk_15435847529259794_sr_2117.html","info")</f>
        <v/>
      </c>
      <c r="AA788" t="n">
        <v>7271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110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937849</v>
      </c>
      <c r="AZ788" t="s">
        <v>1296</v>
      </c>
      <c r="BA788" t="s"/>
      <c r="BB788" t="n">
        <v>14447</v>
      </c>
      <c r="BC788" t="n">
        <v>13.392633</v>
      </c>
      <c r="BD788" t="n">
        <v>52.511878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1</v>
      </c>
      <c r="E789" t="s">
        <v>1301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84</v>
      </c>
      <c r="L789" t="s">
        <v>76</v>
      </c>
      <c r="M789" t="s"/>
      <c r="N789" t="s">
        <v>1302</v>
      </c>
      <c r="O789" t="s">
        <v>78</v>
      </c>
      <c r="P789" t="s">
        <v>1301</v>
      </c>
      <c r="Q789" t="s"/>
      <c r="R789" t="s">
        <v>114</v>
      </c>
      <c r="S789" t="s">
        <v>1303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HYPERLINK("https://hotelmonitor-cachepage.eclerx.com/savepage/tk_1543585002240148_sr_2117.html","info")</f>
        <v/>
      </c>
      <c r="AA789" t="n">
        <v>-2189851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253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2189851</v>
      </c>
      <c r="AZ789" t="s">
        <v>1304</v>
      </c>
      <c r="BA789" t="s"/>
      <c r="BB789" t="n">
        <v>181025</v>
      </c>
      <c r="BC789" t="n">
        <v>13.3864</v>
      </c>
      <c r="BD789" t="n">
        <v>52.4981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1</v>
      </c>
      <c r="E790" t="s">
        <v>1301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151.2</v>
      </c>
      <c r="L790" t="s">
        <v>76</v>
      </c>
      <c r="M790" t="s"/>
      <c r="N790" t="s">
        <v>1305</v>
      </c>
      <c r="O790" t="s">
        <v>78</v>
      </c>
      <c r="P790" t="s">
        <v>1301</v>
      </c>
      <c r="Q790" t="s"/>
      <c r="R790" t="s">
        <v>114</v>
      </c>
      <c r="S790" t="s">
        <v>1306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HYPERLINK("https://hotelmonitor-cachepage.eclerx.com/savepage/tk_1543585002240148_sr_2117.html","info")</f>
        <v/>
      </c>
      <c r="AA790" t="n">
        <v>-2189851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253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2189851</v>
      </c>
      <c r="AZ790" t="s">
        <v>1304</v>
      </c>
      <c r="BA790" t="s"/>
      <c r="BB790" t="n">
        <v>181025</v>
      </c>
      <c r="BC790" t="n">
        <v>13.3864</v>
      </c>
      <c r="BD790" t="n">
        <v>52.4981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1</v>
      </c>
      <c r="E791" t="s">
        <v>1307</v>
      </c>
      <c r="F791" t="n">
        <v>1429077</v>
      </c>
      <c r="G791" t="s">
        <v>74</v>
      </c>
      <c r="H791" t="s">
        <v>75</v>
      </c>
      <c r="I791" t="s"/>
      <c r="J791" t="s">
        <v>74</v>
      </c>
      <c r="K791" t="n">
        <v>95.33</v>
      </c>
      <c r="L791" t="s">
        <v>76</v>
      </c>
      <c r="M791" t="s"/>
      <c r="N791" t="s">
        <v>113</v>
      </c>
      <c r="O791" t="s">
        <v>78</v>
      </c>
      <c r="P791" t="s">
        <v>1308</v>
      </c>
      <c r="Q791" t="s"/>
      <c r="R791" t="s">
        <v>80</v>
      </c>
      <c r="S791" t="s">
        <v>1309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HYPERLINK("https://hotelmonitor-cachepage.eclerx.com/savepage/tk_1543584959287734_sr_2117.html","info")</f>
        <v/>
      </c>
      <c r="AA791" t="n">
        <v>214731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228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1145978</v>
      </c>
      <c r="AZ791" t="s">
        <v>1310</v>
      </c>
      <c r="BA791" t="s"/>
      <c r="BB791" t="n">
        <v>429208</v>
      </c>
      <c r="BC791" t="n">
        <v>13.347785</v>
      </c>
      <c r="BD791" t="n">
        <v>52.50623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1</v>
      </c>
      <c r="E792" t="s">
        <v>1311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106</v>
      </c>
      <c r="L792" t="s">
        <v>76</v>
      </c>
      <c r="M792" t="s"/>
      <c r="N792" t="s">
        <v>1312</v>
      </c>
      <c r="O792" t="s">
        <v>78</v>
      </c>
      <c r="P792" t="s">
        <v>1311</v>
      </c>
      <c r="Q792" t="s"/>
      <c r="R792" t="s">
        <v>80</v>
      </c>
      <c r="S792" t="s">
        <v>440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HYPERLINK("https://hotelmonitor-cachepage.eclerx.com/savepage/tk_1543584722768973_sr_2117.html","info")</f>
        <v/>
      </c>
      <c r="AA792" t="n">
        <v>-6796495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96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6796495</v>
      </c>
      <c r="AZ792" t="s">
        <v>1313</v>
      </c>
      <c r="BA792" t="s"/>
      <c r="BB792" t="n">
        <v>91551</v>
      </c>
      <c r="BC792" t="n">
        <v>13.394353</v>
      </c>
      <c r="BD792" t="n">
        <v>52.57258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1</v>
      </c>
      <c r="E793" t="s">
        <v>1311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116</v>
      </c>
      <c r="L793" t="s">
        <v>76</v>
      </c>
      <c r="M793" t="s"/>
      <c r="N793" t="s">
        <v>141</v>
      </c>
      <c r="O793" t="s">
        <v>78</v>
      </c>
      <c r="P793" t="s">
        <v>1311</v>
      </c>
      <c r="Q793" t="s"/>
      <c r="R793" t="s">
        <v>80</v>
      </c>
      <c r="S793" t="s">
        <v>855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HYPERLINK("https://hotelmonitor-cachepage.eclerx.com/savepage/tk_1543584722768973_sr_2117.html","info")</f>
        <v/>
      </c>
      <c r="AA793" t="n">
        <v>-6796495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96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6796495</v>
      </c>
      <c r="AZ793" t="s">
        <v>1313</v>
      </c>
      <c r="BA793" t="s"/>
      <c r="BB793" t="n">
        <v>91551</v>
      </c>
      <c r="BC793" t="n">
        <v>13.394353</v>
      </c>
      <c r="BD793" t="n">
        <v>52.57258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1</v>
      </c>
      <c r="E794" t="s">
        <v>1314</v>
      </c>
      <c r="F794" t="n">
        <v>1765649</v>
      </c>
      <c r="G794" t="s">
        <v>74</v>
      </c>
      <c r="H794" t="s">
        <v>75</v>
      </c>
      <c r="I794" t="s"/>
      <c r="J794" t="s">
        <v>74</v>
      </c>
      <c r="K794" t="n">
        <v>172.2</v>
      </c>
      <c r="L794" t="s">
        <v>76</v>
      </c>
      <c r="M794" t="s"/>
      <c r="N794" t="s">
        <v>1315</v>
      </c>
      <c r="O794" t="s">
        <v>78</v>
      </c>
      <c r="P794" t="s">
        <v>1314</v>
      </c>
      <c r="Q794" t="s"/>
      <c r="R794" t="s">
        <v>118</v>
      </c>
      <c r="S794" t="s">
        <v>1316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HYPERLINK("https://hotelmonitor-cachepage.eclerx.com/savepage/tk_15435849651517103_sr_2117.html","info")</f>
        <v/>
      </c>
      <c r="AA794" t="n">
        <v>360997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231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2982593</v>
      </c>
      <c r="AZ794" t="s">
        <v>1317</v>
      </c>
      <c r="BA794" t="s"/>
      <c r="BB794" t="n">
        <v>536416</v>
      </c>
      <c r="BC794" t="n">
        <v>13.349118</v>
      </c>
      <c r="BD794" t="n">
        <v>52.508392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1</v>
      </c>
      <c r="E795" t="s">
        <v>1314</v>
      </c>
      <c r="F795" t="n">
        <v>1765649</v>
      </c>
      <c r="G795" t="s">
        <v>74</v>
      </c>
      <c r="H795" t="s">
        <v>75</v>
      </c>
      <c r="I795" t="s"/>
      <c r="J795" t="s">
        <v>74</v>
      </c>
      <c r="K795" t="n">
        <v>217.56</v>
      </c>
      <c r="L795" t="s">
        <v>76</v>
      </c>
      <c r="M795" t="s"/>
      <c r="N795" t="s">
        <v>1315</v>
      </c>
      <c r="O795" t="s">
        <v>78</v>
      </c>
      <c r="P795" t="s">
        <v>1314</v>
      </c>
      <c r="Q795" t="s"/>
      <c r="R795" t="s">
        <v>118</v>
      </c>
      <c r="S795" t="s">
        <v>1318</v>
      </c>
      <c r="T795" t="s">
        <v>82</v>
      </c>
      <c r="U795" t="s"/>
      <c r="V795" t="s">
        <v>83</v>
      </c>
      <c r="W795" t="s">
        <v>99</v>
      </c>
      <c r="X795" t="s"/>
      <c r="Y795" t="s">
        <v>85</v>
      </c>
      <c r="Z795">
        <f>HYPERLINK("https://hotelmonitor-cachepage.eclerx.com/savepage/tk_15435849651517103_sr_2117.html","info")</f>
        <v/>
      </c>
      <c r="AA795" t="n">
        <v>360997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231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2982593</v>
      </c>
      <c r="AZ795" t="s">
        <v>1317</v>
      </c>
      <c r="BA795" t="s"/>
      <c r="BB795" t="n">
        <v>536416</v>
      </c>
      <c r="BC795" t="n">
        <v>13.349118</v>
      </c>
      <c r="BD795" t="n">
        <v>52.508392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1</v>
      </c>
      <c r="E796" t="s">
        <v>1314</v>
      </c>
      <c r="F796" t="n">
        <v>1765649</v>
      </c>
      <c r="G796" t="s">
        <v>74</v>
      </c>
      <c r="H796" t="s">
        <v>75</v>
      </c>
      <c r="I796" t="s"/>
      <c r="J796" t="s">
        <v>74</v>
      </c>
      <c r="K796" t="n">
        <v>219.45</v>
      </c>
      <c r="L796" t="s">
        <v>76</v>
      </c>
      <c r="M796" t="s"/>
      <c r="N796" t="s">
        <v>1319</v>
      </c>
      <c r="O796" t="s">
        <v>78</v>
      </c>
      <c r="P796" t="s">
        <v>1314</v>
      </c>
      <c r="Q796" t="s"/>
      <c r="R796" t="s">
        <v>118</v>
      </c>
      <c r="S796" t="s">
        <v>316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HYPERLINK("https://hotelmonitor-cachepage.eclerx.com/savepage/tk_15435849651517103_sr_2117.html","info")</f>
        <v/>
      </c>
      <c r="AA796" t="n">
        <v>360997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231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2982593</v>
      </c>
      <c r="AZ796" t="s">
        <v>1317</v>
      </c>
      <c r="BA796" t="s"/>
      <c r="BB796" t="n">
        <v>536416</v>
      </c>
      <c r="BC796" t="n">
        <v>13.349118</v>
      </c>
      <c r="BD796" t="n">
        <v>52.508392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1</v>
      </c>
      <c r="E797" t="s">
        <v>1314</v>
      </c>
      <c r="F797" t="n">
        <v>1765649</v>
      </c>
      <c r="G797" t="s">
        <v>74</v>
      </c>
      <c r="H797" t="s">
        <v>75</v>
      </c>
      <c r="I797" t="s"/>
      <c r="J797" t="s">
        <v>74</v>
      </c>
      <c r="K797" t="n">
        <v>262.5</v>
      </c>
      <c r="L797" t="s">
        <v>76</v>
      </c>
      <c r="M797" t="s"/>
      <c r="N797" t="s">
        <v>1315</v>
      </c>
      <c r="O797" t="s">
        <v>78</v>
      </c>
      <c r="P797" t="s">
        <v>1314</v>
      </c>
      <c r="Q797" t="s"/>
      <c r="R797" t="s">
        <v>118</v>
      </c>
      <c r="S797" t="s">
        <v>1320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HYPERLINK("https://hotelmonitor-cachepage.eclerx.com/savepage/tk_15435849651517103_sr_2117.html","info")</f>
        <v/>
      </c>
      <c r="AA797" t="n">
        <v>360997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231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2982593</v>
      </c>
      <c r="AZ797" t="s">
        <v>1317</v>
      </c>
      <c r="BA797" t="s"/>
      <c r="BB797" t="n">
        <v>536416</v>
      </c>
      <c r="BC797" t="n">
        <v>13.349118</v>
      </c>
      <c r="BD797" t="n">
        <v>52.508392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1</v>
      </c>
      <c r="E798" t="s">
        <v>1314</v>
      </c>
      <c r="F798" t="n">
        <v>1765649</v>
      </c>
      <c r="G798" t="s">
        <v>74</v>
      </c>
      <c r="H798" t="s">
        <v>75</v>
      </c>
      <c r="I798" t="s"/>
      <c r="J798" t="s">
        <v>74</v>
      </c>
      <c r="K798" t="n">
        <v>267.17</v>
      </c>
      <c r="L798" t="s">
        <v>76</v>
      </c>
      <c r="M798" t="s"/>
      <c r="N798" t="s">
        <v>1319</v>
      </c>
      <c r="O798" t="s">
        <v>78</v>
      </c>
      <c r="P798" t="s">
        <v>1314</v>
      </c>
      <c r="Q798" t="s"/>
      <c r="R798" t="s">
        <v>118</v>
      </c>
      <c r="S798" t="s">
        <v>1321</v>
      </c>
      <c r="T798" t="s">
        <v>82</v>
      </c>
      <c r="U798" t="s"/>
      <c r="V798" t="s">
        <v>83</v>
      </c>
      <c r="W798" t="s">
        <v>99</v>
      </c>
      <c r="X798" t="s"/>
      <c r="Y798" t="s">
        <v>85</v>
      </c>
      <c r="Z798">
        <f>HYPERLINK("https://hotelmonitor-cachepage.eclerx.com/savepage/tk_15435849651517103_sr_2117.html","info")</f>
        <v/>
      </c>
      <c r="AA798" t="n">
        <v>360997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231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2982593</v>
      </c>
      <c r="AZ798" t="s">
        <v>1317</v>
      </c>
      <c r="BA798" t="s"/>
      <c r="BB798" t="n">
        <v>536416</v>
      </c>
      <c r="BC798" t="n">
        <v>13.349118</v>
      </c>
      <c r="BD798" t="n">
        <v>52.508392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1</v>
      </c>
      <c r="E799" t="s">
        <v>1314</v>
      </c>
      <c r="F799" t="n">
        <v>1765649</v>
      </c>
      <c r="G799" t="s">
        <v>74</v>
      </c>
      <c r="H799" t="s">
        <v>75</v>
      </c>
      <c r="I799" t="s"/>
      <c r="J799" t="s">
        <v>74</v>
      </c>
      <c r="K799" t="n">
        <v>312.38</v>
      </c>
      <c r="L799" t="s">
        <v>76</v>
      </c>
      <c r="M799" t="s"/>
      <c r="N799" t="s">
        <v>1315</v>
      </c>
      <c r="O799" t="s">
        <v>78</v>
      </c>
      <c r="P799" t="s">
        <v>1314</v>
      </c>
      <c r="Q799" t="s"/>
      <c r="R799" t="s">
        <v>118</v>
      </c>
      <c r="S799" t="s">
        <v>1322</v>
      </c>
      <c r="T799" t="s">
        <v>82</v>
      </c>
      <c r="U799" t="s"/>
      <c r="V799" t="s">
        <v>83</v>
      </c>
      <c r="W799" t="s">
        <v>99</v>
      </c>
      <c r="X799" t="s"/>
      <c r="Y799" t="s">
        <v>85</v>
      </c>
      <c r="Z799">
        <f>HYPERLINK("https://hotelmonitor-cachepage.eclerx.com/savepage/tk_15435849651517103_sr_2117.html","info")</f>
        <v/>
      </c>
      <c r="AA799" t="n">
        <v>360997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231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2982593</v>
      </c>
      <c r="AZ799" t="s">
        <v>1317</v>
      </c>
      <c r="BA799" t="s"/>
      <c r="BB799" t="n">
        <v>536416</v>
      </c>
      <c r="BC799" t="n">
        <v>13.349118</v>
      </c>
      <c r="BD799" t="n">
        <v>52.508392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1</v>
      </c>
      <c r="E800" t="s">
        <v>1314</v>
      </c>
      <c r="F800" t="n">
        <v>1765649</v>
      </c>
      <c r="G800" t="s">
        <v>74</v>
      </c>
      <c r="H800" t="s">
        <v>75</v>
      </c>
      <c r="I800" t="s"/>
      <c r="J800" t="s">
        <v>74</v>
      </c>
      <c r="K800" t="n">
        <v>340.2</v>
      </c>
      <c r="L800" t="s">
        <v>76</v>
      </c>
      <c r="M800" t="s"/>
      <c r="N800" t="s">
        <v>1319</v>
      </c>
      <c r="O800" t="s">
        <v>78</v>
      </c>
      <c r="P800" t="s">
        <v>1314</v>
      </c>
      <c r="Q800" t="s"/>
      <c r="R800" t="s">
        <v>118</v>
      </c>
      <c r="S800" t="s">
        <v>1323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HYPERLINK("https://hotelmonitor-cachepage.eclerx.com/savepage/tk_15435849651517103_sr_2117.html","info")</f>
        <v/>
      </c>
      <c r="AA800" t="n">
        <v>360997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231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2982593</v>
      </c>
      <c r="AZ800" t="s">
        <v>1317</v>
      </c>
      <c r="BA800" t="s"/>
      <c r="BB800" t="n">
        <v>536416</v>
      </c>
      <c r="BC800" t="n">
        <v>13.349118</v>
      </c>
      <c r="BD800" t="n">
        <v>52.508392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1</v>
      </c>
      <c r="E801" t="s">
        <v>1314</v>
      </c>
      <c r="F801" t="n">
        <v>1765649</v>
      </c>
      <c r="G801" t="s">
        <v>74</v>
      </c>
      <c r="H801" t="s">
        <v>75</v>
      </c>
      <c r="I801" t="s"/>
      <c r="J801" t="s">
        <v>74</v>
      </c>
      <c r="K801" t="n">
        <v>393.96</v>
      </c>
      <c r="L801" t="s">
        <v>76</v>
      </c>
      <c r="M801" t="s"/>
      <c r="N801" t="s">
        <v>1319</v>
      </c>
      <c r="O801" t="s">
        <v>78</v>
      </c>
      <c r="P801" t="s">
        <v>1314</v>
      </c>
      <c r="Q801" t="s"/>
      <c r="R801" t="s">
        <v>118</v>
      </c>
      <c r="S801" t="s">
        <v>1324</v>
      </c>
      <c r="T801" t="s">
        <v>82</v>
      </c>
      <c r="U801" t="s"/>
      <c r="V801" t="s">
        <v>83</v>
      </c>
      <c r="W801" t="s">
        <v>99</v>
      </c>
      <c r="X801" t="s"/>
      <c r="Y801" t="s">
        <v>85</v>
      </c>
      <c r="Z801">
        <f>HYPERLINK("https://hotelmonitor-cachepage.eclerx.com/savepage/tk_15435849651517103_sr_2117.html","info")</f>
        <v/>
      </c>
      <c r="AA801" t="n">
        <v>360997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231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2982593</v>
      </c>
      <c r="AZ801" t="s">
        <v>1317</v>
      </c>
      <c r="BA801" t="s"/>
      <c r="BB801" t="n">
        <v>536416</v>
      </c>
      <c r="BC801" t="n">
        <v>13.349118</v>
      </c>
      <c r="BD801" t="n">
        <v>52.508392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1</v>
      </c>
      <c r="E802" t="s">
        <v>1325</v>
      </c>
      <c r="F802" t="n">
        <v>1422461</v>
      </c>
      <c r="G802" t="s">
        <v>74</v>
      </c>
      <c r="H802" t="s">
        <v>75</v>
      </c>
      <c r="I802" t="s"/>
      <c r="J802" t="s">
        <v>74</v>
      </c>
      <c r="K802" t="n">
        <v>129</v>
      </c>
      <c r="L802" t="s">
        <v>76</v>
      </c>
      <c r="M802" t="s"/>
      <c r="N802" t="s">
        <v>489</v>
      </c>
      <c r="O802" t="s">
        <v>78</v>
      </c>
      <c r="P802" t="s">
        <v>1326</v>
      </c>
      <c r="Q802" t="s"/>
      <c r="R802" t="s">
        <v>80</v>
      </c>
      <c r="S802" t="s">
        <v>212</v>
      </c>
      <c r="T802" t="s">
        <v>82</v>
      </c>
      <c r="U802" t="s"/>
      <c r="V802" t="s">
        <v>83</v>
      </c>
      <c r="W802" t="s">
        <v>99</v>
      </c>
      <c r="X802" t="s"/>
      <c r="Y802" t="s">
        <v>85</v>
      </c>
      <c r="Z802">
        <f>HYPERLINK("https://hotelmonitor-cachepage.eclerx.com/savepage/tk_15435848368576102_sr_2117.html","info")</f>
        <v/>
      </c>
      <c r="AA802" t="n">
        <v>203202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159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231252</v>
      </c>
      <c r="AZ802" t="s">
        <v>1327</v>
      </c>
      <c r="BA802" t="s"/>
      <c r="BB802" t="n">
        <v>60365</v>
      </c>
      <c r="BC802" t="n">
        <v>13.312079</v>
      </c>
      <c r="BD802" t="n">
        <v>52.497818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1</v>
      </c>
      <c r="E803" t="s">
        <v>1325</v>
      </c>
      <c r="F803" t="n">
        <v>1422461</v>
      </c>
      <c r="G803" t="s">
        <v>74</v>
      </c>
      <c r="H803" t="s">
        <v>75</v>
      </c>
      <c r="I803" t="s"/>
      <c r="J803" t="s">
        <v>74</v>
      </c>
      <c r="K803" t="n">
        <v>149</v>
      </c>
      <c r="L803" t="s">
        <v>76</v>
      </c>
      <c r="M803" t="s"/>
      <c r="N803" t="s">
        <v>252</v>
      </c>
      <c r="O803" t="s">
        <v>78</v>
      </c>
      <c r="P803" t="s">
        <v>1326</v>
      </c>
      <c r="Q803" t="s"/>
      <c r="R803" t="s">
        <v>80</v>
      </c>
      <c r="S803" t="s">
        <v>156</v>
      </c>
      <c r="T803" t="s">
        <v>82</v>
      </c>
      <c r="U803" t="s"/>
      <c r="V803" t="s">
        <v>83</v>
      </c>
      <c r="W803" t="s">
        <v>99</v>
      </c>
      <c r="X803" t="s"/>
      <c r="Y803" t="s">
        <v>85</v>
      </c>
      <c r="Z803">
        <f>HYPERLINK("https://hotelmonitor-cachepage.eclerx.com/savepage/tk_15435848368576102_sr_2117.html","info")</f>
        <v/>
      </c>
      <c r="AA803" t="n">
        <v>203202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159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231252</v>
      </c>
      <c r="AZ803" t="s">
        <v>1327</v>
      </c>
      <c r="BA803" t="s"/>
      <c r="BB803" t="n">
        <v>60365</v>
      </c>
      <c r="BC803" t="n">
        <v>13.312079</v>
      </c>
      <c r="BD803" t="n">
        <v>52.497818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1</v>
      </c>
      <c r="E804" t="s">
        <v>1328</v>
      </c>
      <c r="F804" t="n">
        <v>3625722</v>
      </c>
      <c r="G804" t="s">
        <v>74</v>
      </c>
      <c r="H804" t="s">
        <v>75</v>
      </c>
      <c r="I804" t="s"/>
      <c r="J804" t="s">
        <v>74</v>
      </c>
      <c r="K804" t="n">
        <v>178.5</v>
      </c>
      <c r="L804" t="s">
        <v>76</v>
      </c>
      <c r="M804" t="s"/>
      <c r="N804" t="s">
        <v>1329</v>
      </c>
      <c r="O804" t="s">
        <v>78</v>
      </c>
      <c r="P804" t="s">
        <v>1330</v>
      </c>
      <c r="Q804" t="s"/>
      <c r="R804" t="s">
        <v>153</v>
      </c>
      <c r="S804" t="s">
        <v>1331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HYPERLINK("https://hotelmonitor-cachepage.eclerx.com/savepage/tk_15435851032648153_sr_2117.html","info")</f>
        <v/>
      </c>
      <c r="AA804" t="n">
        <v>547211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311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4016932</v>
      </c>
      <c r="AZ804" t="s">
        <v>1332</v>
      </c>
      <c r="BA804" t="s"/>
      <c r="BB804" t="n">
        <v>697768</v>
      </c>
      <c r="BC804" t="n">
        <v>13.399919</v>
      </c>
      <c r="BD804" t="n">
        <v>52.523847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1</v>
      </c>
      <c r="E805" t="s">
        <v>1328</v>
      </c>
      <c r="F805" t="n">
        <v>3625722</v>
      </c>
      <c r="G805" t="s">
        <v>74</v>
      </c>
      <c r="H805" t="s">
        <v>75</v>
      </c>
      <c r="I805" t="s"/>
      <c r="J805" t="s">
        <v>74</v>
      </c>
      <c r="K805" t="n">
        <v>225</v>
      </c>
      <c r="L805" t="s">
        <v>76</v>
      </c>
      <c r="M805" t="s"/>
      <c r="N805" t="s">
        <v>1333</v>
      </c>
      <c r="O805" t="s">
        <v>78</v>
      </c>
      <c r="P805" t="s">
        <v>1330</v>
      </c>
      <c r="Q805" t="s"/>
      <c r="R805" t="s">
        <v>153</v>
      </c>
      <c r="S805" t="s">
        <v>1082</v>
      </c>
      <c r="T805" t="s">
        <v>82</v>
      </c>
      <c r="U805" t="s"/>
      <c r="V805" t="s">
        <v>83</v>
      </c>
      <c r="W805" t="s">
        <v>99</v>
      </c>
      <c r="X805" t="s"/>
      <c r="Y805" t="s">
        <v>85</v>
      </c>
      <c r="Z805">
        <f>HYPERLINK("https://hotelmonitor-cachepage.eclerx.com/savepage/tk_15435851032648153_sr_2117.html","info")</f>
        <v/>
      </c>
      <c r="AA805" t="n">
        <v>547211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311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4016932</v>
      </c>
      <c r="AZ805" t="s">
        <v>1332</v>
      </c>
      <c r="BA805" t="s"/>
      <c r="BB805" t="n">
        <v>697768</v>
      </c>
      <c r="BC805" t="n">
        <v>13.399919</v>
      </c>
      <c r="BD805" t="n">
        <v>52.523847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1</v>
      </c>
      <c r="E806" t="s">
        <v>1334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139</v>
      </c>
      <c r="L806" t="s">
        <v>76</v>
      </c>
      <c r="M806" t="s"/>
      <c r="N806" t="s">
        <v>141</v>
      </c>
      <c r="O806" t="s">
        <v>78</v>
      </c>
      <c r="P806" t="s">
        <v>1334</v>
      </c>
      <c r="Q806" t="s"/>
      <c r="R806" t="s">
        <v>80</v>
      </c>
      <c r="S806" t="s">
        <v>216</v>
      </c>
      <c r="T806" t="s">
        <v>82</v>
      </c>
      <c r="U806" t="s"/>
      <c r="V806" t="s">
        <v>83</v>
      </c>
      <c r="W806" t="s">
        <v>99</v>
      </c>
      <c r="X806" t="s"/>
      <c r="Y806" t="s">
        <v>85</v>
      </c>
      <c r="Z806">
        <f>HYPERLINK("https://hotelmonitor-cachepage.eclerx.com/savepage/tk_1543584729490961_sr_2117.html","info")</f>
        <v/>
      </c>
      <c r="AA806" t="n">
        <v>-6796518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100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6796518</v>
      </c>
      <c r="AZ806" t="s">
        <v>1335</v>
      </c>
      <c r="BA806" t="s"/>
      <c r="BB806" t="n">
        <v>62320</v>
      </c>
      <c r="BC806" t="n">
        <v>13.390458</v>
      </c>
      <c r="BD806" t="n">
        <v>52.523585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1</v>
      </c>
      <c r="E807" t="s">
        <v>1334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149</v>
      </c>
      <c r="L807" t="s">
        <v>76</v>
      </c>
      <c r="M807" t="s"/>
      <c r="N807" t="s">
        <v>125</v>
      </c>
      <c r="O807" t="s">
        <v>78</v>
      </c>
      <c r="P807" t="s">
        <v>1334</v>
      </c>
      <c r="Q807" t="s"/>
      <c r="R807" t="s">
        <v>80</v>
      </c>
      <c r="S807" t="s">
        <v>156</v>
      </c>
      <c r="T807" t="s">
        <v>82</v>
      </c>
      <c r="U807" t="s"/>
      <c r="V807" t="s">
        <v>83</v>
      </c>
      <c r="W807" t="s">
        <v>99</v>
      </c>
      <c r="X807" t="s"/>
      <c r="Y807" t="s">
        <v>85</v>
      </c>
      <c r="Z807">
        <f>HYPERLINK("https://hotelmonitor-cachepage.eclerx.com/savepage/tk_1543584729490961_sr_2117.html","info")</f>
        <v/>
      </c>
      <c r="AA807" t="n">
        <v>-6796518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100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6796518</v>
      </c>
      <c r="AZ807" t="s">
        <v>1335</v>
      </c>
      <c r="BA807" t="s"/>
      <c r="BB807" t="n">
        <v>62320</v>
      </c>
      <c r="BC807" t="n">
        <v>13.390458</v>
      </c>
      <c r="BD807" t="n">
        <v>52.523585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1</v>
      </c>
      <c r="E808" t="s">
        <v>1336</v>
      </c>
      <c r="F808" t="n">
        <v>206747</v>
      </c>
      <c r="G808" t="s">
        <v>74</v>
      </c>
      <c r="H808" t="s">
        <v>75</v>
      </c>
      <c r="I808" t="s"/>
      <c r="J808" t="s">
        <v>74</v>
      </c>
      <c r="K808" t="n">
        <v>76</v>
      </c>
      <c r="L808" t="s">
        <v>76</v>
      </c>
      <c r="M808" t="s"/>
      <c r="N808" t="s">
        <v>141</v>
      </c>
      <c r="O808" t="s">
        <v>78</v>
      </c>
      <c r="P808" t="s">
        <v>1337</v>
      </c>
      <c r="Q808" t="s"/>
      <c r="R808" t="s">
        <v>80</v>
      </c>
      <c r="S808" t="s">
        <v>1019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HYPERLINK("https://hotelmonitor-cachepage.eclerx.com/savepage/tk_15435846777044282_sr_2117.html","info")</f>
        <v/>
      </c>
      <c r="AA808" t="n">
        <v>79877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70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937722</v>
      </c>
      <c r="AZ808" t="s">
        <v>1338</v>
      </c>
      <c r="BA808" t="s"/>
      <c r="BB808" t="n">
        <v>390427</v>
      </c>
      <c r="BC808" t="n">
        <v>13.46434</v>
      </c>
      <c r="BD808" t="n">
        <v>52.43669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1</v>
      </c>
      <c r="E809" t="s">
        <v>1336</v>
      </c>
      <c r="F809" t="n">
        <v>206747</v>
      </c>
      <c r="G809" t="s">
        <v>74</v>
      </c>
      <c r="H809" t="s">
        <v>75</v>
      </c>
      <c r="I809" t="s"/>
      <c r="J809" t="s">
        <v>74</v>
      </c>
      <c r="K809" t="n">
        <v>86</v>
      </c>
      <c r="L809" t="s">
        <v>76</v>
      </c>
      <c r="M809" t="s"/>
      <c r="N809" t="s">
        <v>144</v>
      </c>
      <c r="O809" t="s">
        <v>78</v>
      </c>
      <c r="P809" t="s">
        <v>1337</v>
      </c>
      <c r="Q809" t="s"/>
      <c r="R809" t="s">
        <v>80</v>
      </c>
      <c r="S809" t="s">
        <v>1339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HYPERLINK("https://hotelmonitor-cachepage.eclerx.com/savepage/tk_15435846777044282_sr_2117.html","info")</f>
        <v/>
      </c>
      <c r="AA809" t="n">
        <v>79877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70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937722</v>
      </c>
      <c r="AZ809" t="s">
        <v>1338</v>
      </c>
      <c r="BA809" t="s"/>
      <c r="BB809" t="n">
        <v>390427</v>
      </c>
      <c r="BC809" t="n">
        <v>13.46434</v>
      </c>
      <c r="BD809" t="n">
        <v>52.43669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1</v>
      </c>
      <c r="E810" t="s">
        <v>1336</v>
      </c>
      <c r="F810" t="n">
        <v>206747</v>
      </c>
      <c r="G810" t="s">
        <v>74</v>
      </c>
      <c r="H810" t="s">
        <v>75</v>
      </c>
      <c r="I810" t="s"/>
      <c r="J810" t="s">
        <v>74</v>
      </c>
      <c r="K810" t="n">
        <v>106</v>
      </c>
      <c r="L810" t="s">
        <v>76</v>
      </c>
      <c r="M810" t="s"/>
      <c r="N810" t="s">
        <v>562</v>
      </c>
      <c r="O810" t="s">
        <v>78</v>
      </c>
      <c r="P810" t="s">
        <v>1337</v>
      </c>
      <c r="Q810" t="s"/>
      <c r="R810" t="s">
        <v>80</v>
      </c>
      <c r="S810" t="s">
        <v>440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HYPERLINK("https://hotelmonitor-cachepage.eclerx.com/savepage/tk_15435846777044282_sr_2117.html","info")</f>
        <v/>
      </c>
      <c r="AA810" t="n">
        <v>79877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70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937722</v>
      </c>
      <c r="AZ810" t="s">
        <v>1338</v>
      </c>
      <c r="BA810" t="s"/>
      <c r="BB810" t="n">
        <v>390427</v>
      </c>
      <c r="BC810" t="n">
        <v>13.46434</v>
      </c>
      <c r="BD810" t="n">
        <v>52.43669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1</v>
      </c>
      <c r="E811" t="s">
        <v>1336</v>
      </c>
      <c r="F811" t="n">
        <v>206747</v>
      </c>
      <c r="G811" t="s">
        <v>74</v>
      </c>
      <c r="H811" t="s">
        <v>75</v>
      </c>
      <c r="I811" t="s"/>
      <c r="J811" t="s">
        <v>74</v>
      </c>
      <c r="K811" t="n">
        <v>126</v>
      </c>
      <c r="L811" t="s">
        <v>76</v>
      </c>
      <c r="M811" t="s"/>
      <c r="N811" t="s">
        <v>620</v>
      </c>
      <c r="O811" t="s">
        <v>78</v>
      </c>
      <c r="P811" t="s">
        <v>1337</v>
      </c>
      <c r="Q811" t="s"/>
      <c r="R811" t="s">
        <v>80</v>
      </c>
      <c r="S811" t="s">
        <v>524</v>
      </c>
      <c r="T811" t="s">
        <v>82</v>
      </c>
      <c r="U811" t="s"/>
      <c r="V811" t="s">
        <v>83</v>
      </c>
      <c r="W811" t="s">
        <v>99</v>
      </c>
      <c r="X811" t="s"/>
      <c r="Y811" t="s">
        <v>85</v>
      </c>
      <c r="Z811">
        <f>HYPERLINK("https://hotelmonitor-cachepage.eclerx.com/savepage/tk_15435846777044282_sr_2117.html","info")</f>
        <v/>
      </c>
      <c r="AA811" t="n">
        <v>79877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70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937722</v>
      </c>
      <c r="AZ811" t="s">
        <v>1338</v>
      </c>
      <c r="BA811" t="s"/>
      <c r="BB811" t="n">
        <v>390427</v>
      </c>
      <c r="BC811" t="n">
        <v>13.46434</v>
      </c>
      <c r="BD811" t="n">
        <v>52.43669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1</v>
      </c>
      <c r="E812" t="s">
        <v>1336</v>
      </c>
      <c r="F812" t="n">
        <v>206747</v>
      </c>
      <c r="G812" t="s">
        <v>74</v>
      </c>
      <c r="H812" t="s">
        <v>75</v>
      </c>
      <c r="I812" t="s"/>
      <c r="J812" t="s">
        <v>74</v>
      </c>
      <c r="K812" t="n">
        <v>126</v>
      </c>
      <c r="L812" t="s">
        <v>76</v>
      </c>
      <c r="M812" t="s"/>
      <c r="N812" t="s">
        <v>620</v>
      </c>
      <c r="O812" t="s">
        <v>78</v>
      </c>
      <c r="P812" t="s">
        <v>1337</v>
      </c>
      <c r="Q812" t="s"/>
      <c r="R812" t="s">
        <v>80</v>
      </c>
      <c r="S812" t="s">
        <v>524</v>
      </c>
      <c r="T812" t="s">
        <v>82</v>
      </c>
      <c r="U812" t="s"/>
      <c r="V812" t="s">
        <v>83</v>
      </c>
      <c r="W812" t="s">
        <v>99</v>
      </c>
      <c r="X812" t="s"/>
      <c r="Y812" t="s">
        <v>85</v>
      </c>
      <c r="Z812">
        <f>HYPERLINK("https://hotelmonitor-cachepage.eclerx.com/savepage/tk_15435846777044282_sr_2117.html","info")</f>
        <v/>
      </c>
      <c r="AA812" t="n">
        <v>79877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70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937722</v>
      </c>
      <c r="AZ812" t="s">
        <v>1338</v>
      </c>
      <c r="BA812" t="s"/>
      <c r="BB812" t="n">
        <v>390427</v>
      </c>
      <c r="BC812" t="n">
        <v>13.46434</v>
      </c>
      <c r="BD812" t="n">
        <v>52.43669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1</v>
      </c>
      <c r="E813" t="s">
        <v>1340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230</v>
      </c>
      <c r="L813" t="s">
        <v>76</v>
      </c>
      <c r="M813" t="s"/>
      <c r="N813" t="s">
        <v>1341</v>
      </c>
      <c r="O813" t="s">
        <v>78</v>
      </c>
      <c r="P813" t="s">
        <v>1340</v>
      </c>
      <c r="Q813" t="s"/>
      <c r="R813" t="s">
        <v>118</v>
      </c>
      <c r="S813" t="s">
        <v>1342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HYPERLINK("https://hotelmonitor-cachepage.eclerx.com/savepage/tk_15435849992702084_sr_2117.html","info")</f>
        <v/>
      </c>
      <c r="AA813" t="n">
        <v>-2071524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251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2071524</v>
      </c>
      <c r="AZ813" t="s">
        <v>1343</v>
      </c>
      <c r="BA813" t="s"/>
      <c r="BB813" t="n">
        <v>632565</v>
      </c>
      <c r="BC813" t="n">
        <v>13.33776</v>
      </c>
      <c r="BD813" t="n">
        <v>52.50572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1</v>
      </c>
      <c r="E814" t="s">
        <v>1340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230</v>
      </c>
      <c r="L814" t="s">
        <v>76</v>
      </c>
      <c r="M814" t="s"/>
      <c r="N814" t="s">
        <v>1344</v>
      </c>
      <c r="O814" t="s">
        <v>78</v>
      </c>
      <c r="P814" t="s">
        <v>1340</v>
      </c>
      <c r="Q814" t="s"/>
      <c r="R814" t="s">
        <v>118</v>
      </c>
      <c r="S814" t="s">
        <v>1342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HYPERLINK("https://hotelmonitor-cachepage.eclerx.com/savepage/tk_15435849992702084_sr_2117.html","info")</f>
        <v/>
      </c>
      <c r="AA814" t="n">
        <v>-2071524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251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2071524</v>
      </c>
      <c r="AZ814" t="s">
        <v>1343</v>
      </c>
      <c r="BA814" t="s"/>
      <c r="BB814" t="n">
        <v>632565</v>
      </c>
      <c r="BC814" t="n">
        <v>13.33776</v>
      </c>
      <c r="BD814" t="n">
        <v>52.50572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1</v>
      </c>
      <c r="E815" t="s">
        <v>1340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250</v>
      </c>
      <c r="L815" t="s">
        <v>76</v>
      </c>
      <c r="M815" t="s"/>
      <c r="N815" t="s">
        <v>1345</v>
      </c>
      <c r="O815" t="s">
        <v>78</v>
      </c>
      <c r="P815" t="s">
        <v>1340</v>
      </c>
      <c r="Q815" t="s"/>
      <c r="R815" t="s">
        <v>118</v>
      </c>
      <c r="S815" t="s">
        <v>1346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HYPERLINK("https://hotelmonitor-cachepage.eclerx.com/savepage/tk_15435849992702084_sr_2117.html","info")</f>
        <v/>
      </c>
      <c r="AA815" t="n">
        <v>-2071524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251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2071524</v>
      </c>
      <c r="AZ815" t="s">
        <v>1343</v>
      </c>
      <c r="BA815" t="s"/>
      <c r="BB815" t="n">
        <v>632565</v>
      </c>
      <c r="BC815" t="n">
        <v>13.33776</v>
      </c>
      <c r="BD815" t="n">
        <v>52.50572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1</v>
      </c>
      <c r="E816" t="s">
        <v>1340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264</v>
      </c>
      <c r="L816" t="s">
        <v>76</v>
      </c>
      <c r="M816" t="s"/>
      <c r="N816" t="s">
        <v>1341</v>
      </c>
      <c r="O816" t="s">
        <v>78</v>
      </c>
      <c r="P816" t="s">
        <v>1340</v>
      </c>
      <c r="Q816" t="s"/>
      <c r="R816" t="s">
        <v>118</v>
      </c>
      <c r="S816" t="s">
        <v>1347</v>
      </c>
      <c r="T816" t="s">
        <v>82</v>
      </c>
      <c r="U816" t="s"/>
      <c r="V816" t="s">
        <v>83</v>
      </c>
      <c r="W816" t="s">
        <v>99</v>
      </c>
      <c r="X816" t="s"/>
      <c r="Y816" t="s">
        <v>85</v>
      </c>
      <c r="Z816">
        <f>HYPERLINK("https://hotelmonitor-cachepage.eclerx.com/savepage/tk_15435849992702084_sr_2117.html","info")</f>
        <v/>
      </c>
      <c r="AA816" t="n">
        <v>-2071524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251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2071524</v>
      </c>
      <c r="AZ816" t="s">
        <v>1343</v>
      </c>
      <c r="BA816" t="s"/>
      <c r="BB816" t="n">
        <v>632565</v>
      </c>
      <c r="BC816" t="n">
        <v>13.33776</v>
      </c>
      <c r="BD816" t="n">
        <v>52.50572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1</v>
      </c>
      <c r="E817" t="s">
        <v>1340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264</v>
      </c>
      <c r="L817" t="s">
        <v>76</v>
      </c>
      <c r="M817" t="s"/>
      <c r="N817" t="s">
        <v>1344</v>
      </c>
      <c r="O817" t="s">
        <v>78</v>
      </c>
      <c r="P817" t="s">
        <v>1340</v>
      </c>
      <c r="Q817" t="s"/>
      <c r="R817" t="s">
        <v>118</v>
      </c>
      <c r="S817" t="s">
        <v>1347</v>
      </c>
      <c r="T817" t="s">
        <v>82</v>
      </c>
      <c r="U817" t="s"/>
      <c r="V817" t="s">
        <v>83</v>
      </c>
      <c r="W817" t="s">
        <v>99</v>
      </c>
      <c r="X817" t="s"/>
      <c r="Y817" t="s">
        <v>85</v>
      </c>
      <c r="Z817">
        <f>HYPERLINK("https://hotelmonitor-cachepage.eclerx.com/savepage/tk_15435849992702084_sr_2117.html","info")</f>
        <v/>
      </c>
      <c r="AA817" t="n">
        <v>-2071524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251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2071524</v>
      </c>
      <c r="AZ817" t="s">
        <v>1343</v>
      </c>
      <c r="BA817" t="s"/>
      <c r="BB817" t="n">
        <v>632565</v>
      </c>
      <c r="BC817" t="n">
        <v>13.33776</v>
      </c>
      <c r="BD817" t="n">
        <v>52.50572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1</v>
      </c>
      <c r="E818" t="s">
        <v>1340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270</v>
      </c>
      <c r="L818" t="s">
        <v>76</v>
      </c>
      <c r="M818" t="s"/>
      <c r="N818" t="s">
        <v>1348</v>
      </c>
      <c r="O818" t="s">
        <v>78</v>
      </c>
      <c r="P818" t="s">
        <v>1340</v>
      </c>
      <c r="Q818" t="s"/>
      <c r="R818" t="s">
        <v>118</v>
      </c>
      <c r="S818" t="s">
        <v>1349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HYPERLINK("https://hotelmonitor-cachepage.eclerx.com/savepage/tk_15435849992702084_sr_2117.html","info")</f>
        <v/>
      </c>
      <c r="AA818" t="n">
        <v>-2071524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251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2071524</v>
      </c>
      <c r="AZ818" t="s">
        <v>1343</v>
      </c>
      <c r="BA818" t="s"/>
      <c r="BB818" t="n">
        <v>632565</v>
      </c>
      <c r="BC818" t="n">
        <v>13.33776</v>
      </c>
      <c r="BD818" t="n">
        <v>52.50572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1</v>
      </c>
      <c r="E819" t="s">
        <v>1340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284</v>
      </c>
      <c r="L819" t="s">
        <v>76</v>
      </c>
      <c r="M819" t="s"/>
      <c r="N819" t="s">
        <v>1345</v>
      </c>
      <c r="O819" t="s">
        <v>78</v>
      </c>
      <c r="P819" t="s">
        <v>1340</v>
      </c>
      <c r="Q819" t="s"/>
      <c r="R819" t="s">
        <v>118</v>
      </c>
      <c r="S819" t="s">
        <v>1350</v>
      </c>
      <c r="T819" t="s">
        <v>82</v>
      </c>
      <c r="U819" t="s"/>
      <c r="V819" t="s">
        <v>83</v>
      </c>
      <c r="W819" t="s">
        <v>99</v>
      </c>
      <c r="X819" t="s"/>
      <c r="Y819" t="s">
        <v>85</v>
      </c>
      <c r="Z819">
        <f>HYPERLINK("https://hotelmonitor-cachepage.eclerx.com/savepage/tk_15435849992702084_sr_2117.html","info")</f>
        <v/>
      </c>
      <c r="AA819" t="n">
        <v>-2071524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251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2071524</v>
      </c>
      <c r="AZ819" t="s">
        <v>1343</v>
      </c>
      <c r="BA819" t="s"/>
      <c r="BB819" t="n">
        <v>632565</v>
      </c>
      <c r="BC819" t="n">
        <v>13.33776</v>
      </c>
      <c r="BD819" t="n">
        <v>52.50572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1</v>
      </c>
      <c r="E820" t="s">
        <v>1340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304</v>
      </c>
      <c r="L820" t="s">
        <v>76</v>
      </c>
      <c r="M820" t="s"/>
      <c r="N820" t="s">
        <v>1348</v>
      </c>
      <c r="O820" t="s">
        <v>78</v>
      </c>
      <c r="P820" t="s">
        <v>1340</v>
      </c>
      <c r="Q820" t="s"/>
      <c r="R820" t="s">
        <v>118</v>
      </c>
      <c r="S820" t="s">
        <v>1351</v>
      </c>
      <c r="T820" t="s">
        <v>82</v>
      </c>
      <c r="U820" t="s"/>
      <c r="V820" t="s">
        <v>83</v>
      </c>
      <c r="W820" t="s">
        <v>99</v>
      </c>
      <c r="X820" t="s"/>
      <c r="Y820" t="s">
        <v>85</v>
      </c>
      <c r="Z820">
        <f>HYPERLINK("https://hotelmonitor-cachepage.eclerx.com/savepage/tk_15435849992702084_sr_2117.html","info")</f>
        <v/>
      </c>
      <c r="AA820" t="n">
        <v>-2071524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251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2071524</v>
      </c>
      <c r="AZ820" t="s">
        <v>1343</v>
      </c>
      <c r="BA820" t="s"/>
      <c r="BB820" t="n">
        <v>632565</v>
      </c>
      <c r="BC820" t="n">
        <v>13.33776</v>
      </c>
      <c r="BD820" t="n">
        <v>52.50572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1</v>
      </c>
      <c r="E821" t="s">
        <v>1352</v>
      </c>
      <c r="F821" t="n">
        <v>503933</v>
      </c>
      <c r="G821" t="s">
        <v>74</v>
      </c>
      <c r="H821" t="s">
        <v>75</v>
      </c>
      <c r="I821" t="s"/>
      <c r="J821" t="s">
        <v>74</v>
      </c>
      <c r="K821" t="n">
        <v>89</v>
      </c>
      <c r="L821" t="s">
        <v>76</v>
      </c>
      <c r="M821" t="s"/>
      <c r="N821" t="s">
        <v>141</v>
      </c>
      <c r="O821" t="s">
        <v>78</v>
      </c>
      <c r="P821" t="s">
        <v>1353</v>
      </c>
      <c r="Q821" t="s"/>
      <c r="R821" t="s">
        <v>118</v>
      </c>
      <c r="S821" t="s">
        <v>399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HYPERLINK("https://hotelmonitor-cachepage.eclerx.com/savepage/tk_15435845746620467_sr_2117.html","info")</f>
        <v/>
      </c>
      <c r="AA821" t="n">
        <v>126299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14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937883</v>
      </c>
      <c r="AZ821" t="s">
        <v>1354</v>
      </c>
      <c r="BA821" t="s"/>
      <c r="BB821" t="n">
        <v>444090</v>
      </c>
      <c r="BC821" t="n">
        <v>13.518247</v>
      </c>
      <c r="BD821" t="n">
        <v>52.392258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1</v>
      </c>
      <c r="E822" t="s">
        <v>1352</v>
      </c>
      <c r="F822" t="n">
        <v>503933</v>
      </c>
      <c r="G822" t="s">
        <v>74</v>
      </c>
      <c r="H822" t="s">
        <v>75</v>
      </c>
      <c r="I822" t="s"/>
      <c r="J822" t="s">
        <v>74</v>
      </c>
      <c r="K822" t="n">
        <v>99</v>
      </c>
      <c r="L822" t="s">
        <v>76</v>
      </c>
      <c r="M822" t="s"/>
      <c r="N822" t="s">
        <v>144</v>
      </c>
      <c r="O822" t="s">
        <v>78</v>
      </c>
      <c r="P822" t="s">
        <v>1353</v>
      </c>
      <c r="Q822" t="s"/>
      <c r="R822" t="s">
        <v>118</v>
      </c>
      <c r="S822" t="s">
        <v>123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HYPERLINK("https://hotelmonitor-cachepage.eclerx.com/savepage/tk_15435845746620467_sr_2117.html","info")</f>
        <v/>
      </c>
      <c r="AA822" t="n">
        <v>126299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14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937883</v>
      </c>
      <c r="AZ822" t="s">
        <v>1354</v>
      </c>
      <c r="BA822" t="s"/>
      <c r="BB822" t="n">
        <v>444090</v>
      </c>
      <c r="BC822" t="n">
        <v>13.518247</v>
      </c>
      <c r="BD822" t="n">
        <v>52.392258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1</v>
      </c>
      <c r="E823" t="s">
        <v>1355</v>
      </c>
      <c r="F823" t="n">
        <v>5254647</v>
      </c>
      <c r="G823" t="s">
        <v>74</v>
      </c>
      <c r="H823" t="s">
        <v>75</v>
      </c>
      <c r="I823" t="s"/>
      <c r="J823" t="s">
        <v>74</v>
      </c>
      <c r="K823" t="n">
        <v>150.26</v>
      </c>
      <c r="L823" t="s">
        <v>76</v>
      </c>
      <c r="M823" t="s"/>
      <c r="N823" t="s">
        <v>96</v>
      </c>
      <c r="O823" t="s">
        <v>78</v>
      </c>
      <c r="P823" t="s">
        <v>1356</v>
      </c>
      <c r="Q823" t="s"/>
      <c r="R823" t="s">
        <v>118</v>
      </c>
      <c r="S823" t="s">
        <v>1357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HYPERLINK("https://hotelmonitor-cachepage.eclerx.com/savepage/tk_15435850931972504_sr_2117.html","info")</f>
        <v/>
      </c>
      <c r="AA823" t="n">
        <v>211010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305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937647</v>
      </c>
      <c r="AZ823" t="s">
        <v>1358</v>
      </c>
      <c r="BA823" t="s"/>
      <c r="BB823" t="n">
        <v>399411</v>
      </c>
      <c r="BC823" t="n">
        <v>13.397496</v>
      </c>
      <c r="BD823" t="n">
        <v>52.509834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1</v>
      </c>
      <c r="E824" t="s">
        <v>1355</v>
      </c>
      <c r="F824" t="n">
        <v>5254647</v>
      </c>
      <c r="G824" t="s">
        <v>74</v>
      </c>
      <c r="H824" t="s">
        <v>75</v>
      </c>
      <c r="I824" t="s"/>
      <c r="J824" t="s">
        <v>74</v>
      </c>
      <c r="K824" t="n">
        <v>166.95</v>
      </c>
      <c r="L824" t="s">
        <v>76</v>
      </c>
      <c r="M824" t="s"/>
      <c r="N824" t="s">
        <v>141</v>
      </c>
      <c r="O824" t="s">
        <v>78</v>
      </c>
      <c r="P824" t="s">
        <v>1356</v>
      </c>
      <c r="Q824" t="s"/>
      <c r="R824" t="s">
        <v>118</v>
      </c>
      <c r="S824" t="s">
        <v>285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HYPERLINK("https://hotelmonitor-cachepage.eclerx.com/savepage/tk_15435850931972504_sr_2117.html","info")</f>
        <v/>
      </c>
      <c r="AA824" t="n">
        <v>211010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305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937647</v>
      </c>
      <c r="AZ824" t="s">
        <v>1358</v>
      </c>
      <c r="BA824" t="s"/>
      <c r="BB824" t="n">
        <v>399411</v>
      </c>
      <c r="BC824" t="n">
        <v>13.397496</v>
      </c>
      <c r="BD824" t="n">
        <v>52.509834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1</v>
      </c>
      <c r="E825" t="s">
        <v>1355</v>
      </c>
      <c r="F825" t="n">
        <v>5254647</v>
      </c>
      <c r="G825" t="s">
        <v>74</v>
      </c>
      <c r="H825" t="s">
        <v>75</v>
      </c>
      <c r="I825" t="s"/>
      <c r="J825" t="s">
        <v>74</v>
      </c>
      <c r="K825" t="n">
        <v>196.95</v>
      </c>
      <c r="L825" t="s">
        <v>76</v>
      </c>
      <c r="M825" t="s"/>
      <c r="N825" t="s">
        <v>871</v>
      </c>
      <c r="O825" t="s">
        <v>78</v>
      </c>
      <c r="P825" t="s">
        <v>1356</v>
      </c>
      <c r="Q825" t="s"/>
      <c r="R825" t="s">
        <v>118</v>
      </c>
      <c r="S825" t="s">
        <v>1359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HYPERLINK("https://hotelmonitor-cachepage.eclerx.com/savepage/tk_15435850931972504_sr_2117.html","info")</f>
        <v/>
      </c>
      <c r="AA825" t="n">
        <v>211010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305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937647</v>
      </c>
      <c r="AZ825" t="s">
        <v>1358</v>
      </c>
      <c r="BA825" t="s"/>
      <c r="BB825" t="n">
        <v>399411</v>
      </c>
      <c r="BC825" t="n">
        <v>13.397496</v>
      </c>
      <c r="BD825" t="n">
        <v>52.509834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1</v>
      </c>
      <c r="E826" t="s">
        <v>1355</v>
      </c>
      <c r="F826" t="n">
        <v>5254647</v>
      </c>
      <c r="G826" t="s">
        <v>74</v>
      </c>
      <c r="H826" t="s">
        <v>75</v>
      </c>
      <c r="I826" t="s"/>
      <c r="J826" t="s">
        <v>74</v>
      </c>
      <c r="K826" t="n">
        <v>196.95</v>
      </c>
      <c r="L826" t="s">
        <v>76</v>
      </c>
      <c r="M826" t="s"/>
      <c r="N826" t="s">
        <v>125</v>
      </c>
      <c r="O826" t="s">
        <v>78</v>
      </c>
      <c r="P826" t="s">
        <v>1356</v>
      </c>
      <c r="Q826" t="s"/>
      <c r="R826" t="s">
        <v>118</v>
      </c>
      <c r="S826" t="s">
        <v>1359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HYPERLINK("https://hotelmonitor-cachepage.eclerx.com/savepage/tk_15435850931972504_sr_2117.html","info")</f>
        <v/>
      </c>
      <c r="AA826" t="n">
        <v>211010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305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937647</v>
      </c>
      <c r="AZ826" t="s">
        <v>1358</v>
      </c>
      <c r="BA826" t="s"/>
      <c r="BB826" t="n">
        <v>399411</v>
      </c>
      <c r="BC826" t="n">
        <v>13.397496</v>
      </c>
      <c r="BD826" t="n">
        <v>52.509834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1</v>
      </c>
      <c r="E827" t="s">
        <v>1360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119</v>
      </c>
      <c r="L827" t="s">
        <v>76</v>
      </c>
      <c r="M827" t="s"/>
      <c r="N827" t="s">
        <v>141</v>
      </c>
      <c r="O827" t="s">
        <v>78</v>
      </c>
      <c r="P827" t="s">
        <v>1360</v>
      </c>
      <c r="Q827" t="s"/>
      <c r="R827" t="s">
        <v>80</v>
      </c>
      <c r="S827" t="s">
        <v>126</v>
      </c>
      <c r="T827" t="s">
        <v>82</v>
      </c>
      <c r="U827" t="s"/>
      <c r="V827" t="s">
        <v>83</v>
      </c>
      <c r="W827" t="s">
        <v>99</v>
      </c>
      <c r="X827" t="s"/>
      <c r="Y827" t="s">
        <v>85</v>
      </c>
      <c r="Z827">
        <f>HYPERLINK("https://hotelmonitor-cachepage.eclerx.com/savepage/tk_15435848612309306_sr_2117.html","info")</f>
        <v/>
      </c>
      <c r="AA827" t="n">
        <v>-6797229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174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6797229</v>
      </c>
      <c r="AZ827" t="s">
        <v>1361</v>
      </c>
      <c r="BA827" t="s"/>
      <c r="BB827" t="n">
        <v>252443</v>
      </c>
      <c r="BC827" t="n">
        <v>13.27006</v>
      </c>
      <c r="BD827" t="n">
        <v>52.48495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1</v>
      </c>
      <c r="E828" t="s">
        <v>1362</v>
      </c>
      <c r="F828" t="n">
        <v>3631550</v>
      </c>
      <c r="G828" t="s">
        <v>74</v>
      </c>
      <c r="H828" t="s">
        <v>75</v>
      </c>
      <c r="I828" t="s"/>
      <c r="J828" t="s">
        <v>74</v>
      </c>
      <c r="K828" t="n">
        <v>305</v>
      </c>
      <c r="L828" t="s">
        <v>76</v>
      </c>
      <c r="M828" t="s"/>
      <c r="N828" t="s">
        <v>1363</v>
      </c>
      <c r="O828" t="s">
        <v>78</v>
      </c>
      <c r="P828" t="s">
        <v>1364</v>
      </c>
      <c r="Q828" t="s"/>
      <c r="R828" t="s">
        <v>118</v>
      </c>
      <c r="S828" t="s">
        <v>1365</v>
      </c>
      <c r="T828" t="s">
        <v>82</v>
      </c>
      <c r="U828" t="s"/>
      <c r="V828" t="s">
        <v>83</v>
      </c>
      <c r="W828" t="s">
        <v>99</v>
      </c>
      <c r="X828" t="s"/>
      <c r="Y828" t="s">
        <v>85</v>
      </c>
      <c r="Z828">
        <f>HYPERLINK("https://hotelmonitor-cachepage.eclerx.com/savepage/tk_15435849666397386_sr_2117.html","info")</f>
        <v/>
      </c>
      <c r="AA828" t="n">
        <v>271604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232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3738730</v>
      </c>
      <c r="AZ828" t="s">
        <v>1366</v>
      </c>
      <c r="BA828" t="s"/>
      <c r="BB828" t="n">
        <v>436533</v>
      </c>
      <c r="BC828" t="n">
        <v>13.404066</v>
      </c>
      <c r="BD828" t="n">
        <v>52.525803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1</v>
      </c>
      <c r="E829" t="s">
        <v>1367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191</v>
      </c>
      <c r="L829" t="s">
        <v>76</v>
      </c>
      <c r="M829" t="s"/>
      <c r="N829" t="s">
        <v>933</v>
      </c>
      <c r="O829" t="s">
        <v>78</v>
      </c>
      <c r="P829" t="s">
        <v>1367</v>
      </c>
      <c r="Q829" t="s"/>
      <c r="R829" t="s">
        <v>118</v>
      </c>
      <c r="S829" t="s">
        <v>654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HYPERLINK("https://hotelmonitor-cachepage.eclerx.com/savepage/tk_15435847004536655_sr_2117.html","info")</f>
        <v/>
      </c>
      <c r="AA829" t="n">
        <v>-4444462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83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4444462</v>
      </c>
      <c r="AZ829" t="s">
        <v>1368</v>
      </c>
      <c r="BA829" t="s"/>
      <c r="BB829" t="n">
        <v>882112</v>
      </c>
      <c r="BC829" t="n">
        <v>13.39163</v>
      </c>
      <c r="BD829" t="n">
        <v>52.550934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1</v>
      </c>
      <c r="E830" t="s">
        <v>1369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77.34999999999999</v>
      </c>
      <c r="L830" t="s">
        <v>76</v>
      </c>
      <c r="M830" t="s"/>
      <c r="N830" t="s">
        <v>96</v>
      </c>
      <c r="O830" t="s">
        <v>78</v>
      </c>
      <c r="P830" t="s">
        <v>1369</v>
      </c>
      <c r="Q830" t="s"/>
      <c r="R830" t="s">
        <v>80</v>
      </c>
      <c r="S830" t="s">
        <v>1370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HYPERLINK("https://hotelmonitor-cachepage.eclerx.com/savepage/tk_15435848021993966_sr_2117.html","info")</f>
        <v/>
      </c>
      <c r="AA830" t="n">
        <v>-6796570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140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6796570</v>
      </c>
      <c r="AZ830" t="s">
        <v>1371</v>
      </c>
      <c r="BA830" t="s"/>
      <c r="BB830" t="n">
        <v>3184</v>
      </c>
      <c r="BC830" t="n">
        <v>13.307224</v>
      </c>
      <c r="BD830" t="n">
        <v>52.496935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1</v>
      </c>
      <c r="E831" t="s">
        <v>1369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101</v>
      </c>
      <c r="L831" t="s">
        <v>76</v>
      </c>
      <c r="M831" t="s"/>
      <c r="N831" t="s">
        <v>252</v>
      </c>
      <c r="O831" t="s">
        <v>78</v>
      </c>
      <c r="P831" t="s">
        <v>1369</v>
      </c>
      <c r="Q831" t="s"/>
      <c r="R831" t="s">
        <v>80</v>
      </c>
      <c r="S831" t="s">
        <v>1179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HYPERLINK("https://hotelmonitor-cachepage.eclerx.com/savepage/tk_15435848021993966_sr_2117.html","info")</f>
        <v/>
      </c>
      <c r="AA831" t="n">
        <v>-6796570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140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6796570</v>
      </c>
      <c r="AZ831" t="s">
        <v>1371</v>
      </c>
      <c r="BA831" t="s"/>
      <c r="BB831" t="n">
        <v>3184</v>
      </c>
      <c r="BC831" t="n">
        <v>13.307224</v>
      </c>
      <c r="BD831" t="n">
        <v>52.496935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1</v>
      </c>
      <c r="E832" t="s">
        <v>1372</v>
      </c>
      <c r="F832" t="n">
        <v>755291</v>
      </c>
      <c r="G832" t="s">
        <v>74</v>
      </c>
      <c r="H832" t="s">
        <v>75</v>
      </c>
      <c r="I832" t="s"/>
      <c r="J832" t="s">
        <v>74</v>
      </c>
      <c r="K832" t="n">
        <v>167</v>
      </c>
      <c r="L832" t="s">
        <v>76</v>
      </c>
      <c r="M832" t="s"/>
      <c r="N832" t="s">
        <v>1373</v>
      </c>
      <c r="O832" t="s">
        <v>78</v>
      </c>
      <c r="P832" t="s">
        <v>1374</v>
      </c>
      <c r="Q832" t="s"/>
      <c r="R832" t="s">
        <v>118</v>
      </c>
      <c r="S832" t="s">
        <v>365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HYPERLINK("https://hotelmonitor-cachepage.eclerx.com/savepage/tk_15435848873892589_sr_2117.html","info")</f>
        <v/>
      </c>
      <c r="AA832" t="n">
        <v>146649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189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1321488</v>
      </c>
      <c r="AZ832" t="s">
        <v>1375</v>
      </c>
      <c r="BA832" t="s"/>
      <c r="BB832" t="n">
        <v>519053</v>
      </c>
      <c r="BC832" t="n">
        <v>13.380558</v>
      </c>
      <c r="BD832" t="n">
        <v>52.532928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1</v>
      </c>
      <c r="E833" t="s">
        <v>1372</v>
      </c>
      <c r="F833" t="n">
        <v>755291</v>
      </c>
      <c r="G833" t="s">
        <v>74</v>
      </c>
      <c r="H833" t="s">
        <v>75</v>
      </c>
      <c r="I833" t="s"/>
      <c r="J833" t="s">
        <v>74</v>
      </c>
      <c r="K833" t="n">
        <v>185</v>
      </c>
      <c r="L833" t="s">
        <v>76</v>
      </c>
      <c r="M833" t="s"/>
      <c r="N833" t="s">
        <v>1376</v>
      </c>
      <c r="O833" t="s">
        <v>78</v>
      </c>
      <c r="P833" t="s">
        <v>1374</v>
      </c>
      <c r="Q833" t="s"/>
      <c r="R833" t="s">
        <v>118</v>
      </c>
      <c r="S833" t="s">
        <v>160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HYPERLINK("https://hotelmonitor-cachepage.eclerx.com/savepage/tk_15435848873892589_sr_2117.html","info")</f>
        <v/>
      </c>
      <c r="AA833" t="n">
        <v>146649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189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1321488</v>
      </c>
      <c r="AZ833" t="s">
        <v>1375</v>
      </c>
      <c r="BA833" t="s"/>
      <c r="BB833" t="n">
        <v>519053</v>
      </c>
      <c r="BC833" t="n">
        <v>13.380558</v>
      </c>
      <c r="BD833" t="n">
        <v>52.532928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1</v>
      </c>
      <c r="E834" t="s">
        <v>1372</v>
      </c>
      <c r="F834" t="n">
        <v>755291</v>
      </c>
      <c r="G834" t="s">
        <v>74</v>
      </c>
      <c r="H834" t="s">
        <v>75</v>
      </c>
      <c r="I834" t="s"/>
      <c r="J834" t="s">
        <v>74</v>
      </c>
      <c r="K834" t="n">
        <v>177</v>
      </c>
      <c r="L834" t="s">
        <v>76</v>
      </c>
      <c r="M834" t="s"/>
      <c r="N834" t="s">
        <v>1377</v>
      </c>
      <c r="O834" t="s">
        <v>78</v>
      </c>
      <c r="P834" t="s">
        <v>1374</v>
      </c>
      <c r="Q834" t="s"/>
      <c r="R834" t="s">
        <v>118</v>
      </c>
      <c r="S834" t="s">
        <v>366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HYPERLINK("https://hotelmonitor-cachepage.eclerx.com/savepage/tk_15435848873892589_sr_2117.html","info")</f>
        <v/>
      </c>
      <c r="AA834" t="n">
        <v>146649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189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1321488</v>
      </c>
      <c r="AZ834" t="s">
        <v>1375</v>
      </c>
      <c r="BA834" t="s"/>
      <c r="BB834" t="n">
        <v>519053</v>
      </c>
      <c r="BC834" t="n">
        <v>13.380558</v>
      </c>
      <c r="BD834" t="n">
        <v>52.532928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1</v>
      </c>
      <c r="E835" t="s">
        <v>1372</v>
      </c>
      <c r="F835" t="n">
        <v>755291</v>
      </c>
      <c r="G835" t="s">
        <v>74</v>
      </c>
      <c r="H835" t="s">
        <v>75</v>
      </c>
      <c r="I835" t="s"/>
      <c r="J835" t="s">
        <v>74</v>
      </c>
      <c r="K835" t="n">
        <v>195</v>
      </c>
      <c r="L835" t="s">
        <v>76</v>
      </c>
      <c r="M835" t="s"/>
      <c r="N835" t="s">
        <v>1377</v>
      </c>
      <c r="O835" t="s">
        <v>78</v>
      </c>
      <c r="P835" t="s">
        <v>1374</v>
      </c>
      <c r="Q835" t="s"/>
      <c r="R835" t="s">
        <v>118</v>
      </c>
      <c r="S835" t="s">
        <v>1067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HYPERLINK("https://hotelmonitor-cachepage.eclerx.com/savepage/tk_15435848873892589_sr_2117.html","info")</f>
        <v/>
      </c>
      <c r="AA835" t="n">
        <v>146649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189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1321488</v>
      </c>
      <c r="AZ835" t="s">
        <v>1375</v>
      </c>
      <c r="BA835" t="s"/>
      <c r="BB835" t="n">
        <v>519053</v>
      </c>
      <c r="BC835" t="n">
        <v>13.380558</v>
      </c>
      <c r="BD835" t="n">
        <v>52.532928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1</v>
      </c>
      <c r="E836" t="s">
        <v>1372</v>
      </c>
      <c r="F836" t="n">
        <v>755291</v>
      </c>
      <c r="G836" t="s">
        <v>74</v>
      </c>
      <c r="H836" t="s">
        <v>75</v>
      </c>
      <c r="I836" t="s"/>
      <c r="J836" t="s">
        <v>74</v>
      </c>
      <c r="K836" t="n">
        <v>197</v>
      </c>
      <c r="L836" t="s">
        <v>76</v>
      </c>
      <c r="M836" t="s"/>
      <c r="N836" t="s">
        <v>1378</v>
      </c>
      <c r="O836" t="s">
        <v>78</v>
      </c>
      <c r="P836" t="s">
        <v>1374</v>
      </c>
      <c r="Q836" t="s"/>
      <c r="R836" t="s">
        <v>118</v>
      </c>
      <c r="S836" t="s">
        <v>469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HYPERLINK("https://hotelmonitor-cachepage.eclerx.com/savepage/tk_15435848873892589_sr_2117.html","info")</f>
        <v/>
      </c>
      <c r="AA836" t="n">
        <v>146649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189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1321488</v>
      </c>
      <c r="AZ836" t="s">
        <v>1375</v>
      </c>
      <c r="BA836" t="s"/>
      <c r="BB836" t="n">
        <v>519053</v>
      </c>
      <c r="BC836" t="n">
        <v>13.380558</v>
      </c>
      <c r="BD836" t="n">
        <v>52.532928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1</v>
      </c>
      <c r="E837" t="s">
        <v>1372</v>
      </c>
      <c r="F837" t="n">
        <v>755291</v>
      </c>
      <c r="G837" t="s">
        <v>74</v>
      </c>
      <c r="H837" t="s">
        <v>75</v>
      </c>
      <c r="I837" t="s"/>
      <c r="J837" t="s">
        <v>74</v>
      </c>
      <c r="K837" t="n">
        <v>203</v>
      </c>
      <c r="L837" t="s">
        <v>76</v>
      </c>
      <c r="M837" t="s"/>
      <c r="N837" t="s">
        <v>1376</v>
      </c>
      <c r="O837" t="s">
        <v>78</v>
      </c>
      <c r="P837" t="s">
        <v>1374</v>
      </c>
      <c r="Q837" t="s"/>
      <c r="R837" t="s">
        <v>118</v>
      </c>
      <c r="S837" t="s">
        <v>1379</v>
      </c>
      <c r="T837" t="s">
        <v>82</v>
      </c>
      <c r="U837" t="s"/>
      <c r="V837" t="s">
        <v>83</v>
      </c>
      <c r="W837" t="s">
        <v>99</v>
      </c>
      <c r="X837" t="s"/>
      <c r="Y837" t="s">
        <v>85</v>
      </c>
      <c r="Z837">
        <f>HYPERLINK("https://hotelmonitor-cachepage.eclerx.com/savepage/tk_15435848873892589_sr_2117.html","info")</f>
        <v/>
      </c>
      <c r="AA837" t="n">
        <v>146649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189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1321488</v>
      </c>
      <c r="AZ837" t="s">
        <v>1375</v>
      </c>
      <c r="BA837" t="s"/>
      <c r="BB837" t="n">
        <v>519053</v>
      </c>
      <c r="BC837" t="n">
        <v>13.380558</v>
      </c>
      <c r="BD837" t="n">
        <v>52.532928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1</v>
      </c>
      <c r="E838" t="s">
        <v>1372</v>
      </c>
      <c r="F838" t="n">
        <v>755291</v>
      </c>
      <c r="G838" t="s">
        <v>74</v>
      </c>
      <c r="H838" t="s">
        <v>75</v>
      </c>
      <c r="I838" t="s"/>
      <c r="J838" t="s">
        <v>74</v>
      </c>
      <c r="K838" t="n">
        <v>213</v>
      </c>
      <c r="L838" t="s">
        <v>76</v>
      </c>
      <c r="M838" t="s"/>
      <c r="N838" t="s">
        <v>1377</v>
      </c>
      <c r="O838" t="s">
        <v>78</v>
      </c>
      <c r="P838" t="s">
        <v>1374</v>
      </c>
      <c r="Q838" t="s"/>
      <c r="R838" t="s">
        <v>118</v>
      </c>
      <c r="S838" t="s">
        <v>1380</v>
      </c>
      <c r="T838" t="s">
        <v>82</v>
      </c>
      <c r="U838" t="s"/>
      <c r="V838" t="s">
        <v>83</v>
      </c>
      <c r="W838" t="s">
        <v>99</v>
      </c>
      <c r="X838" t="s"/>
      <c r="Y838" t="s">
        <v>85</v>
      </c>
      <c r="Z838">
        <f>HYPERLINK("https://hotelmonitor-cachepage.eclerx.com/savepage/tk_15435848873892589_sr_2117.html","info")</f>
        <v/>
      </c>
      <c r="AA838" t="n">
        <v>146649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189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1321488</v>
      </c>
      <c r="AZ838" t="s">
        <v>1375</v>
      </c>
      <c r="BA838" t="s"/>
      <c r="BB838" t="n">
        <v>519053</v>
      </c>
      <c r="BC838" t="n">
        <v>13.380558</v>
      </c>
      <c r="BD838" t="n">
        <v>52.532928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1</v>
      </c>
      <c r="E839" t="s">
        <v>1372</v>
      </c>
      <c r="F839" t="n">
        <v>755291</v>
      </c>
      <c r="G839" t="s">
        <v>74</v>
      </c>
      <c r="H839" t="s">
        <v>75</v>
      </c>
      <c r="I839" t="s"/>
      <c r="J839" t="s">
        <v>74</v>
      </c>
      <c r="K839" t="n">
        <v>215</v>
      </c>
      <c r="L839" t="s">
        <v>76</v>
      </c>
      <c r="M839" t="s"/>
      <c r="N839" t="s">
        <v>1378</v>
      </c>
      <c r="O839" t="s">
        <v>78</v>
      </c>
      <c r="P839" t="s">
        <v>1374</v>
      </c>
      <c r="Q839" t="s"/>
      <c r="R839" t="s">
        <v>118</v>
      </c>
      <c r="S839" t="s">
        <v>1381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HYPERLINK("https://hotelmonitor-cachepage.eclerx.com/savepage/tk_15435848873892589_sr_2117.html","info")</f>
        <v/>
      </c>
      <c r="AA839" t="n">
        <v>146649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189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1321488</v>
      </c>
      <c r="AZ839" t="s">
        <v>1375</v>
      </c>
      <c r="BA839" t="s"/>
      <c r="BB839" t="n">
        <v>519053</v>
      </c>
      <c r="BC839" t="n">
        <v>13.380558</v>
      </c>
      <c r="BD839" t="n">
        <v>52.532928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1</v>
      </c>
      <c r="E840" t="s">
        <v>1372</v>
      </c>
      <c r="F840" t="n">
        <v>755291</v>
      </c>
      <c r="G840" t="s">
        <v>74</v>
      </c>
      <c r="H840" t="s">
        <v>75</v>
      </c>
      <c r="I840" t="s"/>
      <c r="J840" t="s">
        <v>74</v>
      </c>
      <c r="K840" t="n">
        <v>221</v>
      </c>
      <c r="L840" t="s">
        <v>76</v>
      </c>
      <c r="M840" t="s"/>
      <c r="N840" t="s">
        <v>1376</v>
      </c>
      <c r="O840" t="s">
        <v>78</v>
      </c>
      <c r="P840" t="s">
        <v>1374</v>
      </c>
      <c r="Q840" t="s"/>
      <c r="R840" t="s">
        <v>118</v>
      </c>
      <c r="S840" t="s">
        <v>1382</v>
      </c>
      <c r="T840" t="s">
        <v>82</v>
      </c>
      <c r="U840" t="s"/>
      <c r="V840" t="s">
        <v>83</v>
      </c>
      <c r="W840" t="s">
        <v>99</v>
      </c>
      <c r="X840" t="s"/>
      <c r="Y840" t="s">
        <v>85</v>
      </c>
      <c r="Z840">
        <f>HYPERLINK("https://hotelmonitor-cachepage.eclerx.com/savepage/tk_15435848873892589_sr_2117.html","info")</f>
        <v/>
      </c>
      <c r="AA840" t="n">
        <v>146649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189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1321488</v>
      </c>
      <c r="AZ840" t="s">
        <v>1375</v>
      </c>
      <c r="BA840" t="s"/>
      <c r="BB840" t="n">
        <v>519053</v>
      </c>
      <c r="BC840" t="n">
        <v>13.380558</v>
      </c>
      <c r="BD840" t="n">
        <v>52.532928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1</v>
      </c>
      <c r="E841" t="s">
        <v>1372</v>
      </c>
      <c r="F841" t="n">
        <v>755291</v>
      </c>
      <c r="G841" t="s">
        <v>74</v>
      </c>
      <c r="H841" t="s">
        <v>75</v>
      </c>
      <c r="I841" t="s"/>
      <c r="J841" t="s">
        <v>74</v>
      </c>
      <c r="K841" t="n">
        <v>231</v>
      </c>
      <c r="L841" t="s">
        <v>76</v>
      </c>
      <c r="M841" t="s"/>
      <c r="N841" t="s">
        <v>1377</v>
      </c>
      <c r="O841" t="s">
        <v>78</v>
      </c>
      <c r="P841" t="s">
        <v>1374</v>
      </c>
      <c r="Q841" t="s"/>
      <c r="R841" t="s">
        <v>118</v>
      </c>
      <c r="S841" t="s">
        <v>1383</v>
      </c>
      <c r="T841" t="s">
        <v>82</v>
      </c>
      <c r="U841" t="s"/>
      <c r="V841" t="s">
        <v>83</v>
      </c>
      <c r="W841" t="s">
        <v>99</v>
      </c>
      <c r="X841" t="s"/>
      <c r="Y841" t="s">
        <v>85</v>
      </c>
      <c r="Z841">
        <f>HYPERLINK("https://hotelmonitor-cachepage.eclerx.com/savepage/tk_15435848873892589_sr_2117.html","info")</f>
        <v/>
      </c>
      <c r="AA841" t="n">
        <v>146649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189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1321488</v>
      </c>
      <c r="AZ841" t="s">
        <v>1375</v>
      </c>
      <c r="BA841" t="s"/>
      <c r="BB841" t="n">
        <v>519053</v>
      </c>
      <c r="BC841" t="n">
        <v>13.380558</v>
      </c>
      <c r="BD841" t="n">
        <v>52.532928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1</v>
      </c>
      <c r="E842" t="s">
        <v>1372</v>
      </c>
      <c r="F842" t="n">
        <v>755291</v>
      </c>
      <c r="G842" t="s">
        <v>74</v>
      </c>
      <c r="H842" t="s">
        <v>75</v>
      </c>
      <c r="I842" t="s"/>
      <c r="J842" t="s">
        <v>74</v>
      </c>
      <c r="K842" t="n">
        <v>233</v>
      </c>
      <c r="L842" t="s">
        <v>76</v>
      </c>
      <c r="M842" t="s"/>
      <c r="N842" t="s">
        <v>1378</v>
      </c>
      <c r="O842" t="s">
        <v>78</v>
      </c>
      <c r="P842" t="s">
        <v>1374</v>
      </c>
      <c r="Q842" t="s"/>
      <c r="R842" t="s">
        <v>118</v>
      </c>
      <c r="S842" t="s">
        <v>1384</v>
      </c>
      <c r="T842" t="s">
        <v>82</v>
      </c>
      <c r="U842" t="s"/>
      <c r="V842" t="s">
        <v>83</v>
      </c>
      <c r="W842" t="s">
        <v>99</v>
      </c>
      <c r="X842" t="s"/>
      <c r="Y842" t="s">
        <v>85</v>
      </c>
      <c r="Z842">
        <f>HYPERLINK("https://hotelmonitor-cachepage.eclerx.com/savepage/tk_15435848873892589_sr_2117.html","info")</f>
        <v/>
      </c>
      <c r="AA842" t="n">
        <v>146649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189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1321488</v>
      </c>
      <c r="AZ842" t="s">
        <v>1375</v>
      </c>
      <c r="BA842" t="s"/>
      <c r="BB842" t="n">
        <v>519053</v>
      </c>
      <c r="BC842" t="n">
        <v>13.380558</v>
      </c>
      <c r="BD842" t="n">
        <v>52.532928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1</v>
      </c>
      <c r="E843" t="s">
        <v>1372</v>
      </c>
      <c r="F843" t="n">
        <v>755291</v>
      </c>
      <c r="G843" t="s">
        <v>74</v>
      </c>
      <c r="H843" t="s">
        <v>75</v>
      </c>
      <c r="I843" t="s"/>
      <c r="J843" t="s">
        <v>74</v>
      </c>
      <c r="K843" t="n">
        <v>251</v>
      </c>
      <c r="L843" t="s">
        <v>76</v>
      </c>
      <c r="M843" t="s"/>
      <c r="N843" t="s">
        <v>1378</v>
      </c>
      <c r="O843" t="s">
        <v>78</v>
      </c>
      <c r="P843" t="s">
        <v>1374</v>
      </c>
      <c r="Q843" t="s"/>
      <c r="R843" t="s">
        <v>118</v>
      </c>
      <c r="S843" t="s">
        <v>1385</v>
      </c>
      <c r="T843" t="s">
        <v>82</v>
      </c>
      <c r="U843" t="s"/>
      <c r="V843" t="s">
        <v>83</v>
      </c>
      <c r="W843" t="s">
        <v>99</v>
      </c>
      <c r="X843" t="s"/>
      <c r="Y843" t="s">
        <v>85</v>
      </c>
      <c r="Z843">
        <f>HYPERLINK("https://hotelmonitor-cachepage.eclerx.com/savepage/tk_15435848873892589_sr_2117.html","info")</f>
        <v/>
      </c>
      <c r="AA843" t="n">
        <v>146649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189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1321488</v>
      </c>
      <c r="AZ843" t="s">
        <v>1375</v>
      </c>
      <c r="BA843" t="s"/>
      <c r="BB843" t="n">
        <v>519053</v>
      </c>
      <c r="BC843" t="n">
        <v>13.380558</v>
      </c>
      <c r="BD843" t="n">
        <v>52.532928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1</v>
      </c>
      <c r="E844" t="s">
        <v>1386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80.75</v>
      </c>
      <c r="L844" t="s">
        <v>76</v>
      </c>
      <c r="M844" t="s"/>
      <c r="N844" t="s">
        <v>96</v>
      </c>
      <c r="O844" t="s">
        <v>78</v>
      </c>
      <c r="P844" t="s">
        <v>1386</v>
      </c>
      <c r="Q844" t="s"/>
      <c r="R844" t="s">
        <v>80</v>
      </c>
      <c r="S844" t="s">
        <v>1387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HYPERLINK("https://hotelmonitor-cachepage.eclerx.com/savepage/tk_15435845891339738_sr_2117.html","info")</f>
        <v/>
      </c>
      <c r="AA844" t="n">
        <v>-1726534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22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1726534</v>
      </c>
      <c r="AZ844" t="s">
        <v>1388</v>
      </c>
      <c r="BA844" t="s"/>
      <c r="BB844" t="n">
        <v>584429</v>
      </c>
      <c r="BC844" t="n">
        <v>13.32679</v>
      </c>
      <c r="BD844" t="n">
        <v>52.52043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1</v>
      </c>
      <c r="E845" t="s">
        <v>1386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95</v>
      </c>
      <c r="L845" t="s">
        <v>76</v>
      </c>
      <c r="M845" t="s"/>
      <c r="N845" t="s">
        <v>141</v>
      </c>
      <c r="O845" t="s">
        <v>78</v>
      </c>
      <c r="P845" t="s">
        <v>1386</v>
      </c>
      <c r="Q845" t="s"/>
      <c r="R845" t="s">
        <v>80</v>
      </c>
      <c r="S845" t="s">
        <v>147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HYPERLINK("https://hotelmonitor-cachepage.eclerx.com/savepage/tk_15435845891339738_sr_2117.html","info")</f>
        <v/>
      </c>
      <c r="AA845" t="n">
        <v>-1726534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22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1726534</v>
      </c>
      <c r="AZ845" t="s">
        <v>1388</v>
      </c>
      <c r="BA845" t="s"/>
      <c r="BB845" t="n">
        <v>584429</v>
      </c>
      <c r="BC845" t="n">
        <v>13.32679</v>
      </c>
      <c r="BD845" t="n">
        <v>52.52043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1</v>
      </c>
      <c r="E846" t="s">
        <v>1386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105</v>
      </c>
      <c r="L846" t="s">
        <v>76</v>
      </c>
      <c r="M846" t="s"/>
      <c r="N846" t="s">
        <v>125</v>
      </c>
      <c r="O846" t="s">
        <v>78</v>
      </c>
      <c r="P846" t="s">
        <v>1386</v>
      </c>
      <c r="Q846" t="s"/>
      <c r="R846" t="s">
        <v>80</v>
      </c>
      <c r="S846" t="s">
        <v>658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HYPERLINK("https://hotelmonitor-cachepage.eclerx.com/savepage/tk_15435845891339738_sr_2117.html","info")</f>
        <v/>
      </c>
      <c r="AA846" t="n">
        <v>-1726534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22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1726534</v>
      </c>
      <c r="AZ846" t="s">
        <v>1388</v>
      </c>
      <c r="BA846" t="s"/>
      <c r="BB846" t="n">
        <v>584429</v>
      </c>
      <c r="BC846" t="n">
        <v>13.32679</v>
      </c>
      <c r="BD846" t="n">
        <v>52.52043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1</v>
      </c>
      <c r="E847" t="s">
        <v>1389</v>
      </c>
      <c r="F847" t="n">
        <v>514928</v>
      </c>
      <c r="G847" t="s">
        <v>74</v>
      </c>
      <c r="H847" t="s">
        <v>75</v>
      </c>
      <c r="I847" t="s"/>
      <c r="J847" t="s">
        <v>74</v>
      </c>
      <c r="K847" t="n">
        <v>143</v>
      </c>
      <c r="L847" t="s">
        <v>76</v>
      </c>
      <c r="M847" t="s"/>
      <c r="N847" t="s">
        <v>113</v>
      </c>
      <c r="O847" t="s">
        <v>78</v>
      </c>
      <c r="P847" t="s">
        <v>1390</v>
      </c>
      <c r="Q847" t="s"/>
      <c r="R847" t="s">
        <v>118</v>
      </c>
      <c r="S847" t="s">
        <v>1391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HYPERLINK("https://hotelmonitor-cachepage.eclerx.com/savepage/tk_15435850799068892_sr_2117.html","info")</f>
        <v/>
      </c>
      <c r="AA847" t="n">
        <v>128493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297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163340</v>
      </c>
      <c r="AZ847" t="s">
        <v>1392</v>
      </c>
      <c r="BA847" t="s"/>
      <c r="BB847" t="n">
        <v>3193</v>
      </c>
      <c r="BC847" t="n">
        <v>13.323952</v>
      </c>
      <c r="BD847" t="n">
        <v>52.496867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1</v>
      </c>
      <c r="E848" t="s">
        <v>1393</v>
      </c>
      <c r="F848" t="n">
        <v>1268377</v>
      </c>
      <c r="G848" t="s">
        <v>74</v>
      </c>
      <c r="H848" t="s">
        <v>75</v>
      </c>
      <c r="I848" t="s"/>
      <c r="J848" t="s">
        <v>74</v>
      </c>
      <c r="K848" t="n">
        <v>135.45</v>
      </c>
      <c r="L848" t="s">
        <v>76</v>
      </c>
      <c r="M848" t="s"/>
      <c r="N848" t="s">
        <v>1394</v>
      </c>
      <c r="O848" t="s">
        <v>78</v>
      </c>
      <c r="P848" t="s">
        <v>1395</v>
      </c>
      <c r="Q848" t="s"/>
      <c r="R848" t="s">
        <v>118</v>
      </c>
      <c r="S848" t="s">
        <v>827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HYPERLINK("https://hotelmonitor-cachepage.eclerx.com/savepage/tk_15435849632791781_sr_2117.html","info")</f>
        <v/>
      </c>
      <c r="AA848" t="n">
        <v>191091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230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1614164</v>
      </c>
      <c r="AZ848" t="s">
        <v>1396</v>
      </c>
      <c r="BA848" t="s"/>
      <c r="BB848" t="n">
        <v>546804</v>
      </c>
      <c r="BC848" t="n">
        <v>13.32783</v>
      </c>
      <c r="BD848" t="n">
        <v>52.50779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1</v>
      </c>
      <c r="E849" t="s">
        <v>1393</v>
      </c>
      <c r="F849" t="n">
        <v>1268377</v>
      </c>
      <c r="G849" t="s">
        <v>74</v>
      </c>
      <c r="H849" t="s">
        <v>75</v>
      </c>
      <c r="I849" t="s"/>
      <c r="J849" t="s">
        <v>74</v>
      </c>
      <c r="K849" t="n">
        <v>148.05</v>
      </c>
      <c r="L849" t="s">
        <v>76</v>
      </c>
      <c r="M849" t="s"/>
      <c r="N849" t="s">
        <v>1397</v>
      </c>
      <c r="O849" t="s">
        <v>78</v>
      </c>
      <c r="P849" t="s">
        <v>1395</v>
      </c>
      <c r="Q849" t="s"/>
      <c r="R849" t="s">
        <v>118</v>
      </c>
      <c r="S849" t="s">
        <v>1398</v>
      </c>
      <c r="T849" t="s">
        <v>82</v>
      </c>
      <c r="U849" t="s"/>
      <c r="V849" t="s">
        <v>83</v>
      </c>
      <c r="W849" t="s">
        <v>99</v>
      </c>
      <c r="X849" t="s"/>
      <c r="Y849" t="s">
        <v>85</v>
      </c>
      <c r="Z849">
        <f>HYPERLINK("https://hotelmonitor-cachepage.eclerx.com/savepage/tk_15435849632791781_sr_2117.html","info")</f>
        <v/>
      </c>
      <c r="AA849" t="n">
        <v>191091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230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1614164</v>
      </c>
      <c r="AZ849" t="s">
        <v>1396</v>
      </c>
      <c r="BA849" t="s"/>
      <c r="BB849" t="n">
        <v>546804</v>
      </c>
      <c r="BC849" t="n">
        <v>13.32783</v>
      </c>
      <c r="BD849" t="n">
        <v>52.50779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1</v>
      </c>
      <c r="E850" t="s">
        <v>1393</v>
      </c>
      <c r="F850" t="n">
        <v>1268377</v>
      </c>
      <c r="G850" t="s">
        <v>74</v>
      </c>
      <c r="H850" t="s">
        <v>75</v>
      </c>
      <c r="I850" t="s"/>
      <c r="J850" t="s">
        <v>74</v>
      </c>
      <c r="K850" t="n">
        <v>156.45</v>
      </c>
      <c r="L850" t="s">
        <v>76</v>
      </c>
      <c r="M850" t="s"/>
      <c r="N850" t="s">
        <v>1399</v>
      </c>
      <c r="O850" t="s">
        <v>78</v>
      </c>
      <c r="P850" t="s">
        <v>1395</v>
      </c>
      <c r="Q850" t="s"/>
      <c r="R850" t="s">
        <v>118</v>
      </c>
      <c r="S850" t="s">
        <v>846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HYPERLINK("https://hotelmonitor-cachepage.eclerx.com/savepage/tk_15435849632791781_sr_2117.html","info")</f>
        <v/>
      </c>
      <c r="AA850" t="n">
        <v>191091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230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1614164</v>
      </c>
      <c r="AZ850" t="s">
        <v>1396</v>
      </c>
      <c r="BA850" t="s"/>
      <c r="BB850" t="n">
        <v>546804</v>
      </c>
      <c r="BC850" t="n">
        <v>13.32783</v>
      </c>
      <c r="BD850" t="n">
        <v>52.50779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1</v>
      </c>
      <c r="E851" t="s">
        <v>1393</v>
      </c>
      <c r="F851" t="n">
        <v>1268377</v>
      </c>
      <c r="G851" t="s">
        <v>74</v>
      </c>
      <c r="H851" t="s">
        <v>75</v>
      </c>
      <c r="I851" t="s"/>
      <c r="J851" t="s">
        <v>74</v>
      </c>
      <c r="K851" t="n">
        <v>169.05</v>
      </c>
      <c r="L851" t="s">
        <v>76</v>
      </c>
      <c r="M851" t="s"/>
      <c r="N851" t="s">
        <v>1399</v>
      </c>
      <c r="O851" t="s">
        <v>78</v>
      </c>
      <c r="P851" t="s">
        <v>1395</v>
      </c>
      <c r="Q851" t="s"/>
      <c r="R851" t="s">
        <v>118</v>
      </c>
      <c r="S851" t="s">
        <v>1400</v>
      </c>
      <c r="T851" t="s">
        <v>82</v>
      </c>
      <c r="U851" t="s"/>
      <c r="V851" t="s">
        <v>83</v>
      </c>
      <c r="W851" t="s">
        <v>99</v>
      </c>
      <c r="X851" t="s"/>
      <c r="Y851" t="s">
        <v>85</v>
      </c>
      <c r="Z851">
        <f>HYPERLINK("https://hotelmonitor-cachepage.eclerx.com/savepage/tk_15435849632791781_sr_2117.html","info")</f>
        <v/>
      </c>
      <c r="AA851" t="n">
        <v>191091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230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1614164</v>
      </c>
      <c r="AZ851" t="s">
        <v>1396</v>
      </c>
      <c r="BA851" t="s"/>
      <c r="BB851" t="n">
        <v>546804</v>
      </c>
      <c r="BC851" t="n">
        <v>13.32783</v>
      </c>
      <c r="BD851" t="n">
        <v>52.50779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1</v>
      </c>
      <c r="E852" t="s">
        <v>1401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139</v>
      </c>
      <c r="L852" t="s">
        <v>76</v>
      </c>
      <c r="M852" t="s"/>
      <c r="N852" t="s">
        <v>141</v>
      </c>
      <c r="O852" t="s">
        <v>78</v>
      </c>
      <c r="P852" t="s">
        <v>1401</v>
      </c>
      <c r="Q852" t="s"/>
      <c r="R852" t="s">
        <v>118</v>
      </c>
      <c r="S852" t="s">
        <v>216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HYPERLINK("https://hotelmonitor-cachepage.eclerx.com/savepage/tk_15435848839591842_sr_2117.html","info")</f>
        <v/>
      </c>
      <c r="AA852" t="n">
        <v>-163320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187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163320</v>
      </c>
      <c r="AZ852" t="s">
        <v>1402</v>
      </c>
      <c r="BA852" t="s"/>
      <c r="BB852" t="n">
        <v>70346</v>
      </c>
      <c r="BC852" t="n">
        <v>13.400939</v>
      </c>
      <c r="BD852" t="n">
        <v>52.523158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1</v>
      </c>
      <c r="E853" t="s">
        <v>1403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121.5</v>
      </c>
      <c r="L853" t="s">
        <v>76</v>
      </c>
      <c r="M853" t="s"/>
      <c r="N853" t="s">
        <v>1404</v>
      </c>
      <c r="O853" t="s">
        <v>78</v>
      </c>
      <c r="P853" t="s">
        <v>1403</v>
      </c>
      <c r="Q853" t="s"/>
      <c r="R853" t="s">
        <v>192</v>
      </c>
      <c r="S853" t="s">
        <v>487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HYPERLINK("https://hotelmonitor-cachepage.eclerx.com/savepage/tk_15435850092752533_sr_2117.html","info")</f>
        <v/>
      </c>
      <c r="AA853" t="n">
        <v>-6796530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257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6796530</v>
      </c>
      <c r="AZ853" t="s">
        <v>1405</v>
      </c>
      <c r="BA853" t="s"/>
      <c r="BB853" t="n">
        <v>407</v>
      </c>
      <c r="BC853" t="n">
        <v>13.32885</v>
      </c>
      <c r="BD853" t="n">
        <v>52.50129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1</v>
      </c>
      <c r="E854" t="s">
        <v>1403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135</v>
      </c>
      <c r="L854" t="s">
        <v>76</v>
      </c>
      <c r="M854" t="s"/>
      <c r="N854" t="s">
        <v>113</v>
      </c>
      <c r="O854" t="s">
        <v>78</v>
      </c>
      <c r="P854" t="s">
        <v>1403</v>
      </c>
      <c r="Q854" t="s"/>
      <c r="R854" t="s">
        <v>192</v>
      </c>
      <c r="S854" t="s">
        <v>1406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HYPERLINK("https://hotelmonitor-cachepage.eclerx.com/savepage/tk_15435850092752533_sr_2117.html","info")</f>
        <v/>
      </c>
      <c r="AA854" t="n">
        <v>-6796530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257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6796530</v>
      </c>
      <c r="AZ854" t="s">
        <v>1405</v>
      </c>
      <c r="BA854" t="s"/>
      <c r="BB854" t="n">
        <v>407</v>
      </c>
      <c r="BC854" t="n">
        <v>13.32885</v>
      </c>
      <c r="BD854" t="n">
        <v>52.50129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1</v>
      </c>
      <c r="E855" t="s">
        <v>1403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141.3</v>
      </c>
      <c r="L855" t="s">
        <v>76</v>
      </c>
      <c r="M855" t="s"/>
      <c r="N855" t="s">
        <v>1407</v>
      </c>
      <c r="O855" t="s">
        <v>78</v>
      </c>
      <c r="P855" t="s">
        <v>1403</v>
      </c>
      <c r="Q855" t="s"/>
      <c r="R855" t="s">
        <v>192</v>
      </c>
      <c r="S855" t="s">
        <v>1408</v>
      </c>
      <c r="T855" t="s">
        <v>82</v>
      </c>
      <c r="U855" t="s"/>
      <c r="V855" t="s">
        <v>83</v>
      </c>
      <c r="W855" t="s">
        <v>99</v>
      </c>
      <c r="X855" t="s"/>
      <c r="Y855" t="s">
        <v>85</v>
      </c>
      <c r="Z855">
        <f>HYPERLINK("https://hotelmonitor-cachepage.eclerx.com/savepage/tk_15435850092752533_sr_2117.html","info")</f>
        <v/>
      </c>
      <c r="AA855" t="n">
        <v>-6796530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257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6796530</v>
      </c>
      <c r="AZ855" t="s">
        <v>1405</v>
      </c>
      <c r="BA855" t="s"/>
      <c r="BB855" t="n">
        <v>407</v>
      </c>
      <c r="BC855" t="n">
        <v>13.32885</v>
      </c>
      <c r="BD855" t="n">
        <v>52.50129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1</v>
      </c>
      <c r="E856" t="s">
        <v>1403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145</v>
      </c>
      <c r="L856" t="s">
        <v>76</v>
      </c>
      <c r="M856" t="s"/>
      <c r="N856" t="s">
        <v>252</v>
      </c>
      <c r="O856" t="s">
        <v>78</v>
      </c>
      <c r="P856" t="s">
        <v>1403</v>
      </c>
      <c r="Q856" t="s"/>
      <c r="R856" t="s">
        <v>192</v>
      </c>
      <c r="S856" t="s">
        <v>1409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HYPERLINK("https://hotelmonitor-cachepage.eclerx.com/savepage/tk_15435850092752533_sr_2117.html","info")</f>
        <v/>
      </c>
      <c r="AA856" t="n">
        <v>-6796530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257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6796530</v>
      </c>
      <c r="AZ856" t="s">
        <v>1405</v>
      </c>
      <c r="BA856" t="s"/>
      <c r="BB856" t="n">
        <v>407</v>
      </c>
      <c r="BC856" t="n">
        <v>13.32885</v>
      </c>
      <c r="BD856" t="n">
        <v>52.50129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1</v>
      </c>
      <c r="E857" t="s">
        <v>1410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94.05</v>
      </c>
      <c r="L857" t="s">
        <v>76</v>
      </c>
      <c r="M857" t="s"/>
      <c r="N857" t="s">
        <v>1411</v>
      </c>
      <c r="O857" t="s">
        <v>78</v>
      </c>
      <c r="P857" t="s">
        <v>1410</v>
      </c>
      <c r="Q857" t="s"/>
      <c r="R857" t="s">
        <v>114</v>
      </c>
      <c r="S857" t="s">
        <v>1412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HYPERLINK("https://hotelmonitor-cachepage.eclerx.com/savepage/tk_1543585101397829_sr_2117.html","info")</f>
        <v/>
      </c>
      <c r="AA857" t="n">
        <v>-2071587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310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2071587</v>
      </c>
      <c r="AZ857" t="s">
        <v>1413</v>
      </c>
      <c r="BA857" t="s"/>
      <c r="BB857" t="n">
        <v>429570</v>
      </c>
      <c r="BC857" t="n">
        <v>13.348947</v>
      </c>
      <c r="BD857" t="n">
        <v>52.481977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1</v>
      </c>
      <c r="E858" t="s">
        <v>1414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99</v>
      </c>
      <c r="L858" t="s">
        <v>76</v>
      </c>
      <c r="M858" t="s"/>
      <c r="N858" t="s">
        <v>113</v>
      </c>
      <c r="O858" t="s">
        <v>78</v>
      </c>
      <c r="P858" t="s">
        <v>1414</v>
      </c>
      <c r="Q858" t="s"/>
      <c r="R858" t="s">
        <v>80</v>
      </c>
      <c r="S858" t="s">
        <v>123</v>
      </c>
      <c r="T858" t="s">
        <v>82</v>
      </c>
      <c r="U858" t="s"/>
      <c r="V858" t="s">
        <v>83</v>
      </c>
      <c r="W858" t="s">
        <v>99</v>
      </c>
      <c r="X858" t="s"/>
      <c r="Y858" t="s">
        <v>85</v>
      </c>
      <c r="Z858">
        <f>HYPERLINK("https://hotelmonitor-cachepage.eclerx.com/savepage/tk_15435847123797717_sr_2117.html","info")</f>
        <v/>
      </c>
      <c r="AA858" t="n">
        <v>-6628437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90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6628437</v>
      </c>
      <c r="AZ858" t="s">
        <v>1415</v>
      </c>
      <c r="BA858" t="s"/>
      <c r="BB858" t="n">
        <v>70973</v>
      </c>
      <c r="BC858" t="n">
        <v>13.324888</v>
      </c>
      <c r="BD858" t="n">
        <v>52.507724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1</v>
      </c>
      <c r="E859" t="s">
        <v>1416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96</v>
      </c>
      <c r="O859" t="s">
        <v>78</v>
      </c>
      <c r="P859" t="s">
        <v>1416</v>
      </c>
      <c r="Q859" t="s"/>
      <c r="R859" t="s">
        <v>118</v>
      </c>
      <c r="S859" t="s">
        <v>544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HYPERLINK("https://hotelmonitor-cachepage.eclerx.com/savepage/tk_15435847626915853_sr_2117.html","info")</f>
        <v/>
      </c>
      <c r="AA859" t="n">
        <v>-2929645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116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2929645</v>
      </c>
      <c r="AZ859" t="s">
        <v>1417</v>
      </c>
      <c r="BA859" t="s"/>
      <c r="BB859" t="n">
        <v>30532</v>
      </c>
      <c r="BC859" t="n">
        <v>13.3933</v>
      </c>
      <c r="BD859" t="n">
        <v>52.510828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1</v>
      </c>
      <c r="E860" t="s">
        <v>1416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130</v>
      </c>
      <c r="L860" t="s">
        <v>76</v>
      </c>
      <c r="M860" t="s"/>
      <c r="N860" t="s">
        <v>141</v>
      </c>
      <c r="O860" t="s">
        <v>78</v>
      </c>
      <c r="P860" t="s">
        <v>1416</v>
      </c>
      <c r="Q860" t="s"/>
      <c r="R860" t="s">
        <v>118</v>
      </c>
      <c r="S860" t="s">
        <v>736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HYPERLINK("https://hotelmonitor-cachepage.eclerx.com/savepage/tk_15435847626915853_sr_2117.html","info")</f>
        <v/>
      </c>
      <c r="AA860" t="n">
        <v>-2929645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116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2929645</v>
      </c>
      <c r="AZ860" t="s">
        <v>1417</v>
      </c>
      <c r="BA860" t="s"/>
      <c r="BB860" t="n">
        <v>30532</v>
      </c>
      <c r="BC860" t="n">
        <v>13.3933</v>
      </c>
      <c r="BD860" t="n">
        <v>52.510828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1</v>
      </c>
      <c r="E861" t="s">
        <v>1418</v>
      </c>
      <c r="F861" t="n">
        <v>529924</v>
      </c>
      <c r="G861" t="s">
        <v>74</v>
      </c>
      <c r="H861" t="s">
        <v>75</v>
      </c>
      <c r="I861" t="s"/>
      <c r="J861" t="s">
        <v>74</v>
      </c>
      <c r="K861" t="n">
        <v>134</v>
      </c>
      <c r="L861" t="s">
        <v>76</v>
      </c>
      <c r="M861" t="s"/>
      <c r="N861" t="s">
        <v>141</v>
      </c>
      <c r="O861" t="s">
        <v>78</v>
      </c>
      <c r="P861" t="s">
        <v>1419</v>
      </c>
      <c r="Q861" t="s"/>
      <c r="R861" t="s">
        <v>118</v>
      </c>
      <c r="S861" t="s">
        <v>461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HYPERLINK("https://hotelmonitor-cachepage.eclerx.com/savepage/tk_15435846859707549_sr_2117.html","info")</f>
        <v/>
      </c>
      <c r="AA861" t="n">
        <v>7269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75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162976</v>
      </c>
      <c r="AZ861" t="s">
        <v>1420</v>
      </c>
      <c r="BA861" t="s"/>
      <c r="BB861" t="n">
        <v>1</v>
      </c>
      <c r="BC861" t="n">
        <v>13.327693</v>
      </c>
      <c r="BD861" t="n">
        <v>52.506178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1</v>
      </c>
      <c r="E862" t="s">
        <v>1421</v>
      </c>
      <c r="F862" t="n">
        <v>3587001</v>
      </c>
      <c r="G862" t="s">
        <v>74</v>
      </c>
      <c r="H862" t="s">
        <v>75</v>
      </c>
      <c r="I862" t="s"/>
      <c r="J862" t="s">
        <v>74</v>
      </c>
      <c r="K862" t="n">
        <v>113.85</v>
      </c>
      <c r="L862" t="s">
        <v>76</v>
      </c>
      <c r="M862" t="s"/>
      <c r="N862" t="s">
        <v>113</v>
      </c>
      <c r="O862" t="s">
        <v>78</v>
      </c>
      <c r="P862" t="s">
        <v>1422</v>
      </c>
      <c r="Q862" t="s"/>
      <c r="R862" t="s">
        <v>80</v>
      </c>
      <c r="S862" t="s">
        <v>1423</v>
      </c>
      <c r="T862" t="s">
        <v>82</v>
      </c>
      <c r="U862" t="s"/>
      <c r="V862" t="s">
        <v>83</v>
      </c>
      <c r="W862" t="s">
        <v>99</v>
      </c>
      <c r="X862" t="s"/>
      <c r="Y862" t="s">
        <v>85</v>
      </c>
      <c r="Z862">
        <f>HYPERLINK("https://hotelmonitor-cachepage.eclerx.com/savepage/tk_15435847924843209_sr_2117.html","info")</f>
        <v/>
      </c>
      <c r="AA862" t="n">
        <v>210751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134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937964</v>
      </c>
      <c r="AZ862" t="s">
        <v>1424</v>
      </c>
      <c r="BA862" t="s"/>
      <c r="BB862" t="n">
        <v>423446</v>
      </c>
      <c r="BC862" t="n">
        <v>13.448687</v>
      </c>
      <c r="BD862" t="n">
        <v>52.511946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1</v>
      </c>
      <c r="E863" t="s">
        <v>1425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74</v>
      </c>
      <c r="L863" t="s">
        <v>76</v>
      </c>
      <c r="M863" t="s"/>
      <c r="N863" t="s">
        <v>141</v>
      </c>
      <c r="O863" t="s">
        <v>78</v>
      </c>
      <c r="P863" t="s">
        <v>1425</v>
      </c>
      <c r="Q863" t="s"/>
      <c r="R863" t="s">
        <v>114</v>
      </c>
      <c r="S863" t="s">
        <v>531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HYPERLINK("https://hotelmonitor-cachepage.eclerx.com/savepage/tk_1543584744676846_sr_2117.html","info")</f>
        <v/>
      </c>
      <c r="AA863" t="n">
        <v>-2071649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109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2071649</v>
      </c>
      <c r="AZ863" t="s">
        <v>1426</v>
      </c>
      <c r="BA863" t="s"/>
      <c r="BB863" t="n">
        <v>17238</v>
      </c>
      <c r="BC863" t="n">
        <v>13.38867</v>
      </c>
      <c r="BD863" t="n">
        <v>52.52861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1</v>
      </c>
      <c r="E864" t="s">
        <v>1427</v>
      </c>
      <c r="F864" t="n">
        <v>1694689</v>
      </c>
      <c r="G864" t="s">
        <v>74</v>
      </c>
      <c r="H864" t="s">
        <v>75</v>
      </c>
      <c r="I864" t="s"/>
      <c r="J864" t="s">
        <v>74</v>
      </c>
      <c r="K864" t="n">
        <v>119</v>
      </c>
      <c r="L864" t="s">
        <v>76</v>
      </c>
      <c r="M864" t="s"/>
      <c r="N864" t="s">
        <v>113</v>
      </c>
      <c r="O864" t="s">
        <v>78</v>
      </c>
      <c r="P864" t="s">
        <v>1428</v>
      </c>
      <c r="Q864" t="s"/>
      <c r="R864" t="s">
        <v>118</v>
      </c>
      <c r="S864" t="s">
        <v>126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HYPERLINK("https://hotelmonitor-cachepage.eclerx.com/savepage/tk_15435848203758543_sr_2117.html","info")</f>
        <v/>
      </c>
      <c r="AA864" t="n">
        <v>361639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150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1595591</v>
      </c>
      <c r="AZ864" t="s">
        <v>1429</v>
      </c>
      <c r="BA864" t="s"/>
      <c r="BB864" t="n">
        <v>653392</v>
      </c>
      <c r="BC864" t="n">
        <v>13.415542</v>
      </c>
      <c r="BD864" t="n">
        <v>52.511313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1</v>
      </c>
      <c r="E865" t="s">
        <v>1427</v>
      </c>
      <c r="F865" t="n">
        <v>1694689</v>
      </c>
      <c r="G865" t="s">
        <v>74</v>
      </c>
      <c r="H865" t="s">
        <v>75</v>
      </c>
      <c r="I865" t="s"/>
      <c r="J865" t="s">
        <v>74</v>
      </c>
      <c r="K865" t="n">
        <v>148.99</v>
      </c>
      <c r="L865" t="s">
        <v>76</v>
      </c>
      <c r="M865" t="s"/>
      <c r="N865" t="s">
        <v>104</v>
      </c>
      <c r="O865" t="s">
        <v>78</v>
      </c>
      <c r="P865" t="s">
        <v>1428</v>
      </c>
      <c r="Q865" t="s"/>
      <c r="R865" t="s">
        <v>118</v>
      </c>
      <c r="S865" t="s">
        <v>1430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HYPERLINK("https://hotelmonitor-cachepage.eclerx.com/savepage/tk_15435848203758543_sr_2117.html","info")</f>
        <v/>
      </c>
      <c r="AA865" t="n">
        <v>361639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150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1595591</v>
      </c>
      <c r="AZ865" t="s">
        <v>1429</v>
      </c>
      <c r="BA865" t="s"/>
      <c r="BB865" t="n">
        <v>653392</v>
      </c>
      <c r="BC865" t="n">
        <v>13.415542</v>
      </c>
      <c r="BD865" t="n">
        <v>52.511313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1</v>
      </c>
      <c r="E866" t="s">
        <v>1427</v>
      </c>
      <c r="F866" t="n">
        <v>1694689</v>
      </c>
      <c r="G866" t="s">
        <v>74</v>
      </c>
      <c r="H866" t="s">
        <v>75</v>
      </c>
      <c r="I866" t="s"/>
      <c r="J866" t="s">
        <v>74</v>
      </c>
      <c r="K866" t="n">
        <v>148.99</v>
      </c>
      <c r="L866" t="s">
        <v>76</v>
      </c>
      <c r="M866" t="s"/>
      <c r="N866" t="s">
        <v>104</v>
      </c>
      <c r="O866" t="s">
        <v>78</v>
      </c>
      <c r="P866" t="s">
        <v>1428</v>
      </c>
      <c r="Q866" t="s"/>
      <c r="R866" t="s">
        <v>118</v>
      </c>
      <c r="S866" t="s">
        <v>1430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HYPERLINK("https://hotelmonitor-cachepage.eclerx.com/savepage/tk_15435848203758543_sr_2117.html","info")</f>
        <v/>
      </c>
      <c r="AA866" t="n">
        <v>361639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150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1595591</v>
      </c>
      <c r="AZ866" t="s">
        <v>1429</v>
      </c>
      <c r="BA866" t="s"/>
      <c r="BB866" t="n">
        <v>653392</v>
      </c>
      <c r="BC866" t="n">
        <v>13.415542</v>
      </c>
      <c r="BD866" t="n">
        <v>52.511313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1</v>
      </c>
      <c r="E867" t="s">
        <v>1427</v>
      </c>
      <c r="F867" t="n">
        <v>1694689</v>
      </c>
      <c r="G867" t="s">
        <v>74</v>
      </c>
      <c r="H867" t="s">
        <v>75</v>
      </c>
      <c r="I867" t="s"/>
      <c r="J867" t="s">
        <v>74</v>
      </c>
      <c r="K867" t="n">
        <v>169</v>
      </c>
      <c r="L867" t="s">
        <v>76</v>
      </c>
      <c r="M867" t="s"/>
      <c r="N867" t="s">
        <v>620</v>
      </c>
      <c r="O867" t="s">
        <v>78</v>
      </c>
      <c r="P867" t="s">
        <v>1428</v>
      </c>
      <c r="Q867" t="s"/>
      <c r="R867" t="s">
        <v>118</v>
      </c>
      <c r="S867" t="s">
        <v>738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HYPERLINK("https://hotelmonitor-cachepage.eclerx.com/savepage/tk_15435848203758543_sr_2117.html","info")</f>
        <v/>
      </c>
      <c r="AA867" t="n">
        <v>361639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150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1595591</v>
      </c>
      <c r="AZ867" t="s">
        <v>1429</v>
      </c>
      <c r="BA867" t="s"/>
      <c r="BB867" t="n">
        <v>653392</v>
      </c>
      <c r="BC867" t="n">
        <v>13.415542</v>
      </c>
      <c r="BD867" t="n">
        <v>52.511313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1</v>
      </c>
      <c r="E868" t="s">
        <v>1427</v>
      </c>
      <c r="F868" t="n">
        <v>1694689</v>
      </c>
      <c r="G868" t="s">
        <v>74</v>
      </c>
      <c r="H868" t="s">
        <v>75</v>
      </c>
      <c r="I868" t="s"/>
      <c r="J868" t="s">
        <v>74</v>
      </c>
      <c r="K868" t="n">
        <v>184.52</v>
      </c>
      <c r="L868" t="s">
        <v>76</v>
      </c>
      <c r="M868" t="s"/>
      <c r="N868" t="s">
        <v>104</v>
      </c>
      <c r="O868" t="s">
        <v>78</v>
      </c>
      <c r="P868" t="s">
        <v>1428</v>
      </c>
      <c r="Q868" t="s"/>
      <c r="R868" t="s">
        <v>118</v>
      </c>
      <c r="S868" t="s">
        <v>1431</v>
      </c>
      <c r="T868" t="s">
        <v>82</v>
      </c>
      <c r="U868" t="s"/>
      <c r="V868" t="s">
        <v>83</v>
      </c>
      <c r="W868" t="s">
        <v>99</v>
      </c>
      <c r="X868" t="s"/>
      <c r="Y868" t="s">
        <v>85</v>
      </c>
      <c r="Z868">
        <f>HYPERLINK("https://hotelmonitor-cachepage.eclerx.com/savepage/tk_15435848203758543_sr_2117.html","info")</f>
        <v/>
      </c>
      <c r="AA868" t="n">
        <v>361639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150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1595591</v>
      </c>
      <c r="AZ868" t="s">
        <v>1429</v>
      </c>
      <c r="BA868" t="s"/>
      <c r="BB868" t="n">
        <v>653392</v>
      </c>
      <c r="BC868" t="n">
        <v>13.415542</v>
      </c>
      <c r="BD868" t="n">
        <v>52.511313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1</v>
      </c>
      <c r="E869" t="s">
        <v>1427</v>
      </c>
      <c r="F869" t="n">
        <v>1694689</v>
      </c>
      <c r="G869" t="s">
        <v>74</v>
      </c>
      <c r="H869" t="s">
        <v>75</v>
      </c>
      <c r="I869" t="s"/>
      <c r="J869" t="s">
        <v>74</v>
      </c>
      <c r="K869" t="n">
        <v>184.52</v>
      </c>
      <c r="L869" t="s">
        <v>76</v>
      </c>
      <c r="M869" t="s"/>
      <c r="N869" t="s">
        <v>104</v>
      </c>
      <c r="O869" t="s">
        <v>78</v>
      </c>
      <c r="P869" t="s">
        <v>1428</v>
      </c>
      <c r="Q869" t="s"/>
      <c r="R869" t="s">
        <v>118</v>
      </c>
      <c r="S869" t="s">
        <v>1431</v>
      </c>
      <c r="T869" t="s">
        <v>82</v>
      </c>
      <c r="U869" t="s"/>
      <c r="V869" t="s">
        <v>83</v>
      </c>
      <c r="W869" t="s">
        <v>99</v>
      </c>
      <c r="X869" t="s"/>
      <c r="Y869" t="s">
        <v>85</v>
      </c>
      <c r="Z869">
        <f>HYPERLINK("https://hotelmonitor-cachepage.eclerx.com/savepage/tk_15435848203758543_sr_2117.html","info")</f>
        <v/>
      </c>
      <c r="AA869" t="n">
        <v>361639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150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1595591</v>
      </c>
      <c r="AZ869" t="s">
        <v>1429</v>
      </c>
      <c r="BA869" t="s"/>
      <c r="BB869" t="n">
        <v>653392</v>
      </c>
      <c r="BC869" t="n">
        <v>13.415542</v>
      </c>
      <c r="BD869" t="n">
        <v>52.511313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1</v>
      </c>
      <c r="E870" t="s">
        <v>1427</v>
      </c>
      <c r="F870" t="n">
        <v>1694689</v>
      </c>
      <c r="G870" t="s">
        <v>74</v>
      </c>
      <c r="H870" t="s">
        <v>75</v>
      </c>
      <c r="I870" t="s"/>
      <c r="J870" t="s">
        <v>74</v>
      </c>
      <c r="K870" t="n">
        <v>204.53</v>
      </c>
      <c r="L870" t="s">
        <v>76</v>
      </c>
      <c r="M870" t="s"/>
      <c r="N870" t="s">
        <v>620</v>
      </c>
      <c r="O870" t="s">
        <v>78</v>
      </c>
      <c r="P870" t="s">
        <v>1428</v>
      </c>
      <c r="Q870" t="s"/>
      <c r="R870" t="s">
        <v>118</v>
      </c>
      <c r="S870" t="s">
        <v>1432</v>
      </c>
      <c r="T870" t="s">
        <v>82</v>
      </c>
      <c r="U870" t="s"/>
      <c r="V870" t="s">
        <v>83</v>
      </c>
      <c r="W870" t="s">
        <v>99</v>
      </c>
      <c r="X870" t="s"/>
      <c r="Y870" t="s">
        <v>85</v>
      </c>
      <c r="Z870">
        <f>HYPERLINK("https://hotelmonitor-cachepage.eclerx.com/savepage/tk_15435848203758543_sr_2117.html","info")</f>
        <v/>
      </c>
      <c r="AA870" t="n">
        <v>361639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150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1595591</v>
      </c>
      <c r="AZ870" t="s">
        <v>1429</v>
      </c>
      <c r="BA870" t="s"/>
      <c r="BB870" t="n">
        <v>653392</v>
      </c>
      <c r="BC870" t="n">
        <v>13.415542</v>
      </c>
      <c r="BD870" t="n">
        <v>52.511313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1</v>
      </c>
      <c r="E871" t="s">
        <v>1427</v>
      </c>
      <c r="F871" t="n">
        <v>1694689</v>
      </c>
      <c r="G871" t="s">
        <v>74</v>
      </c>
      <c r="H871" t="s">
        <v>75</v>
      </c>
      <c r="I871" t="s"/>
      <c r="J871" t="s">
        <v>74</v>
      </c>
      <c r="K871" t="n">
        <v>204.53</v>
      </c>
      <c r="L871" t="s">
        <v>76</v>
      </c>
      <c r="M871" t="s"/>
      <c r="N871" t="s">
        <v>620</v>
      </c>
      <c r="O871" t="s">
        <v>78</v>
      </c>
      <c r="P871" t="s">
        <v>1428</v>
      </c>
      <c r="Q871" t="s"/>
      <c r="R871" t="s">
        <v>118</v>
      </c>
      <c r="S871" t="s">
        <v>1432</v>
      </c>
      <c r="T871" t="s">
        <v>82</v>
      </c>
      <c r="U871" t="s"/>
      <c r="V871" t="s">
        <v>83</v>
      </c>
      <c r="W871" t="s">
        <v>99</v>
      </c>
      <c r="X871" t="s"/>
      <c r="Y871" t="s">
        <v>85</v>
      </c>
      <c r="Z871">
        <f>HYPERLINK("https://hotelmonitor-cachepage.eclerx.com/savepage/tk_15435848203758543_sr_2117.html","info")</f>
        <v/>
      </c>
      <c r="AA871" t="n">
        <v>361639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150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1595591</v>
      </c>
      <c r="AZ871" t="s">
        <v>1429</v>
      </c>
      <c r="BA871" t="s"/>
      <c r="BB871" t="n">
        <v>653392</v>
      </c>
      <c r="BC871" t="n">
        <v>13.415542</v>
      </c>
      <c r="BD871" t="n">
        <v>52.511313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1</v>
      </c>
      <c r="E872" t="s">
        <v>1433</v>
      </c>
      <c r="F872" t="n">
        <v>485279</v>
      </c>
      <c r="G872" t="s">
        <v>74</v>
      </c>
      <c r="H872" t="s">
        <v>75</v>
      </c>
      <c r="I872" t="s"/>
      <c r="J872" t="s">
        <v>74</v>
      </c>
      <c r="K872" t="n">
        <v>166.95</v>
      </c>
      <c r="L872" t="s">
        <v>76</v>
      </c>
      <c r="M872" t="s"/>
      <c r="N872" t="s">
        <v>1434</v>
      </c>
      <c r="O872" t="s">
        <v>78</v>
      </c>
      <c r="P872" t="s">
        <v>1435</v>
      </c>
      <c r="Q872" t="s"/>
      <c r="R872" t="s">
        <v>153</v>
      </c>
      <c r="S872" t="s">
        <v>285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HYPERLINK("https://hotelmonitor-cachepage.eclerx.com/savepage/tk_15435848762594876_sr_2117.html","info")</f>
        <v/>
      </c>
      <c r="AA872" t="n">
        <v>9072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183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1500764</v>
      </c>
      <c r="AZ872" t="s">
        <v>1436</v>
      </c>
      <c r="BA872" t="s"/>
      <c r="BB872" t="n">
        <v>153493</v>
      </c>
      <c r="BC872" t="n">
        <v>13.376257</v>
      </c>
      <c r="BD872" t="n">
        <v>52.510875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1</v>
      </c>
      <c r="E873" t="s">
        <v>1433</v>
      </c>
      <c r="F873" t="n">
        <v>485279</v>
      </c>
      <c r="G873" t="s">
        <v>74</v>
      </c>
      <c r="H873" t="s">
        <v>75</v>
      </c>
      <c r="I873" t="s"/>
      <c r="J873" t="s">
        <v>74</v>
      </c>
      <c r="K873" t="n">
        <v>198.45</v>
      </c>
      <c r="L873" t="s">
        <v>76</v>
      </c>
      <c r="M873" t="s"/>
      <c r="N873" t="s">
        <v>1434</v>
      </c>
      <c r="O873" t="s">
        <v>78</v>
      </c>
      <c r="P873" t="s">
        <v>1435</v>
      </c>
      <c r="Q873" t="s"/>
      <c r="R873" t="s">
        <v>153</v>
      </c>
      <c r="S873" t="s">
        <v>313</v>
      </c>
      <c r="T873" t="s">
        <v>82</v>
      </c>
      <c r="U873" t="s"/>
      <c r="V873" t="s">
        <v>83</v>
      </c>
      <c r="W873" t="s">
        <v>99</v>
      </c>
      <c r="X873" t="s"/>
      <c r="Y873" t="s">
        <v>85</v>
      </c>
      <c r="Z873">
        <f>HYPERLINK("https://hotelmonitor-cachepage.eclerx.com/savepage/tk_15435848762594876_sr_2117.html","info")</f>
        <v/>
      </c>
      <c r="AA873" t="n">
        <v>9072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183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1500764</v>
      </c>
      <c r="AZ873" t="s">
        <v>1436</v>
      </c>
      <c r="BA873" t="s"/>
      <c r="BB873" t="n">
        <v>153493</v>
      </c>
      <c r="BC873" t="n">
        <v>13.376257</v>
      </c>
      <c r="BD873" t="n">
        <v>52.510875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1</v>
      </c>
      <c r="E874" t="s">
        <v>1433</v>
      </c>
      <c r="F874" t="n">
        <v>485279</v>
      </c>
      <c r="G874" t="s">
        <v>74</v>
      </c>
      <c r="H874" t="s">
        <v>75</v>
      </c>
      <c r="I874" t="s"/>
      <c r="J874" t="s">
        <v>74</v>
      </c>
      <c r="K874" t="n">
        <v>198.45</v>
      </c>
      <c r="L874" t="s">
        <v>76</v>
      </c>
      <c r="M874" t="s"/>
      <c r="N874" t="s">
        <v>1437</v>
      </c>
      <c r="O874" t="s">
        <v>78</v>
      </c>
      <c r="P874" t="s">
        <v>1435</v>
      </c>
      <c r="Q874" t="s"/>
      <c r="R874" t="s">
        <v>153</v>
      </c>
      <c r="S874" t="s">
        <v>313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HYPERLINK("https://hotelmonitor-cachepage.eclerx.com/savepage/tk_15435848762594876_sr_2117.html","info")</f>
        <v/>
      </c>
      <c r="AA874" t="n">
        <v>9072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183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1500764</v>
      </c>
      <c r="AZ874" t="s">
        <v>1436</v>
      </c>
      <c r="BA874" t="s"/>
      <c r="BB874" t="n">
        <v>153493</v>
      </c>
      <c r="BC874" t="n">
        <v>13.376257</v>
      </c>
      <c r="BD874" t="n">
        <v>52.510875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1</v>
      </c>
      <c r="E875" t="s">
        <v>1433</v>
      </c>
      <c r="F875" t="n">
        <v>485279</v>
      </c>
      <c r="G875" t="s">
        <v>74</v>
      </c>
      <c r="H875" t="s">
        <v>75</v>
      </c>
      <c r="I875" t="s"/>
      <c r="J875" t="s">
        <v>74</v>
      </c>
      <c r="K875" t="n">
        <v>229.95</v>
      </c>
      <c r="L875" t="s">
        <v>76</v>
      </c>
      <c r="M875" t="s"/>
      <c r="N875" t="s">
        <v>1437</v>
      </c>
      <c r="O875" t="s">
        <v>78</v>
      </c>
      <c r="P875" t="s">
        <v>1435</v>
      </c>
      <c r="Q875" t="s"/>
      <c r="R875" t="s">
        <v>153</v>
      </c>
      <c r="S875" t="s">
        <v>291</v>
      </c>
      <c r="T875" t="s">
        <v>82</v>
      </c>
      <c r="U875" t="s"/>
      <c r="V875" t="s">
        <v>83</v>
      </c>
      <c r="W875" t="s">
        <v>99</v>
      </c>
      <c r="X875" t="s"/>
      <c r="Y875" t="s">
        <v>85</v>
      </c>
      <c r="Z875">
        <f>HYPERLINK("https://hotelmonitor-cachepage.eclerx.com/savepage/tk_15435848762594876_sr_2117.html","info")</f>
        <v/>
      </c>
      <c r="AA875" t="n">
        <v>9072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183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1500764</v>
      </c>
      <c r="AZ875" t="s">
        <v>1436</v>
      </c>
      <c r="BA875" t="s"/>
      <c r="BB875" t="n">
        <v>153493</v>
      </c>
      <c r="BC875" t="n">
        <v>13.376257</v>
      </c>
      <c r="BD875" t="n">
        <v>52.510875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1</v>
      </c>
      <c r="E876" t="s">
        <v>1433</v>
      </c>
      <c r="F876" t="n">
        <v>485279</v>
      </c>
      <c r="G876" t="s">
        <v>74</v>
      </c>
      <c r="H876" t="s">
        <v>75</v>
      </c>
      <c r="I876" t="s"/>
      <c r="J876" t="s">
        <v>74</v>
      </c>
      <c r="K876" t="n">
        <v>240.45</v>
      </c>
      <c r="L876" t="s">
        <v>76</v>
      </c>
      <c r="M876" t="s"/>
      <c r="N876" t="s">
        <v>1438</v>
      </c>
      <c r="O876" t="s">
        <v>78</v>
      </c>
      <c r="P876" t="s">
        <v>1435</v>
      </c>
      <c r="Q876" t="s"/>
      <c r="R876" t="s">
        <v>153</v>
      </c>
      <c r="S876" t="s">
        <v>318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HYPERLINK("https://hotelmonitor-cachepage.eclerx.com/savepage/tk_15435848762594876_sr_2117.html","info")</f>
        <v/>
      </c>
      <c r="AA876" t="n">
        <v>9072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183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1500764</v>
      </c>
      <c r="AZ876" t="s">
        <v>1436</v>
      </c>
      <c r="BA876" t="s"/>
      <c r="BB876" t="n">
        <v>153493</v>
      </c>
      <c r="BC876" t="n">
        <v>13.376257</v>
      </c>
      <c r="BD876" t="n">
        <v>52.510875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1</v>
      </c>
      <c r="E877" t="s">
        <v>1433</v>
      </c>
      <c r="F877" t="n">
        <v>485279</v>
      </c>
      <c r="G877" t="s">
        <v>74</v>
      </c>
      <c r="H877" t="s">
        <v>75</v>
      </c>
      <c r="I877" t="s"/>
      <c r="J877" t="s">
        <v>74</v>
      </c>
      <c r="K877" t="n">
        <v>733.95</v>
      </c>
      <c r="L877" t="s">
        <v>76</v>
      </c>
      <c r="M877" t="s"/>
      <c r="N877" t="s">
        <v>1439</v>
      </c>
      <c r="O877" t="s">
        <v>78</v>
      </c>
      <c r="P877" t="s">
        <v>1435</v>
      </c>
      <c r="Q877" t="s"/>
      <c r="R877" t="s">
        <v>153</v>
      </c>
      <c r="S877" t="s">
        <v>1440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HYPERLINK("https://hotelmonitor-cachepage.eclerx.com/savepage/tk_15435848762594876_sr_2117.html","info")</f>
        <v/>
      </c>
      <c r="AA877" t="n">
        <v>9072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183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1500764</v>
      </c>
      <c r="AZ877" t="s">
        <v>1436</v>
      </c>
      <c r="BA877" t="s"/>
      <c r="BB877" t="n">
        <v>153493</v>
      </c>
      <c r="BC877" t="n">
        <v>13.376257</v>
      </c>
      <c r="BD877" t="n">
        <v>52.510875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1</v>
      </c>
      <c r="E878" t="s">
        <v>1441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134</v>
      </c>
      <c r="L878" t="s">
        <v>76</v>
      </c>
      <c r="M878" t="s"/>
      <c r="N878" t="s">
        <v>96</v>
      </c>
      <c r="O878" t="s">
        <v>78</v>
      </c>
      <c r="P878" t="s">
        <v>1441</v>
      </c>
      <c r="Q878" t="s"/>
      <c r="R878" t="s">
        <v>80</v>
      </c>
      <c r="S878" t="s">
        <v>461</v>
      </c>
      <c r="T878" t="s">
        <v>82</v>
      </c>
      <c r="U878" t="s"/>
      <c r="V878" t="s">
        <v>83</v>
      </c>
      <c r="W878" t="s">
        <v>99</v>
      </c>
      <c r="X878" t="s"/>
      <c r="Y878" t="s">
        <v>85</v>
      </c>
      <c r="Z878">
        <f>HYPERLINK("https://hotelmonitor-cachepage.eclerx.com/savepage/tk_15435847806734433_sr_2117.html","info")</f>
        <v/>
      </c>
      <c r="AA878" t="n">
        <v>-2071606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127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2071606</v>
      </c>
      <c r="AZ878" t="s">
        <v>1442</v>
      </c>
      <c r="BA878" t="s"/>
      <c r="BB878" t="n">
        <v>69142</v>
      </c>
      <c r="BC878" t="n">
        <v>13.42098</v>
      </c>
      <c r="BD878" t="n">
        <v>52.4876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1</v>
      </c>
      <c r="E879" t="s">
        <v>1441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160.01</v>
      </c>
      <c r="L879" t="s">
        <v>76</v>
      </c>
      <c r="M879" t="s"/>
      <c r="N879" t="s">
        <v>113</v>
      </c>
      <c r="O879" t="s">
        <v>78</v>
      </c>
      <c r="P879" t="s">
        <v>1441</v>
      </c>
      <c r="Q879" t="s"/>
      <c r="R879" t="s">
        <v>80</v>
      </c>
      <c r="S879" t="s">
        <v>1443</v>
      </c>
      <c r="T879" t="s">
        <v>82</v>
      </c>
      <c r="U879" t="s"/>
      <c r="V879" t="s">
        <v>83</v>
      </c>
      <c r="W879" t="s">
        <v>99</v>
      </c>
      <c r="X879" t="s"/>
      <c r="Y879" t="s">
        <v>85</v>
      </c>
      <c r="Z879">
        <f>HYPERLINK("https://hotelmonitor-cachepage.eclerx.com/savepage/tk_15435847806734433_sr_2117.html","info")</f>
        <v/>
      </c>
      <c r="AA879" t="n">
        <v>-2071606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127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2071606</v>
      </c>
      <c r="AZ879" t="s">
        <v>1442</v>
      </c>
      <c r="BA879" t="s"/>
      <c r="BB879" t="n">
        <v>69142</v>
      </c>
      <c r="BC879" t="n">
        <v>13.42098</v>
      </c>
      <c r="BD879" t="n">
        <v>52.4876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1</v>
      </c>
      <c r="E880" t="s">
        <v>1444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139</v>
      </c>
      <c r="L880" t="s">
        <v>76</v>
      </c>
      <c r="M880" t="s"/>
      <c r="N880" t="s">
        <v>1445</v>
      </c>
      <c r="O880" t="s">
        <v>78</v>
      </c>
      <c r="P880" t="s">
        <v>1444</v>
      </c>
      <c r="Q880" t="s"/>
      <c r="R880" t="s">
        <v>118</v>
      </c>
      <c r="S880" t="s">
        <v>216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HYPERLINK("https://hotelmonitor-cachepage.eclerx.com/savepage/tk_15435849388640468_sr_2117.html","info")</f>
        <v/>
      </c>
      <c r="AA880" t="n">
        <v>-6796575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217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6796575</v>
      </c>
      <c r="AZ880" t="s">
        <v>1446</v>
      </c>
      <c r="BA880" t="s"/>
      <c r="BB880" t="n">
        <v>145924</v>
      </c>
      <c r="BC880" t="n">
        <v>13.309176</v>
      </c>
      <c r="BD880" t="n">
        <v>52.498903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1</v>
      </c>
      <c r="E881" t="s">
        <v>1444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139</v>
      </c>
      <c r="L881" t="s">
        <v>76</v>
      </c>
      <c r="M881" t="s"/>
      <c r="N881" t="s">
        <v>1447</v>
      </c>
      <c r="O881" t="s">
        <v>78</v>
      </c>
      <c r="P881" t="s">
        <v>1444</v>
      </c>
      <c r="Q881" t="s"/>
      <c r="R881" t="s">
        <v>118</v>
      </c>
      <c r="S881" t="s">
        <v>216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HYPERLINK("https://hotelmonitor-cachepage.eclerx.com/savepage/tk_15435849388640468_sr_2117.html","info")</f>
        <v/>
      </c>
      <c r="AA881" t="n">
        <v>-6796575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217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6796575</v>
      </c>
      <c r="AZ881" t="s">
        <v>1446</v>
      </c>
      <c r="BA881" t="s"/>
      <c r="BB881" t="n">
        <v>145924</v>
      </c>
      <c r="BC881" t="n">
        <v>13.309176</v>
      </c>
      <c r="BD881" t="n">
        <v>52.498903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1</v>
      </c>
      <c r="E882" t="s">
        <v>1444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163</v>
      </c>
      <c r="L882" t="s">
        <v>76</v>
      </c>
      <c r="M882" t="s"/>
      <c r="N882" t="s">
        <v>1447</v>
      </c>
      <c r="O882" t="s">
        <v>78</v>
      </c>
      <c r="P882" t="s">
        <v>1444</v>
      </c>
      <c r="Q882" t="s"/>
      <c r="R882" t="s">
        <v>118</v>
      </c>
      <c r="S882" t="s">
        <v>218</v>
      </c>
      <c r="T882" t="s">
        <v>82</v>
      </c>
      <c r="U882" t="s"/>
      <c r="V882" t="s">
        <v>83</v>
      </c>
      <c r="W882" t="s">
        <v>99</v>
      </c>
      <c r="X882" t="s"/>
      <c r="Y882" t="s">
        <v>85</v>
      </c>
      <c r="Z882">
        <f>HYPERLINK("https://hotelmonitor-cachepage.eclerx.com/savepage/tk_15435849388640468_sr_2117.html","info")</f>
        <v/>
      </c>
      <c r="AA882" t="n">
        <v>-6796575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217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6796575</v>
      </c>
      <c r="AZ882" t="s">
        <v>1446</v>
      </c>
      <c r="BA882" t="s"/>
      <c r="BB882" t="n">
        <v>145924</v>
      </c>
      <c r="BC882" t="n">
        <v>13.309176</v>
      </c>
      <c r="BD882" t="n">
        <v>52.498903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1</v>
      </c>
      <c r="E883" t="s">
        <v>1444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163</v>
      </c>
      <c r="L883" t="s">
        <v>76</v>
      </c>
      <c r="M883" t="s"/>
      <c r="N883" t="s">
        <v>1447</v>
      </c>
      <c r="O883" t="s">
        <v>78</v>
      </c>
      <c r="P883" t="s">
        <v>1444</v>
      </c>
      <c r="Q883" t="s"/>
      <c r="R883" t="s">
        <v>118</v>
      </c>
      <c r="S883" t="s">
        <v>218</v>
      </c>
      <c r="T883" t="s">
        <v>82</v>
      </c>
      <c r="U883" t="s"/>
      <c r="V883" t="s">
        <v>83</v>
      </c>
      <c r="W883" t="s">
        <v>99</v>
      </c>
      <c r="X883" t="s"/>
      <c r="Y883" t="s">
        <v>85</v>
      </c>
      <c r="Z883">
        <f>HYPERLINK("https://hotelmonitor-cachepage.eclerx.com/savepage/tk_15435849388640468_sr_2117.html","info")</f>
        <v/>
      </c>
      <c r="AA883" t="n">
        <v>-6796575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217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6796575</v>
      </c>
      <c r="AZ883" t="s">
        <v>1446</v>
      </c>
      <c r="BA883" t="s"/>
      <c r="BB883" t="n">
        <v>145924</v>
      </c>
      <c r="BC883" t="n">
        <v>13.309176</v>
      </c>
      <c r="BD883" t="n">
        <v>52.498903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1</v>
      </c>
      <c r="E884" t="s">
        <v>1448</v>
      </c>
      <c r="F884" t="n">
        <v>6295791</v>
      </c>
      <c r="G884" t="s">
        <v>74</v>
      </c>
      <c r="H884" t="s">
        <v>75</v>
      </c>
      <c r="I884" t="s"/>
      <c r="J884" t="s">
        <v>74</v>
      </c>
      <c r="K884" t="n">
        <v>111.7</v>
      </c>
      <c r="L884" t="s">
        <v>76</v>
      </c>
      <c r="M884" t="s"/>
      <c r="N884" t="s">
        <v>125</v>
      </c>
      <c r="O884" t="s">
        <v>78</v>
      </c>
      <c r="P884" t="s">
        <v>1449</v>
      </c>
      <c r="Q884" t="s"/>
      <c r="R884" t="s">
        <v>80</v>
      </c>
      <c r="S884" t="s">
        <v>1450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HYPERLINK("https://hotelmonitor-cachepage.eclerx.com/savepage/tk_15435850185211222_sr_2117.html","info")</f>
        <v/>
      </c>
      <c r="AA884" t="n">
        <v>273005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262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2071795</v>
      </c>
      <c r="AZ884" t="s">
        <v>1451</v>
      </c>
      <c r="BA884" t="s"/>
      <c r="BB884" t="n">
        <v>5625</v>
      </c>
      <c r="BC884" t="n">
        <v>13.328526</v>
      </c>
      <c r="BD884" t="n">
        <v>52.489693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1</v>
      </c>
      <c r="E885" t="s">
        <v>1448</v>
      </c>
      <c r="F885" t="n">
        <v>6295791</v>
      </c>
      <c r="G885" t="s">
        <v>74</v>
      </c>
      <c r="H885" t="s">
        <v>75</v>
      </c>
      <c r="I885" t="s"/>
      <c r="J885" t="s">
        <v>74</v>
      </c>
      <c r="K885" t="n">
        <v>169</v>
      </c>
      <c r="L885" t="s">
        <v>76</v>
      </c>
      <c r="M885" t="s"/>
      <c r="N885" t="s">
        <v>1452</v>
      </c>
      <c r="O885" t="s">
        <v>78</v>
      </c>
      <c r="P885" t="s">
        <v>1449</v>
      </c>
      <c r="Q885" t="s"/>
      <c r="R885" t="s">
        <v>80</v>
      </c>
      <c r="S885" t="s">
        <v>738</v>
      </c>
      <c r="T885" t="s">
        <v>82</v>
      </c>
      <c r="U885" t="s"/>
      <c r="V885" t="s">
        <v>83</v>
      </c>
      <c r="W885" t="s">
        <v>99</v>
      </c>
      <c r="X885" t="s"/>
      <c r="Y885" t="s">
        <v>85</v>
      </c>
      <c r="Z885">
        <f>HYPERLINK("https://hotelmonitor-cachepage.eclerx.com/savepage/tk_15435850185211222_sr_2117.html","info")</f>
        <v/>
      </c>
      <c r="AA885" t="n">
        <v>273005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262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2071795</v>
      </c>
      <c r="AZ885" t="s">
        <v>1451</v>
      </c>
      <c r="BA885" t="s"/>
      <c r="BB885" t="n">
        <v>5625</v>
      </c>
      <c r="BC885" t="n">
        <v>13.328526</v>
      </c>
      <c r="BD885" t="n">
        <v>52.489693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1</v>
      </c>
      <c r="E886" t="s">
        <v>1453</v>
      </c>
      <c r="F886" t="n">
        <v>3558194</v>
      </c>
      <c r="G886" t="s">
        <v>74</v>
      </c>
      <c r="H886" t="s">
        <v>75</v>
      </c>
      <c r="I886" t="s"/>
      <c r="J886" t="s">
        <v>74</v>
      </c>
      <c r="K886" t="n">
        <v>88</v>
      </c>
      <c r="L886" t="s">
        <v>76</v>
      </c>
      <c r="M886" t="s"/>
      <c r="N886" t="s">
        <v>141</v>
      </c>
      <c r="O886" t="s">
        <v>78</v>
      </c>
      <c r="P886" t="s">
        <v>1454</v>
      </c>
      <c r="Q886" t="s"/>
      <c r="R886" t="s">
        <v>80</v>
      </c>
      <c r="S886" t="s">
        <v>1132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HYPERLINK("https://hotelmonitor-cachepage.eclerx.com/savepage/tk_15435846538542523_sr_2117.html","info")</f>
        <v/>
      </c>
      <c r="AA886" t="n">
        <v>69992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57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2071571</v>
      </c>
      <c r="AZ886" t="s">
        <v>1455</v>
      </c>
      <c r="BA886" t="s"/>
      <c r="BB886" t="n">
        <v>162432</v>
      </c>
      <c r="BC886" t="n">
        <v>13.35518</v>
      </c>
      <c r="BD886" t="n">
        <v>52.56222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1</v>
      </c>
      <c r="E887" t="s">
        <v>1453</v>
      </c>
      <c r="F887" t="n">
        <v>3558194</v>
      </c>
      <c r="G887" t="s">
        <v>74</v>
      </c>
      <c r="H887" t="s">
        <v>75</v>
      </c>
      <c r="I887" t="s"/>
      <c r="J887" t="s">
        <v>74</v>
      </c>
      <c r="K887" t="n">
        <v>98</v>
      </c>
      <c r="L887" t="s">
        <v>76</v>
      </c>
      <c r="M887" t="s"/>
      <c r="N887" t="s">
        <v>125</v>
      </c>
      <c r="O887" t="s">
        <v>78</v>
      </c>
      <c r="P887" t="s">
        <v>1454</v>
      </c>
      <c r="Q887" t="s"/>
      <c r="R887" t="s">
        <v>80</v>
      </c>
      <c r="S887" t="s">
        <v>816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HYPERLINK("https://hotelmonitor-cachepage.eclerx.com/savepage/tk_15435846538542523_sr_2117.html","info")</f>
        <v/>
      </c>
      <c r="AA887" t="n">
        <v>69992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57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2071571</v>
      </c>
      <c r="AZ887" t="s">
        <v>1455</v>
      </c>
      <c r="BA887" t="s"/>
      <c r="BB887" t="n">
        <v>162432</v>
      </c>
      <c r="BC887" t="n">
        <v>13.35518</v>
      </c>
      <c r="BD887" t="n">
        <v>52.56222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1</v>
      </c>
      <c r="E888" t="s">
        <v>1453</v>
      </c>
      <c r="F888" t="n">
        <v>3558194</v>
      </c>
      <c r="G888" t="s">
        <v>74</v>
      </c>
      <c r="H888" t="s">
        <v>75</v>
      </c>
      <c r="I888" t="s"/>
      <c r="J888" t="s">
        <v>74</v>
      </c>
      <c r="K888" t="n">
        <v>108</v>
      </c>
      <c r="L888" t="s">
        <v>76</v>
      </c>
      <c r="M888" t="s"/>
      <c r="N888" t="s">
        <v>144</v>
      </c>
      <c r="O888" t="s">
        <v>78</v>
      </c>
      <c r="P888" t="s">
        <v>1454</v>
      </c>
      <c r="Q888" t="s"/>
      <c r="R888" t="s">
        <v>80</v>
      </c>
      <c r="S888" t="s">
        <v>377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HYPERLINK("https://hotelmonitor-cachepage.eclerx.com/savepage/tk_15435846538542523_sr_2117.html","info")</f>
        <v/>
      </c>
      <c r="AA888" t="n">
        <v>69992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57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2071571</v>
      </c>
      <c r="AZ888" t="s">
        <v>1455</v>
      </c>
      <c r="BA888" t="s"/>
      <c r="BB888" t="n">
        <v>162432</v>
      </c>
      <c r="BC888" t="n">
        <v>13.35518</v>
      </c>
      <c r="BD888" t="n">
        <v>52.56222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1</v>
      </c>
      <c r="E889" t="s">
        <v>1456</v>
      </c>
      <c r="F889" t="n">
        <v>401961</v>
      </c>
      <c r="G889" t="s">
        <v>74</v>
      </c>
      <c r="H889" t="s">
        <v>75</v>
      </c>
      <c r="I889" t="s"/>
      <c r="J889" t="s">
        <v>74</v>
      </c>
      <c r="K889" t="n">
        <v>109</v>
      </c>
      <c r="L889" t="s">
        <v>76</v>
      </c>
      <c r="M889" t="s"/>
      <c r="N889" t="s">
        <v>141</v>
      </c>
      <c r="O889" t="s">
        <v>78</v>
      </c>
      <c r="P889" t="s">
        <v>1457</v>
      </c>
      <c r="Q889" t="s"/>
      <c r="R889" t="s">
        <v>118</v>
      </c>
      <c r="S889" t="s">
        <v>81</v>
      </c>
      <c r="T889" t="s">
        <v>82</v>
      </c>
      <c r="U889" t="s"/>
      <c r="V889" t="s">
        <v>83</v>
      </c>
      <c r="W889" t="s">
        <v>99</v>
      </c>
      <c r="X889" t="s"/>
      <c r="Y889" t="s">
        <v>85</v>
      </c>
      <c r="Z889">
        <f>HYPERLINK("https://hotelmonitor-cachepage.eclerx.com/savepage/tk_15435845717034388_sr_2117.html","info")</f>
        <v/>
      </c>
      <c r="AA889" t="n">
        <v>115865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12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955309</v>
      </c>
      <c r="AZ889" t="s">
        <v>1458</v>
      </c>
      <c r="BA889" t="s"/>
      <c r="BB889" t="n">
        <v>419115</v>
      </c>
      <c r="BC889" t="n">
        <v>13.29344</v>
      </c>
      <c r="BD889" t="n">
        <v>52.456817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1</v>
      </c>
      <c r="E890" t="s">
        <v>1456</v>
      </c>
      <c r="F890" t="n">
        <v>401961</v>
      </c>
      <c r="G890" t="s">
        <v>74</v>
      </c>
      <c r="H890" t="s">
        <v>75</v>
      </c>
      <c r="I890" t="s"/>
      <c r="J890" t="s">
        <v>74</v>
      </c>
      <c r="K890" t="n">
        <v>119</v>
      </c>
      <c r="L890" t="s">
        <v>76</v>
      </c>
      <c r="M890" t="s"/>
      <c r="N890" t="s">
        <v>125</v>
      </c>
      <c r="O890" t="s">
        <v>78</v>
      </c>
      <c r="P890" t="s">
        <v>1457</v>
      </c>
      <c r="Q890" t="s"/>
      <c r="R890" t="s">
        <v>118</v>
      </c>
      <c r="S890" t="s">
        <v>126</v>
      </c>
      <c r="T890" t="s">
        <v>82</v>
      </c>
      <c r="U890" t="s"/>
      <c r="V890" t="s">
        <v>83</v>
      </c>
      <c r="W890" t="s">
        <v>99</v>
      </c>
      <c r="X890" t="s"/>
      <c r="Y890" t="s">
        <v>85</v>
      </c>
      <c r="Z890">
        <f>HYPERLINK("https://hotelmonitor-cachepage.eclerx.com/savepage/tk_15435845717034388_sr_2117.html","info")</f>
        <v/>
      </c>
      <c r="AA890" t="n">
        <v>115865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12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955309</v>
      </c>
      <c r="AZ890" t="s">
        <v>1458</v>
      </c>
      <c r="BA890" t="s"/>
      <c r="BB890" t="n">
        <v>419115</v>
      </c>
      <c r="BC890" t="n">
        <v>13.29344</v>
      </c>
      <c r="BD890" t="n">
        <v>52.456817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1</v>
      </c>
      <c r="E891" t="s">
        <v>1456</v>
      </c>
      <c r="F891" t="n">
        <v>401961</v>
      </c>
      <c r="G891" t="s">
        <v>74</v>
      </c>
      <c r="H891" t="s">
        <v>75</v>
      </c>
      <c r="I891" t="s"/>
      <c r="J891" t="s">
        <v>74</v>
      </c>
      <c r="K891" t="n">
        <v>149</v>
      </c>
      <c r="L891" t="s">
        <v>76</v>
      </c>
      <c r="M891" t="s"/>
      <c r="N891" t="s">
        <v>165</v>
      </c>
      <c r="O891" t="s">
        <v>78</v>
      </c>
      <c r="P891" t="s">
        <v>1457</v>
      </c>
      <c r="Q891" t="s"/>
      <c r="R891" t="s">
        <v>118</v>
      </c>
      <c r="S891" t="s">
        <v>156</v>
      </c>
      <c r="T891" t="s">
        <v>82</v>
      </c>
      <c r="U891" t="s"/>
      <c r="V891" t="s">
        <v>83</v>
      </c>
      <c r="W891" t="s">
        <v>99</v>
      </c>
      <c r="X891" t="s"/>
      <c r="Y891" t="s">
        <v>85</v>
      </c>
      <c r="Z891">
        <f>HYPERLINK("https://hotelmonitor-cachepage.eclerx.com/savepage/tk_15435845717034388_sr_2117.html","info")</f>
        <v/>
      </c>
      <c r="AA891" t="n">
        <v>115865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12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955309</v>
      </c>
      <c r="AZ891" t="s">
        <v>1458</v>
      </c>
      <c r="BA891" t="s"/>
      <c r="BB891" t="n">
        <v>419115</v>
      </c>
      <c r="BC891" t="n">
        <v>13.29344</v>
      </c>
      <c r="BD891" t="n">
        <v>52.456817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1</v>
      </c>
      <c r="E892" t="s">
        <v>1459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106</v>
      </c>
      <c r="L892" t="s">
        <v>76</v>
      </c>
      <c r="M892" t="s"/>
      <c r="N892" t="s">
        <v>113</v>
      </c>
      <c r="O892" t="s">
        <v>78</v>
      </c>
      <c r="P892" t="s">
        <v>1459</v>
      </c>
      <c r="Q892" t="s"/>
      <c r="R892" t="s">
        <v>118</v>
      </c>
      <c r="S892" t="s">
        <v>440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HYPERLINK("https://hotelmonitor-cachepage.eclerx.com/savepage/tk_15435847861873422_sr_2117.html","info")</f>
        <v/>
      </c>
      <c r="AA892" t="n">
        <v>-162971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130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162971</v>
      </c>
      <c r="AZ892" t="s">
        <v>1460</v>
      </c>
      <c r="BA892" t="s"/>
      <c r="BB892" t="n">
        <v>153163</v>
      </c>
      <c r="BC892" t="n">
        <v>13.38816</v>
      </c>
      <c r="BD892" t="n">
        <v>52.52605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1</v>
      </c>
      <c r="E893" t="s">
        <v>1459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121</v>
      </c>
      <c r="L893" t="s">
        <v>76</v>
      </c>
      <c r="M893" t="s"/>
      <c r="N893" t="s">
        <v>756</v>
      </c>
      <c r="O893" t="s">
        <v>78</v>
      </c>
      <c r="P893" t="s">
        <v>1459</v>
      </c>
      <c r="Q893" t="s"/>
      <c r="R893" t="s">
        <v>118</v>
      </c>
      <c r="S893" t="s">
        <v>1182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HYPERLINK("https://hotelmonitor-cachepage.eclerx.com/savepage/tk_15435847861873422_sr_2117.html","info")</f>
        <v/>
      </c>
      <c r="AA893" t="n">
        <v>-162971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130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162971</v>
      </c>
      <c r="AZ893" t="s">
        <v>1460</v>
      </c>
      <c r="BA893" t="s"/>
      <c r="BB893" t="n">
        <v>153163</v>
      </c>
      <c r="BC893" t="n">
        <v>13.38816</v>
      </c>
      <c r="BD893" t="n">
        <v>52.52605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1</v>
      </c>
      <c r="E894" t="s">
        <v>1459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126</v>
      </c>
      <c r="L894" t="s">
        <v>76</v>
      </c>
      <c r="M894" t="s"/>
      <c r="N894" t="s">
        <v>919</v>
      </c>
      <c r="O894" t="s">
        <v>78</v>
      </c>
      <c r="P894" t="s">
        <v>1459</v>
      </c>
      <c r="Q894" t="s"/>
      <c r="R894" t="s">
        <v>118</v>
      </c>
      <c r="S894" t="s">
        <v>524</v>
      </c>
      <c r="T894" t="s">
        <v>82</v>
      </c>
      <c r="U894" t="s"/>
      <c r="V894" t="s">
        <v>83</v>
      </c>
      <c r="W894" t="s">
        <v>99</v>
      </c>
      <c r="X894" t="s"/>
      <c r="Y894" t="s">
        <v>85</v>
      </c>
      <c r="Z894">
        <f>HYPERLINK("https://hotelmonitor-cachepage.eclerx.com/savepage/tk_15435847861873422_sr_2117.html","info")</f>
        <v/>
      </c>
      <c r="AA894" t="n">
        <v>-162971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130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162971</v>
      </c>
      <c r="AZ894" t="s">
        <v>1460</v>
      </c>
      <c r="BA894" t="s"/>
      <c r="BB894" t="n">
        <v>153163</v>
      </c>
      <c r="BC894" t="n">
        <v>13.38816</v>
      </c>
      <c r="BD894" t="n">
        <v>52.52605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1</v>
      </c>
      <c r="E895" t="s">
        <v>1459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171</v>
      </c>
      <c r="L895" t="s">
        <v>76</v>
      </c>
      <c r="M895" t="s"/>
      <c r="N895" t="s">
        <v>933</v>
      </c>
      <c r="O895" t="s">
        <v>78</v>
      </c>
      <c r="P895" t="s">
        <v>1459</v>
      </c>
      <c r="Q895" t="s"/>
      <c r="R895" t="s">
        <v>118</v>
      </c>
      <c r="S895" t="s">
        <v>971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HYPERLINK("https://hotelmonitor-cachepage.eclerx.com/savepage/tk_15435847861873422_sr_2117.html","info")</f>
        <v/>
      </c>
      <c r="AA895" t="n">
        <v>-162971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130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162971</v>
      </c>
      <c r="AZ895" t="s">
        <v>1460</v>
      </c>
      <c r="BA895" t="s"/>
      <c r="BB895" t="n">
        <v>153163</v>
      </c>
      <c r="BC895" t="n">
        <v>13.38816</v>
      </c>
      <c r="BD895" t="n">
        <v>52.52605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1</v>
      </c>
      <c r="E896" t="s">
        <v>1461</v>
      </c>
      <c r="F896" t="n">
        <v>3603776</v>
      </c>
      <c r="G896" t="s">
        <v>74</v>
      </c>
      <c r="H896" t="s">
        <v>75</v>
      </c>
      <c r="I896" t="s"/>
      <c r="J896" t="s">
        <v>74</v>
      </c>
      <c r="K896" t="n">
        <v>82.3</v>
      </c>
      <c r="L896" t="s">
        <v>76</v>
      </c>
      <c r="M896" t="s"/>
      <c r="N896" t="s">
        <v>96</v>
      </c>
      <c r="O896" t="s">
        <v>78</v>
      </c>
      <c r="P896" t="s">
        <v>1462</v>
      </c>
      <c r="Q896" t="s"/>
      <c r="R896" t="s">
        <v>80</v>
      </c>
      <c r="S896" t="s">
        <v>1463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HYPERLINK("https://hotelmonitor-cachepage.eclerx.com/savepage/tk_15435849297248812_sr_2117.html","info")</f>
        <v/>
      </c>
      <c r="AA896" t="n">
        <v>214584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212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955141</v>
      </c>
      <c r="AZ896" t="s">
        <v>1464</v>
      </c>
      <c r="BA896" t="s"/>
      <c r="BB896" t="n">
        <v>26570</v>
      </c>
      <c r="BC896" t="n">
        <v>13.309709</v>
      </c>
      <c r="BD896" t="n">
        <v>52.500053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1</v>
      </c>
      <c r="E897" t="s">
        <v>1465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82</v>
      </c>
      <c r="L897" t="s">
        <v>76</v>
      </c>
      <c r="M897" t="s"/>
      <c r="N897" t="s">
        <v>762</v>
      </c>
      <c r="O897" t="s">
        <v>78</v>
      </c>
      <c r="P897" t="s">
        <v>1465</v>
      </c>
      <c r="Q897" t="s"/>
      <c r="R897" t="s">
        <v>80</v>
      </c>
      <c r="S897" t="s">
        <v>1103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HYPERLINK("https://hotelmonitor-cachepage.eclerx.com/savepage/tk_15435850554505756_sr_2117.html","info")</f>
        <v/>
      </c>
      <c r="AA897" t="n">
        <v>-6796574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284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6796574</v>
      </c>
      <c r="AZ897" t="s">
        <v>1466</v>
      </c>
      <c r="BA897" t="s"/>
      <c r="BB897" t="n">
        <v>252915</v>
      </c>
      <c r="BC897" t="n">
        <v>13.3235</v>
      </c>
      <c r="BD897" t="n">
        <v>52.50557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1</v>
      </c>
      <c r="E898" t="s">
        <v>1465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83</v>
      </c>
      <c r="L898" t="s">
        <v>76</v>
      </c>
      <c r="M898" t="s"/>
      <c r="N898" t="s">
        <v>1467</v>
      </c>
      <c r="O898" t="s">
        <v>78</v>
      </c>
      <c r="P898" t="s">
        <v>1465</v>
      </c>
      <c r="Q898" t="s"/>
      <c r="R898" t="s">
        <v>80</v>
      </c>
      <c r="S898" t="s">
        <v>1468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HYPERLINK("https://hotelmonitor-cachepage.eclerx.com/savepage/tk_15435850554505756_sr_2117.html","info")</f>
        <v/>
      </c>
      <c r="AA898" t="n">
        <v>-6796574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284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6796574</v>
      </c>
      <c r="AZ898" t="s">
        <v>1466</v>
      </c>
      <c r="BA898" t="s"/>
      <c r="BB898" t="n">
        <v>252915</v>
      </c>
      <c r="BC898" t="n">
        <v>13.3235</v>
      </c>
      <c r="BD898" t="n">
        <v>52.50557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1</v>
      </c>
      <c r="E899" t="s">
        <v>1469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122.82</v>
      </c>
      <c r="L899" t="s">
        <v>76</v>
      </c>
      <c r="M899" t="s"/>
      <c r="N899" t="s">
        <v>96</v>
      </c>
      <c r="O899" t="s">
        <v>78</v>
      </c>
      <c r="P899" t="s">
        <v>1469</v>
      </c>
      <c r="Q899" t="s"/>
      <c r="R899" t="s">
        <v>118</v>
      </c>
      <c r="S899" t="s">
        <v>1470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HYPERLINK("https://hotelmonitor-cachepage.eclerx.com/savepage/tk_1543584604536052_sr_2117.html","info")</f>
        <v/>
      </c>
      <c r="AA899" t="n">
        <v>-4481133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31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4481133</v>
      </c>
      <c r="AZ899" t="s">
        <v>1471</v>
      </c>
      <c r="BA899" t="s"/>
      <c r="BB899" t="n">
        <v>543026</v>
      </c>
      <c r="BC899" t="n">
        <v>13.20905</v>
      </c>
      <c r="BD899" t="n">
        <v>52.53292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1</v>
      </c>
      <c r="E900" t="s">
        <v>1469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144.5</v>
      </c>
      <c r="L900" t="s">
        <v>76</v>
      </c>
      <c r="M900" t="s"/>
      <c r="N900" t="s">
        <v>141</v>
      </c>
      <c r="O900" t="s">
        <v>78</v>
      </c>
      <c r="P900" t="s">
        <v>1469</v>
      </c>
      <c r="Q900" t="s"/>
      <c r="R900" t="s">
        <v>118</v>
      </c>
      <c r="S900" t="s">
        <v>1472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HYPERLINK("https://hotelmonitor-cachepage.eclerx.com/savepage/tk_1543584604536052_sr_2117.html","info")</f>
        <v/>
      </c>
      <c r="AA900" t="n">
        <v>-4481133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31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4481133</v>
      </c>
      <c r="AZ900" t="s">
        <v>1471</v>
      </c>
      <c r="BA900" t="s"/>
      <c r="BB900" t="n">
        <v>543026</v>
      </c>
      <c r="BC900" t="n">
        <v>13.20905</v>
      </c>
      <c r="BD900" t="n">
        <v>52.53292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1</v>
      </c>
      <c r="E901" t="s">
        <v>1473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108</v>
      </c>
      <c r="L901" t="s">
        <v>76</v>
      </c>
      <c r="M901" t="s"/>
      <c r="N901" t="s">
        <v>1024</v>
      </c>
      <c r="O901" t="s">
        <v>78</v>
      </c>
      <c r="P901" t="s">
        <v>1473</v>
      </c>
      <c r="Q901" t="s"/>
      <c r="R901" t="s">
        <v>80</v>
      </c>
      <c r="S901" t="s">
        <v>377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HYPERLINK("https://hotelmonitor-cachepage.eclerx.com/savepage/tk_154358491743479_sr_2117.html","info")</f>
        <v/>
      </c>
      <c r="AA901" t="n">
        <v>-2071736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206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2071736</v>
      </c>
      <c r="AZ901" t="s">
        <v>1474</v>
      </c>
      <c r="BA901" t="s"/>
      <c r="BB901" t="n">
        <v>14784</v>
      </c>
      <c r="BC901" t="n">
        <v>13.3305</v>
      </c>
      <c r="BD901" t="n">
        <v>52.478278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1</v>
      </c>
      <c r="E902" t="s">
        <v>1473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120</v>
      </c>
      <c r="L902" t="s">
        <v>76</v>
      </c>
      <c r="M902" t="s"/>
      <c r="N902" t="s">
        <v>1302</v>
      </c>
      <c r="O902" t="s">
        <v>78</v>
      </c>
      <c r="P902" t="s">
        <v>1473</v>
      </c>
      <c r="Q902" t="s"/>
      <c r="R902" t="s">
        <v>80</v>
      </c>
      <c r="S902" t="s">
        <v>544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HYPERLINK("https://hotelmonitor-cachepage.eclerx.com/savepage/tk_154358491743479_sr_2117.html","info")</f>
        <v/>
      </c>
      <c r="AA902" t="n">
        <v>-2071736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206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2071736</v>
      </c>
      <c r="AZ902" t="s">
        <v>1474</v>
      </c>
      <c r="BA902" t="s"/>
      <c r="BB902" t="n">
        <v>14784</v>
      </c>
      <c r="BC902" t="n">
        <v>13.3305</v>
      </c>
      <c r="BD902" t="n">
        <v>52.478278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1</v>
      </c>
      <c r="E903" t="s">
        <v>1473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136</v>
      </c>
      <c r="L903" t="s">
        <v>76</v>
      </c>
      <c r="M903" t="s"/>
      <c r="N903" t="s">
        <v>1302</v>
      </c>
      <c r="O903" t="s">
        <v>78</v>
      </c>
      <c r="P903" t="s">
        <v>1473</v>
      </c>
      <c r="Q903" t="s"/>
      <c r="R903" t="s">
        <v>80</v>
      </c>
      <c r="S903" t="s">
        <v>525</v>
      </c>
      <c r="T903" t="s">
        <v>82</v>
      </c>
      <c r="U903" t="s"/>
      <c r="V903" t="s">
        <v>83</v>
      </c>
      <c r="W903" t="s">
        <v>99</v>
      </c>
      <c r="X903" t="s"/>
      <c r="Y903" t="s">
        <v>85</v>
      </c>
      <c r="Z903">
        <f>HYPERLINK("https://hotelmonitor-cachepage.eclerx.com/savepage/tk_154358491743479_sr_2117.html","info")</f>
        <v/>
      </c>
      <c r="AA903" t="n">
        <v>-2071736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206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2071736</v>
      </c>
      <c r="AZ903" t="s">
        <v>1474</v>
      </c>
      <c r="BA903" t="s"/>
      <c r="BB903" t="n">
        <v>14784</v>
      </c>
      <c r="BC903" t="n">
        <v>13.3305</v>
      </c>
      <c r="BD903" t="n">
        <v>52.478278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1</v>
      </c>
      <c r="E904" t="s">
        <v>1475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53</v>
      </c>
      <c r="L904" t="s">
        <v>76</v>
      </c>
      <c r="M904" t="s"/>
      <c r="N904" t="s">
        <v>1476</v>
      </c>
      <c r="O904" t="s">
        <v>78</v>
      </c>
      <c r="P904" t="s">
        <v>1475</v>
      </c>
      <c r="Q904" t="s"/>
      <c r="R904" t="s">
        <v>80</v>
      </c>
      <c r="S904" t="s">
        <v>1477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HYPERLINK("https://hotelmonitor-cachepage.eclerx.com/savepage/tk_15435850537649343_sr_2117.html","info")</f>
        <v/>
      </c>
      <c r="AA904" t="n">
        <v>-6796522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283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6796522</v>
      </c>
      <c r="AZ904" t="s">
        <v>1478</v>
      </c>
      <c r="BA904" t="s"/>
      <c r="BB904" t="n">
        <v>221251</v>
      </c>
      <c r="BC904" t="n">
        <v>13.526452</v>
      </c>
      <c r="BD904" t="n">
        <v>52.48424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1</v>
      </c>
      <c r="E905" t="s">
        <v>1475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54.99</v>
      </c>
      <c r="L905" t="s">
        <v>76</v>
      </c>
      <c r="M905" t="s"/>
      <c r="N905" t="s">
        <v>1312</v>
      </c>
      <c r="O905" t="s">
        <v>78</v>
      </c>
      <c r="P905" t="s">
        <v>1475</v>
      </c>
      <c r="Q905" t="s"/>
      <c r="R905" t="s">
        <v>80</v>
      </c>
      <c r="S905" t="s">
        <v>1479</v>
      </c>
      <c r="T905" t="s">
        <v>82</v>
      </c>
      <c r="U905" t="s"/>
      <c r="V905" t="s">
        <v>83</v>
      </c>
      <c r="W905" t="s">
        <v>99</v>
      </c>
      <c r="X905" t="s"/>
      <c r="Y905" t="s">
        <v>85</v>
      </c>
      <c r="Z905">
        <f>HYPERLINK("https://hotelmonitor-cachepage.eclerx.com/savepage/tk_15435850537649343_sr_2117.html","info")</f>
        <v/>
      </c>
      <c r="AA905" t="n">
        <v>-6796522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283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6796522</v>
      </c>
      <c r="AZ905" t="s">
        <v>1478</v>
      </c>
      <c r="BA905" t="s"/>
      <c r="BB905" t="n">
        <v>221251</v>
      </c>
      <c r="BC905" t="n">
        <v>13.526452</v>
      </c>
      <c r="BD905" t="n">
        <v>52.48424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1</v>
      </c>
      <c r="E906" t="s">
        <v>1480</v>
      </c>
      <c r="F906" t="n">
        <v>4918969</v>
      </c>
      <c r="G906" t="s">
        <v>74</v>
      </c>
      <c r="H906" t="s">
        <v>75</v>
      </c>
      <c r="I906" t="s"/>
      <c r="J906" t="s">
        <v>74</v>
      </c>
      <c r="K906" t="n">
        <v>250</v>
      </c>
      <c r="L906" t="s">
        <v>76</v>
      </c>
      <c r="M906" t="s"/>
      <c r="N906" t="s">
        <v>141</v>
      </c>
      <c r="O906" t="s">
        <v>78</v>
      </c>
      <c r="P906" t="s">
        <v>1481</v>
      </c>
      <c r="Q906" t="s"/>
      <c r="R906" t="s">
        <v>118</v>
      </c>
      <c r="S906" t="s">
        <v>1346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HYPERLINK("https://hotelmonitor-cachepage.eclerx.com/savepage/tk_154358484908184_sr_2117.html","info")</f>
        <v/>
      </c>
      <c r="AA906" t="n">
        <v>609145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166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3875364</v>
      </c>
      <c r="AZ906" t="s">
        <v>1482</v>
      </c>
      <c r="BA906" t="s"/>
      <c r="BB906" t="n">
        <v>743096</v>
      </c>
      <c r="BC906" t="n">
        <v>13.30885</v>
      </c>
      <c r="BD906" t="n">
        <v>52.49587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1</v>
      </c>
      <c r="E907" t="s">
        <v>1483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93.28</v>
      </c>
      <c r="L907" t="s">
        <v>76</v>
      </c>
      <c r="M907" t="s"/>
      <c r="N907" t="s">
        <v>489</v>
      </c>
      <c r="O907" t="s">
        <v>78</v>
      </c>
      <c r="P907" t="s">
        <v>1483</v>
      </c>
      <c r="Q907" t="s"/>
      <c r="R907" t="s">
        <v>80</v>
      </c>
      <c r="S907" t="s">
        <v>1484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HYPERLINK("https://hotelmonitor-cachepage.eclerx.com/savepage/tk_15435846688902912_sr_2117.html","info")</f>
        <v/>
      </c>
      <c r="AA907" t="n">
        <v>-2071815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65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2071815</v>
      </c>
      <c r="AZ907" t="s">
        <v>1485</v>
      </c>
      <c r="BA907" t="s"/>
      <c r="BB907" t="n">
        <v>397077</v>
      </c>
      <c r="BC907" t="n">
        <v>13.333707</v>
      </c>
      <c r="BD907" t="n">
        <v>52.498856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1</v>
      </c>
      <c r="E908" t="s">
        <v>1483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106</v>
      </c>
      <c r="L908" t="s">
        <v>76</v>
      </c>
      <c r="M908" t="s"/>
      <c r="N908" t="s">
        <v>141</v>
      </c>
      <c r="O908" t="s">
        <v>78</v>
      </c>
      <c r="P908" t="s">
        <v>1483</v>
      </c>
      <c r="Q908" t="s"/>
      <c r="R908" t="s">
        <v>80</v>
      </c>
      <c r="S908" t="s">
        <v>440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HYPERLINK("https://hotelmonitor-cachepage.eclerx.com/savepage/tk_15435846688902912_sr_2117.html","info")</f>
        <v/>
      </c>
      <c r="AA908" t="n">
        <v>-2071815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65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2071815</v>
      </c>
      <c r="AZ908" t="s">
        <v>1485</v>
      </c>
      <c r="BA908" t="s"/>
      <c r="BB908" t="n">
        <v>397077</v>
      </c>
      <c r="BC908" t="n">
        <v>13.333707</v>
      </c>
      <c r="BD908" t="n">
        <v>52.498856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1</v>
      </c>
      <c r="E909" t="s">
        <v>1486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90</v>
      </c>
      <c r="L909" t="s">
        <v>76</v>
      </c>
      <c r="M909" t="s"/>
      <c r="N909" t="s">
        <v>1487</v>
      </c>
      <c r="O909" t="s">
        <v>78</v>
      </c>
      <c r="P909" t="s">
        <v>1486</v>
      </c>
      <c r="Q909" t="s"/>
      <c r="R909" t="s">
        <v>118</v>
      </c>
      <c r="S909" t="s">
        <v>380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HYPERLINK("https://hotelmonitor-cachepage.eclerx.com/savepage/tk_15435846212122087_sr_2117.html","info")</f>
        <v/>
      </c>
      <c r="AA909" t="n">
        <v>-6796915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38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6796915</v>
      </c>
      <c r="AZ909" t="s"/>
      <c r="BA909" t="s"/>
      <c r="BB909" t="n">
        <v>588244</v>
      </c>
      <c r="BC909" t="n">
        <v>13.532203</v>
      </c>
      <c r="BD909" t="n">
        <v>52.432783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1</v>
      </c>
      <c r="E910" t="s">
        <v>1486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100</v>
      </c>
      <c r="L910" t="s">
        <v>76</v>
      </c>
      <c r="M910" t="s"/>
      <c r="N910" t="s">
        <v>141</v>
      </c>
      <c r="O910" t="s">
        <v>78</v>
      </c>
      <c r="P910" t="s">
        <v>1486</v>
      </c>
      <c r="Q910" t="s"/>
      <c r="R910" t="s">
        <v>118</v>
      </c>
      <c r="S910" t="s">
        <v>541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HYPERLINK("https://hotelmonitor-cachepage.eclerx.com/savepage/tk_15435846212122087_sr_2117.html","info")</f>
        <v/>
      </c>
      <c r="AA910" t="n">
        <v>-6796915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38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6796915</v>
      </c>
      <c r="AZ910" t="s"/>
      <c r="BA910" t="s"/>
      <c r="BB910" t="n">
        <v>588244</v>
      </c>
      <c r="BC910" t="n">
        <v>13.532203</v>
      </c>
      <c r="BD910" t="n">
        <v>52.432783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1</v>
      </c>
      <c r="E911" t="s">
        <v>1486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120</v>
      </c>
      <c r="L911" t="s">
        <v>76</v>
      </c>
      <c r="M911" t="s"/>
      <c r="N911" t="s">
        <v>1488</v>
      </c>
      <c r="O911" t="s">
        <v>78</v>
      </c>
      <c r="P911" t="s">
        <v>1486</v>
      </c>
      <c r="Q911" t="s"/>
      <c r="R911" t="s">
        <v>118</v>
      </c>
      <c r="S911" t="s">
        <v>544</v>
      </c>
      <c r="T911" t="s">
        <v>82</v>
      </c>
      <c r="U911" t="s"/>
      <c r="V911" t="s">
        <v>83</v>
      </c>
      <c r="W911" t="s">
        <v>99</v>
      </c>
      <c r="X911" t="s"/>
      <c r="Y911" t="s">
        <v>85</v>
      </c>
      <c r="Z911">
        <f>HYPERLINK("https://hotelmonitor-cachepage.eclerx.com/savepage/tk_15435846212122087_sr_2117.html","info")</f>
        <v/>
      </c>
      <c r="AA911" t="n">
        <v>-6796915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38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6796915</v>
      </c>
      <c r="AZ911" t="s"/>
      <c r="BA911" t="s"/>
      <c r="BB911" t="n">
        <v>588244</v>
      </c>
      <c r="BC911" t="n">
        <v>13.532203</v>
      </c>
      <c r="BD911" t="n">
        <v>52.432783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1</v>
      </c>
      <c r="E912" t="s">
        <v>1486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130</v>
      </c>
      <c r="L912" t="s">
        <v>76</v>
      </c>
      <c r="M912" t="s"/>
      <c r="N912" t="s">
        <v>165</v>
      </c>
      <c r="O912" t="s">
        <v>78</v>
      </c>
      <c r="P912" t="s">
        <v>1486</v>
      </c>
      <c r="Q912" t="s"/>
      <c r="R912" t="s">
        <v>118</v>
      </c>
      <c r="S912" t="s">
        <v>736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HYPERLINK("https://hotelmonitor-cachepage.eclerx.com/savepage/tk_15435846212122087_sr_2117.html","info")</f>
        <v/>
      </c>
      <c r="AA912" t="n">
        <v>-6796915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38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6796915</v>
      </c>
      <c r="AZ912" t="s"/>
      <c r="BA912" t="s"/>
      <c r="BB912" t="n">
        <v>588244</v>
      </c>
      <c r="BC912" t="n">
        <v>13.532203</v>
      </c>
      <c r="BD912" t="n">
        <v>52.432783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1</v>
      </c>
      <c r="E913" t="s">
        <v>1489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85.41</v>
      </c>
      <c r="L913" t="s">
        <v>76</v>
      </c>
      <c r="M913" t="s"/>
      <c r="N913" t="s">
        <v>96</v>
      </c>
      <c r="O913" t="s">
        <v>78</v>
      </c>
      <c r="P913" t="s">
        <v>1489</v>
      </c>
      <c r="Q913" t="s"/>
      <c r="R913" t="s">
        <v>80</v>
      </c>
      <c r="S913" t="s">
        <v>1490</v>
      </c>
      <c r="T913" t="s">
        <v>82</v>
      </c>
      <c r="U913" t="s"/>
      <c r="V913" t="s">
        <v>83</v>
      </c>
      <c r="W913" t="s">
        <v>99</v>
      </c>
      <c r="X913" t="s"/>
      <c r="Y913" t="s">
        <v>85</v>
      </c>
      <c r="Z913">
        <f>HYPERLINK("https://hotelmonitor-cachepage.eclerx.com/savepage/tk_15435849274114747_sr_2117.html","info")</f>
        <v/>
      </c>
      <c r="AA913" t="n">
        <v>-2071723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211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2071723</v>
      </c>
      <c r="AZ913" t="s">
        <v>1491</v>
      </c>
      <c r="BA913" t="s"/>
      <c r="BB913" t="n">
        <v>586925</v>
      </c>
      <c r="BC913" t="n">
        <v>13.57183</v>
      </c>
      <c r="BD913" t="n">
        <v>52.5454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1</v>
      </c>
      <c r="E914" t="s">
        <v>1492</v>
      </c>
      <c r="F914" t="n">
        <v>723199</v>
      </c>
      <c r="G914" t="s">
        <v>74</v>
      </c>
      <c r="H914" t="s">
        <v>75</v>
      </c>
      <c r="I914" t="s"/>
      <c r="J914" t="s">
        <v>74</v>
      </c>
      <c r="K914" t="n">
        <v>129</v>
      </c>
      <c r="L914" t="s">
        <v>76</v>
      </c>
      <c r="M914" t="s"/>
      <c r="N914" t="s">
        <v>717</v>
      </c>
      <c r="O914" t="s">
        <v>78</v>
      </c>
      <c r="P914" t="s">
        <v>1493</v>
      </c>
      <c r="Q914" t="s"/>
      <c r="R914" t="s">
        <v>118</v>
      </c>
      <c r="S914" t="s">
        <v>212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HYPERLINK("https://hotelmonitor-cachepage.eclerx.com/savepage/tk_1543584754689447_sr_2117.html","info")</f>
        <v/>
      </c>
      <c r="AA914" t="n">
        <v>137469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111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937962</v>
      </c>
      <c r="AZ914" t="s">
        <v>1494</v>
      </c>
      <c r="BA914" t="s"/>
      <c r="BB914" t="n">
        <v>460922</v>
      </c>
      <c r="BC914" t="n">
        <v>13.44964</v>
      </c>
      <c r="BD914" t="n">
        <v>52.50138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1</v>
      </c>
      <c r="E915" t="s">
        <v>1492</v>
      </c>
      <c r="F915" t="n">
        <v>723199</v>
      </c>
      <c r="G915" t="s">
        <v>74</v>
      </c>
      <c r="H915" t="s">
        <v>75</v>
      </c>
      <c r="I915" t="s"/>
      <c r="J915" t="s">
        <v>74</v>
      </c>
      <c r="K915" t="n">
        <v>178.8</v>
      </c>
      <c r="L915" t="s">
        <v>76</v>
      </c>
      <c r="M915" t="s"/>
      <c r="N915" t="s">
        <v>717</v>
      </c>
      <c r="O915" t="s">
        <v>78</v>
      </c>
      <c r="P915" t="s">
        <v>1493</v>
      </c>
      <c r="Q915" t="s"/>
      <c r="R915" t="s">
        <v>118</v>
      </c>
      <c r="S915" t="s">
        <v>1495</v>
      </c>
      <c r="T915" t="s">
        <v>82</v>
      </c>
      <c r="U915" t="s"/>
      <c r="V915" t="s">
        <v>83</v>
      </c>
      <c r="W915" t="s">
        <v>99</v>
      </c>
      <c r="X915" t="s"/>
      <c r="Y915" t="s">
        <v>85</v>
      </c>
      <c r="Z915">
        <f>HYPERLINK("https://hotelmonitor-cachepage.eclerx.com/savepage/tk_1543584754689447_sr_2117.html","info")</f>
        <v/>
      </c>
      <c r="AA915" t="n">
        <v>137469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111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937962</v>
      </c>
      <c r="AZ915" t="s">
        <v>1494</v>
      </c>
      <c r="BA915" t="s"/>
      <c r="BB915" t="n">
        <v>460922</v>
      </c>
      <c r="BC915" t="n">
        <v>13.44964</v>
      </c>
      <c r="BD915" t="n">
        <v>52.50138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1</v>
      </c>
      <c r="E916" t="s">
        <v>1492</v>
      </c>
      <c r="F916" t="n">
        <v>723199</v>
      </c>
      <c r="G916" t="s">
        <v>74</v>
      </c>
      <c r="H916" t="s">
        <v>75</v>
      </c>
      <c r="I916" t="s"/>
      <c r="J916" t="s">
        <v>74</v>
      </c>
      <c r="K916" t="n">
        <v>179</v>
      </c>
      <c r="L916" t="s">
        <v>76</v>
      </c>
      <c r="M916" t="s"/>
      <c r="N916" t="s">
        <v>1496</v>
      </c>
      <c r="O916" t="s">
        <v>78</v>
      </c>
      <c r="P916" t="s">
        <v>1493</v>
      </c>
      <c r="Q916" t="s"/>
      <c r="R916" t="s">
        <v>118</v>
      </c>
      <c r="S916" t="s">
        <v>420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HYPERLINK("https://hotelmonitor-cachepage.eclerx.com/savepage/tk_1543584754689447_sr_2117.html","info")</f>
        <v/>
      </c>
      <c r="AA916" t="n">
        <v>137469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111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937962</v>
      </c>
      <c r="AZ916" t="s">
        <v>1494</v>
      </c>
      <c r="BA916" t="s"/>
      <c r="BB916" t="n">
        <v>460922</v>
      </c>
      <c r="BC916" t="n">
        <v>13.44964</v>
      </c>
      <c r="BD916" t="n">
        <v>52.50138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1</v>
      </c>
      <c r="E917" t="s">
        <v>1492</v>
      </c>
      <c r="F917" t="n">
        <v>723199</v>
      </c>
      <c r="G917" t="s">
        <v>74</v>
      </c>
      <c r="H917" t="s">
        <v>75</v>
      </c>
      <c r="I917" t="s"/>
      <c r="J917" t="s">
        <v>74</v>
      </c>
      <c r="K917" t="n">
        <v>228.8</v>
      </c>
      <c r="L917" t="s">
        <v>76</v>
      </c>
      <c r="M917" t="s"/>
      <c r="N917" t="s">
        <v>1496</v>
      </c>
      <c r="O917" t="s">
        <v>78</v>
      </c>
      <c r="P917" t="s">
        <v>1493</v>
      </c>
      <c r="Q917" t="s"/>
      <c r="R917" t="s">
        <v>118</v>
      </c>
      <c r="S917" t="s">
        <v>1497</v>
      </c>
      <c r="T917" t="s">
        <v>82</v>
      </c>
      <c r="U917" t="s"/>
      <c r="V917" t="s">
        <v>83</v>
      </c>
      <c r="W917" t="s">
        <v>99</v>
      </c>
      <c r="X917" t="s"/>
      <c r="Y917" t="s">
        <v>85</v>
      </c>
      <c r="Z917">
        <f>HYPERLINK("https://hotelmonitor-cachepage.eclerx.com/savepage/tk_1543584754689447_sr_2117.html","info")</f>
        <v/>
      </c>
      <c r="AA917" t="n">
        <v>137469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111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937962</v>
      </c>
      <c r="AZ917" t="s">
        <v>1494</v>
      </c>
      <c r="BA917" t="s"/>
      <c r="BB917" t="n">
        <v>460922</v>
      </c>
      <c r="BC917" t="n">
        <v>13.44964</v>
      </c>
      <c r="BD917" t="n">
        <v>52.50138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1</v>
      </c>
      <c r="E918" t="s">
        <v>1498</v>
      </c>
      <c r="F918" t="n">
        <v>382567</v>
      </c>
      <c r="G918" t="s">
        <v>74</v>
      </c>
      <c r="H918" t="s">
        <v>75</v>
      </c>
      <c r="I918" t="s"/>
      <c r="J918" t="s">
        <v>74</v>
      </c>
      <c r="K918" t="n">
        <v>129</v>
      </c>
      <c r="L918" t="s">
        <v>76</v>
      </c>
      <c r="M918" t="s"/>
      <c r="N918" t="s">
        <v>141</v>
      </c>
      <c r="O918" t="s">
        <v>78</v>
      </c>
      <c r="P918" t="s">
        <v>1499</v>
      </c>
      <c r="Q918" t="s"/>
      <c r="R918" t="s">
        <v>153</v>
      </c>
      <c r="S918" t="s">
        <v>212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HYPERLINK("https://hotelmonitor-cachepage.eclerx.com/savepage/tk_15435849313921173_sr_2117.html","info")</f>
        <v/>
      </c>
      <c r="AA918" t="n">
        <v>5950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213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937891</v>
      </c>
      <c r="AZ918" t="s">
        <v>1500</v>
      </c>
      <c r="BA918" t="s"/>
      <c r="BB918" t="n">
        <v>393</v>
      </c>
      <c r="BC918" t="n">
        <v>13.327342</v>
      </c>
      <c r="BD918" t="n">
        <v>52.503177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1</v>
      </c>
      <c r="E919" t="s">
        <v>1501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89</v>
      </c>
      <c r="L919" t="s">
        <v>76</v>
      </c>
      <c r="M919" t="s"/>
      <c r="N919" t="s">
        <v>96</v>
      </c>
      <c r="O919" t="s">
        <v>78</v>
      </c>
      <c r="P919" t="s">
        <v>1501</v>
      </c>
      <c r="Q919" t="s"/>
      <c r="R919" t="s">
        <v>118</v>
      </c>
      <c r="S919" t="s">
        <v>399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HYPERLINK("https://hotelmonitor-cachepage.eclerx.com/savepage/tk_15435848712943423_sr_2117.html","info")</f>
        <v/>
      </c>
      <c r="AA919" t="n">
        <v>-5868096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180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5868096</v>
      </c>
      <c r="AZ919" t="s">
        <v>1502</v>
      </c>
      <c r="BA919" t="s"/>
      <c r="BB919" t="n">
        <v>931422</v>
      </c>
      <c r="BC919" t="n">
        <v>13.301138</v>
      </c>
      <c r="BD919" t="n">
        <v>52.429398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1</v>
      </c>
      <c r="E920" t="s">
        <v>1501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111</v>
      </c>
      <c r="L920" t="s">
        <v>76</v>
      </c>
      <c r="M920" t="s"/>
      <c r="N920" t="s">
        <v>141</v>
      </c>
      <c r="O920" t="s">
        <v>78</v>
      </c>
      <c r="P920" t="s">
        <v>1501</v>
      </c>
      <c r="Q920" t="s"/>
      <c r="R920" t="s">
        <v>118</v>
      </c>
      <c r="S920" t="s">
        <v>803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HYPERLINK("https://hotelmonitor-cachepage.eclerx.com/savepage/tk_15435848712943423_sr_2117.html","info")</f>
        <v/>
      </c>
      <c r="AA920" t="n">
        <v>-5868096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180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5868096</v>
      </c>
      <c r="AZ920" t="s">
        <v>1502</v>
      </c>
      <c r="BA920" t="s"/>
      <c r="BB920" t="n">
        <v>931422</v>
      </c>
      <c r="BC920" t="n">
        <v>13.301138</v>
      </c>
      <c r="BD920" t="n">
        <v>52.429398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1</v>
      </c>
      <c r="E921" t="s">
        <v>1503</v>
      </c>
      <c r="F921" t="n">
        <v>1759935</v>
      </c>
      <c r="G921" t="s">
        <v>74</v>
      </c>
      <c r="H921" t="s">
        <v>75</v>
      </c>
      <c r="I921" t="s"/>
      <c r="J921" t="s">
        <v>74</v>
      </c>
      <c r="K921" t="n">
        <v>225.75</v>
      </c>
      <c r="L921" t="s">
        <v>76</v>
      </c>
      <c r="M921" t="s"/>
      <c r="N921" t="s">
        <v>1504</v>
      </c>
      <c r="O921" t="s">
        <v>78</v>
      </c>
      <c r="P921" t="s">
        <v>1505</v>
      </c>
      <c r="Q921" t="s"/>
      <c r="R921" t="s">
        <v>153</v>
      </c>
      <c r="S921" t="s">
        <v>1506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HYPERLINK("https://hotelmonitor-cachepage.eclerx.com/savepage/tk_15435850830677595_sr_2117.html","info")</f>
        <v/>
      </c>
      <c r="AA921" t="n">
        <v>276469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299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2173721</v>
      </c>
      <c r="AZ921" t="s">
        <v>1507</v>
      </c>
      <c r="BA921" t="s"/>
      <c r="BB921" t="n">
        <v>631698</v>
      </c>
      <c r="BC921" t="n">
        <v>13.326508</v>
      </c>
      <c r="BD921" t="n">
        <v>52.507985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1</v>
      </c>
      <c r="E922" t="s">
        <v>1503</v>
      </c>
      <c r="F922" t="n">
        <v>1759935</v>
      </c>
      <c r="G922" t="s">
        <v>74</v>
      </c>
      <c r="H922" t="s">
        <v>75</v>
      </c>
      <c r="I922" t="s"/>
      <c r="J922" t="s">
        <v>74</v>
      </c>
      <c r="K922" t="n">
        <v>257.25</v>
      </c>
      <c r="L922" t="s">
        <v>76</v>
      </c>
      <c r="M922" t="s"/>
      <c r="N922" t="s">
        <v>1504</v>
      </c>
      <c r="O922" t="s">
        <v>78</v>
      </c>
      <c r="P922" t="s">
        <v>1505</v>
      </c>
      <c r="Q922" t="s"/>
      <c r="R922" t="s">
        <v>153</v>
      </c>
      <c r="S922" t="s">
        <v>1508</v>
      </c>
      <c r="T922" t="s">
        <v>82</v>
      </c>
      <c r="U922" t="s"/>
      <c r="V922" t="s">
        <v>83</v>
      </c>
      <c r="W922" t="s">
        <v>99</v>
      </c>
      <c r="X922" t="s"/>
      <c r="Y922" t="s">
        <v>85</v>
      </c>
      <c r="Z922">
        <f>HYPERLINK("https://hotelmonitor-cachepage.eclerx.com/savepage/tk_15435850830677595_sr_2117.html","info")</f>
        <v/>
      </c>
      <c r="AA922" t="n">
        <v>276469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299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2173721</v>
      </c>
      <c r="AZ922" t="s">
        <v>1507</v>
      </c>
      <c r="BA922" t="s"/>
      <c r="BB922" t="n">
        <v>631698</v>
      </c>
      <c r="BC922" t="n">
        <v>13.326508</v>
      </c>
      <c r="BD922" t="n">
        <v>52.507985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1</v>
      </c>
      <c r="E923" t="s">
        <v>1503</v>
      </c>
      <c r="F923" t="n">
        <v>1759935</v>
      </c>
      <c r="G923" t="s">
        <v>74</v>
      </c>
      <c r="H923" t="s">
        <v>75</v>
      </c>
      <c r="I923" t="s"/>
      <c r="J923" t="s">
        <v>74</v>
      </c>
      <c r="K923" t="n">
        <v>273</v>
      </c>
      <c r="L923" t="s">
        <v>76</v>
      </c>
      <c r="M923" t="s"/>
      <c r="N923" t="s">
        <v>1509</v>
      </c>
      <c r="O923" t="s">
        <v>78</v>
      </c>
      <c r="P923" t="s">
        <v>1505</v>
      </c>
      <c r="Q923" t="s"/>
      <c r="R923" t="s">
        <v>153</v>
      </c>
      <c r="S923" t="s">
        <v>1510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HYPERLINK("https://hotelmonitor-cachepage.eclerx.com/savepage/tk_15435850830677595_sr_2117.html","info")</f>
        <v/>
      </c>
      <c r="AA923" t="n">
        <v>276469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299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2173721</v>
      </c>
      <c r="AZ923" t="s">
        <v>1507</v>
      </c>
      <c r="BA923" t="s"/>
      <c r="BB923" t="n">
        <v>631698</v>
      </c>
      <c r="BC923" t="n">
        <v>13.326508</v>
      </c>
      <c r="BD923" t="n">
        <v>52.507985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1</v>
      </c>
      <c r="E924" t="s">
        <v>1503</v>
      </c>
      <c r="F924" t="n">
        <v>1759935</v>
      </c>
      <c r="G924" t="s">
        <v>74</v>
      </c>
      <c r="H924" t="s">
        <v>75</v>
      </c>
      <c r="I924" t="s"/>
      <c r="J924" t="s">
        <v>74</v>
      </c>
      <c r="K924" t="n">
        <v>304.5</v>
      </c>
      <c r="L924" t="s">
        <v>76</v>
      </c>
      <c r="M924" t="s"/>
      <c r="N924" t="s">
        <v>1509</v>
      </c>
      <c r="O924" t="s">
        <v>78</v>
      </c>
      <c r="P924" t="s">
        <v>1505</v>
      </c>
      <c r="Q924" t="s"/>
      <c r="R924" t="s">
        <v>153</v>
      </c>
      <c r="S924" t="s">
        <v>1511</v>
      </c>
      <c r="T924" t="s">
        <v>82</v>
      </c>
      <c r="U924" t="s"/>
      <c r="V924" t="s">
        <v>83</v>
      </c>
      <c r="W924" t="s">
        <v>99</v>
      </c>
      <c r="X924" t="s"/>
      <c r="Y924" t="s">
        <v>85</v>
      </c>
      <c r="Z924">
        <f>HYPERLINK("https://hotelmonitor-cachepage.eclerx.com/savepage/tk_15435850830677595_sr_2117.html","info")</f>
        <v/>
      </c>
      <c r="AA924" t="n">
        <v>276469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299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2173721</v>
      </c>
      <c r="AZ924" t="s">
        <v>1507</v>
      </c>
      <c r="BA924" t="s"/>
      <c r="BB924" t="n">
        <v>631698</v>
      </c>
      <c r="BC924" t="n">
        <v>13.326508</v>
      </c>
      <c r="BD924" t="n">
        <v>52.507985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1</v>
      </c>
      <c r="E925" t="s">
        <v>1503</v>
      </c>
      <c r="F925" t="n">
        <v>1759935</v>
      </c>
      <c r="G925" t="s">
        <v>74</v>
      </c>
      <c r="H925" t="s">
        <v>75</v>
      </c>
      <c r="I925" t="s"/>
      <c r="J925" t="s">
        <v>74</v>
      </c>
      <c r="K925" t="n">
        <v>393.75</v>
      </c>
      <c r="L925" t="s">
        <v>76</v>
      </c>
      <c r="M925" t="s"/>
      <c r="N925" t="s">
        <v>1504</v>
      </c>
      <c r="O925" t="s">
        <v>78</v>
      </c>
      <c r="P925" t="s">
        <v>1505</v>
      </c>
      <c r="Q925" t="s"/>
      <c r="R925" t="s">
        <v>153</v>
      </c>
      <c r="S925" t="s">
        <v>263</v>
      </c>
      <c r="T925" t="s">
        <v>82</v>
      </c>
      <c r="U925" t="s"/>
      <c r="V925" t="s">
        <v>83</v>
      </c>
      <c r="W925" t="s">
        <v>99</v>
      </c>
      <c r="X925" t="s"/>
      <c r="Y925" t="s">
        <v>85</v>
      </c>
      <c r="Z925">
        <f>HYPERLINK("https://hotelmonitor-cachepage.eclerx.com/savepage/tk_15435850830677595_sr_2117.html","info")</f>
        <v/>
      </c>
      <c r="AA925" t="n">
        <v>276469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299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2173721</v>
      </c>
      <c r="AZ925" t="s">
        <v>1507</v>
      </c>
      <c r="BA925" t="s"/>
      <c r="BB925" t="n">
        <v>631698</v>
      </c>
      <c r="BC925" t="n">
        <v>13.326508</v>
      </c>
      <c r="BD925" t="n">
        <v>52.507985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1</v>
      </c>
      <c r="E926" t="s">
        <v>1503</v>
      </c>
      <c r="F926" t="n">
        <v>1759935</v>
      </c>
      <c r="G926" t="s">
        <v>74</v>
      </c>
      <c r="H926" t="s">
        <v>75</v>
      </c>
      <c r="I926" t="s"/>
      <c r="J926" t="s">
        <v>74</v>
      </c>
      <c r="K926" t="n">
        <v>514.5</v>
      </c>
      <c r="L926" t="s">
        <v>76</v>
      </c>
      <c r="M926" t="s"/>
      <c r="N926" t="s">
        <v>1512</v>
      </c>
      <c r="O926" t="s">
        <v>78</v>
      </c>
      <c r="P926" t="s">
        <v>1505</v>
      </c>
      <c r="Q926" t="s"/>
      <c r="R926" t="s">
        <v>153</v>
      </c>
      <c r="S926" t="s">
        <v>1513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HYPERLINK("https://hotelmonitor-cachepage.eclerx.com/savepage/tk_15435850830677595_sr_2117.html","info")</f>
        <v/>
      </c>
      <c r="AA926" t="n">
        <v>276469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299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2173721</v>
      </c>
      <c r="AZ926" t="s">
        <v>1507</v>
      </c>
      <c r="BA926" t="s"/>
      <c r="BB926" t="n">
        <v>631698</v>
      </c>
      <c r="BC926" t="n">
        <v>13.326508</v>
      </c>
      <c r="BD926" t="n">
        <v>52.507985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1</v>
      </c>
      <c r="E927" t="s">
        <v>1503</v>
      </c>
      <c r="F927" t="n">
        <v>1759935</v>
      </c>
      <c r="G927" t="s">
        <v>74</v>
      </c>
      <c r="H927" t="s">
        <v>75</v>
      </c>
      <c r="I927" t="s"/>
      <c r="J927" t="s">
        <v>74</v>
      </c>
      <c r="K927" t="n">
        <v>546</v>
      </c>
      <c r="L927" t="s">
        <v>76</v>
      </c>
      <c r="M927" t="s"/>
      <c r="N927" t="s">
        <v>1512</v>
      </c>
      <c r="O927" t="s">
        <v>78</v>
      </c>
      <c r="P927" t="s">
        <v>1505</v>
      </c>
      <c r="Q927" t="s"/>
      <c r="R927" t="s">
        <v>153</v>
      </c>
      <c r="S927" t="s">
        <v>1514</v>
      </c>
      <c r="T927" t="s">
        <v>82</v>
      </c>
      <c r="U927" t="s"/>
      <c r="V927" t="s">
        <v>83</v>
      </c>
      <c r="W927" t="s">
        <v>99</v>
      </c>
      <c r="X927" t="s"/>
      <c r="Y927" t="s">
        <v>85</v>
      </c>
      <c r="Z927">
        <f>HYPERLINK("https://hotelmonitor-cachepage.eclerx.com/savepage/tk_15435850830677595_sr_2117.html","info")</f>
        <v/>
      </c>
      <c r="AA927" t="n">
        <v>276469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299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2173721</v>
      </c>
      <c r="AZ927" t="s">
        <v>1507</v>
      </c>
      <c r="BA927" t="s"/>
      <c r="BB927" t="n">
        <v>631698</v>
      </c>
      <c r="BC927" t="n">
        <v>13.326508</v>
      </c>
      <c r="BD927" t="n">
        <v>52.507985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1</v>
      </c>
      <c r="E928" t="s">
        <v>1515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109</v>
      </c>
      <c r="L928" t="s">
        <v>76</v>
      </c>
      <c r="M928" t="s"/>
      <c r="N928" t="s">
        <v>113</v>
      </c>
      <c r="O928" t="s">
        <v>78</v>
      </c>
      <c r="P928" t="s">
        <v>1515</v>
      </c>
      <c r="Q928" t="s"/>
      <c r="R928" t="s">
        <v>80</v>
      </c>
      <c r="S928" t="s">
        <v>81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HYPERLINK("https://hotelmonitor-cachepage.eclerx.com/savepage/tk_15435848727065663_sr_2117.html","info")</f>
        <v/>
      </c>
      <c r="AA928" t="n">
        <v>-6796497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181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6796497</v>
      </c>
      <c r="AZ928" t="s">
        <v>1516</v>
      </c>
      <c r="BA928" t="s"/>
      <c r="BB928" t="n">
        <v>41415</v>
      </c>
      <c r="BC928" t="n">
        <v>13.28195</v>
      </c>
      <c r="BD928" t="n">
        <v>52.58884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1</v>
      </c>
      <c r="E929" t="s">
        <v>1515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110</v>
      </c>
      <c r="L929" t="s">
        <v>76</v>
      </c>
      <c r="M929" t="s"/>
      <c r="N929" t="s">
        <v>252</v>
      </c>
      <c r="O929" t="s">
        <v>78</v>
      </c>
      <c r="P929" t="s">
        <v>1515</v>
      </c>
      <c r="Q929" t="s"/>
      <c r="R929" t="s">
        <v>80</v>
      </c>
      <c r="S929" t="s">
        <v>435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HYPERLINK("https://hotelmonitor-cachepage.eclerx.com/savepage/tk_15435848727065663_sr_2117.html","info")</f>
        <v/>
      </c>
      <c r="AA929" t="n">
        <v>-6796497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181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6796497</v>
      </c>
      <c r="AZ929" t="s">
        <v>1516</v>
      </c>
      <c r="BA929" t="s"/>
      <c r="BB929" t="n">
        <v>41415</v>
      </c>
      <c r="BC929" t="n">
        <v>13.28195</v>
      </c>
      <c r="BD929" t="n">
        <v>52.58884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1</v>
      </c>
      <c r="E930" t="s">
        <v>1517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55.2</v>
      </c>
      <c r="L930" t="s">
        <v>76</v>
      </c>
      <c r="M930" t="s"/>
      <c r="N930" t="s">
        <v>96</v>
      </c>
      <c r="O930" t="s">
        <v>78</v>
      </c>
      <c r="P930" t="s">
        <v>1517</v>
      </c>
      <c r="Q930" t="s"/>
      <c r="R930" t="s">
        <v>80</v>
      </c>
      <c r="S930" t="s">
        <v>1518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HYPERLINK("https://hotelmonitor-cachepage.eclerx.com/savepage/tk_15435845823919113_sr_2117.html","info")</f>
        <v/>
      </c>
      <c r="AA930" t="n">
        <v>-6796512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18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6796512</v>
      </c>
      <c r="AZ930" t="s">
        <v>1519</v>
      </c>
      <c r="BA930" t="s"/>
      <c r="BB930" t="n">
        <v>37906</v>
      </c>
      <c r="BC930" t="n">
        <v>13.4478</v>
      </c>
      <c r="BD930" t="n">
        <v>52.4583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1</v>
      </c>
      <c r="E931" t="s">
        <v>1517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63.2</v>
      </c>
      <c r="L931" t="s">
        <v>76</v>
      </c>
      <c r="M931" t="s"/>
      <c r="N931" t="s">
        <v>737</v>
      </c>
      <c r="O931" t="s">
        <v>78</v>
      </c>
      <c r="P931" t="s">
        <v>1517</v>
      </c>
      <c r="Q931" t="s"/>
      <c r="R931" t="s">
        <v>80</v>
      </c>
      <c r="S931" t="s">
        <v>1520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HYPERLINK("https://hotelmonitor-cachepage.eclerx.com/savepage/tk_15435845823919113_sr_2117.html","info")</f>
        <v/>
      </c>
      <c r="AA931" t="n">
        <v>-6796512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18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6796512</v>
      </c>
      <c r="AZ931" t="s">
        <v>1519</v>
      </c>
      <c r="BA931" t="s"/>
      <c r="BB931" t="n">
        <v>37906</v>
      </c>
      <c r="BC931" t="n">
        <v>13.4478</v>
      </c>
      <c r="BD931" t="n">
        <v>52.4583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1</v>
      </c>
      <c r="E932" t="s">
        <v>1517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63.2</v>
      </c>
      <c r="L932" t="s">
        <v>76</v>
      </c>
      <c r="M932" t="s"/>
      <c r="N932" t="s">
        <v>919</v>
      </c>
      <c r="O932" t="s">
        <v>78</v>
      </c>
      <c r="P932" t="s">
        <v>1517</v>
      </c>
      <c r="Q932" t="s"/>
      <c r="R932" t="s">
        <v>80</v>
      </c>
      <c r="S932" t="s">
        <v>1520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HYPERLINK("https://hotelmonitor-cachepage.eclerx.com/savepage/tk_15435845823919113_sr_2117.html","info")</f>
        <v/>
      </c>
      <c r="AA932" t="n">
        <v>-6796512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18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6796512</v>
      </c>
      <c r="AZ932" t="s">
        <v>1519</v>
      </c>
      <c r="BA932" t="s"/>
      <c r="BB932" t="n">
        <v>37906</v>
      </c>
      <c r="BC932" t="n">
        <v>13.4478</v>
      </c>
      <c r="BD932" t="n">
        <v>52.4583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1</v>
      </c>
      <c r="E933" t="s">
        <v>1517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99</v>
      </c>
      <c r="L933" t="s">
        <v>76</v>
      </c>
      <c r="M933" t="s"/>
      <c r="N933" t="s">
        <v>871</v>
      </c>
      <c r="O933" t="s">
        <v>78</v>
      </c>
      <c r="P933" t="s">
        <v>1517</v>
      </c>
      <c r="Q933" t="s"/>
      <c r="R933" t="s">
        <v>80</v>
      </c>
      <c r="S933" t="s">
        <v>123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HYPERLINK("https://hotelmonitor-cachepage.eclerx.com/savepage/tk_15435845823919113_sr_2117.html","info")</f>
        <v/>
      </c>
      <c r="AA933" t="n">
        <v>-6796512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18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6796512</v>
      </c>
      <c r="AZ933" t="s">
        <v>1519</v>
      </c>
      <c r="BA933" t="s"/>
      <c r="BB933" t="n">
        <v>37906</v>
      </c>
      <c r="BC933" t="n">
        <v>13.4478</v>
      </c>
      <c r="BD933" t="n">
        <v>52.4583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1</v>
      </c>
      <c r="E934" t="s">
        <v>1521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153.9</v>
      </c>
      <c r="L934" t="s">
        <v>76</v>
      </c>
      <c r="M934" t="s"/>
      <c r="N934" t="s">
        <v>489</v>
      </c>
      <c r="O934" t="s">
        <v>78</v>
      </c>
      <c r="P934" t="s">
        <v>1521</v>
      </c>
      <c r="Q934" t="s"/>
      <c r="R934" t="s">
        <v>118</v>
      </c>
      <c r="S934" t="s">
        <v>1522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HYPERLINK("https://hotelmonitor-cachepage.eclerx.com/savepage/tk_15435848406786163_sr_2117.html","info")</f>
        <v/>
      </c>
      <c r="AA934" t="n">
        <v>-5877008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161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5877008</v>
      </c>
      <c r="AZ934" t="s">
        <v>1523</v>
      </c>
      <c r="BA934" t="s"/>
      <c r="BB934" t="n">
        <v>146346</v>
      </c>
      <c r="BC934" t="n">
        <v>13.38602</v>
      </c>
      <c r="BD934" t="n">
        <v>52.53124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1</v>
      </c>
      <c r="E935" t="s">
        <v>1521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162</v>
      </c>
      <c r="L935" t="s">
        <v>76</v>
      </c>
      <c r="M935" t="s"/>
      <c r="N935" t="s">
        <v>141</v>
      </c>
      <c r="O935" t="s">
        <v>78</v>
      </c>
      <c r="P935" t="s">
        <v>1521</v>
      </c>
      <c r="Q935" t="s"/>
      <c r="R935" t="s">
        <v>118</v>
      </c>
      <c r="S935" t="s">
        <v>338</v>
      </c>
      <c r="T935" t="s">
        <v>82</v>
      </c>
      <c r="U935" t="s"/>
      <c r="V935" t="s">
        <v>83</v>
      </c>
      <c r="W935" t="s">
        <v>99</v>
      </c>
      <c r="X935" t="s"/>
      <c r="Y935" t="s">
        <v>85</v>
      </c>
      <c r="Z935">
        <f>HYPERLINK("https://hotelmonitor-cachepage.eclerx.com/savepage/tk_15435848406786163_sr_2117.html","info")</f>
        <v/>
      </c>
      <c r="AA935" t="n">
        <v>-5877008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161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5877008</v>
      </c>
      <c r="AZ935" t="s">
        <v>1523</v>
      </c>
      <c r="BA935" t="s"/>
      <c r="BB935" t="n">
        <v>146346</v>
      </c>
      <c r="BC935" t="n">
        <v>13.38602</v>
      </c>
      <c r="BD935" t="n">
        <v>52.53124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1</v>
      </c>
      <c r="E936" t="s">
        <v>1524</v>
      </c>
      <c r="F936" t="n">
        <v>3430013</v>
      </c>
      <c r="G936" t="s">
        <v>74</v>
      </c>
      <c r="H936" t="s">
        <v>75</v>
      </c>
      <c r="I936" t="s"/>
      <c r="J936" t="s">
        <v>74</v>
      </c>
      <c r="K936" t="n">
        <v>284</v>
      </c>
      <c r="L936" t="s">
        <v>76</v>
      </c>
      <c r="M936" t="s"/>
      <c r="N936" t="s">
        <v>1525</v>
      </c>
      <c r="O936" t="s">
        <v>78</v>
      </c>
      <c r="P936" t="s">
        <v>1526</v>
      </c>
      <c r="Q936" t="s"/>
      <c r="R936" t="s">
        <v>118</v>
      </c>
      <c r="S936" t="s">
        <v>1350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HYPERLINK("https://hotelmonitor-cachepage.eclerx.com/savepage/tk_15435848799775565_sr_2117.html","info")</f>
        <v/>
      </c>
      <c r="AA936" t="n">
        <v>518941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185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2336561</v>
      </c>
      <c r="AZ936" t="s">
        <v>1527</v>
      </c>
      <c r="BA936" t="s"/>
      <c r="BB936" t="n">
        <v>699596</v>
      </c>
      <c r="BC936" t="n">
        <v>13.38143</v>
      </c>
      <c r="BD936" t="n">
        <v>52.5323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1</v>
      </c>
      <c r="E937" t="s">
        <v>1524</v>
      </c>
      <c r="F937" t="n">
        <v>3430013</v>
      </c>
      <c r="G937" t="s">
        <v>74</v>
      </c>
      <c r="H937" t="s">
        <v>75</v>
      </c>
      <c r="I937" t="s"/>
      <c r="J937" t="s">
        <v>74</v>
      </c>
      <c r="K937" t="n">
        <v>297</v>
      </c>
      <c r="L937" t="s">
        <v>76</v>
      </c>
      <c r="M937" t="s"/>
      <c r="N937" t="s">
        <v>1525</v>
      </c>
      <c r="O937" t="s">
        <v>78</v>
      </c>
      <c r="P937" t="s">
        <v>1526</v>
      </c>
      <c r="Q937" t="s"/>
      <c r="R937" t="s">
        <v>118</v>
      </c>
      <c r="S937" t="s">
        <v>413</v>
      </c>
      <c r="T937" t="s">
        <v>82</v>
      </c>
      <c r="U937" t="s"/>
      <c r="V937" t="s">
        <v>83</v>
      </c>
      <c r="W937" t="s">
        <v>99</v>
      </c>
      <c r="X937" t="s"/>
      <c r="Y937" t="s">
        <v>85</v>
      </c>
      <c r="Z937">
        <f>HYPERLINK("https://hotelmonitor-cachepage.eclerx.com/savepage/tk_15435848799775565_sr_2117.html","info")</f>
        <v/>
      </c>
      <c r="AA937" t="n">
        <v>518941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185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2336561</v>
      </c>
      <c r="AZ937" t="s">
        <v>1527</v>
      </c>
      <c r="BA937" t="s"/>
      <c r="BB937" t="n">
        <v>699596</v>
      </c>
      <c r="BC937" t="n">
        <v>13.38143</v>
      </c>
      <c r="BD937" t="n">
        <v>52.5323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1</v>
      </c>
      <c r="E938" t="s">
        <v>1524</v>
      </c>
      <c r="F938" t="n">
        <v>3430013</v>
      </c>
      <c r="G938" t="s">
        <v>74</v>
      </c>
      <c r="H938" t="s">
        <v>75</v>
      </c>
      <c r="I938" t="s"/>
      <c r="J938" t="s">
        <v>74</v>
      </c>
      <c r="K938" t="n">
        <v>300</v>
      </c>
      <c r="L938" t="s">
        <v>76</v>
      </c>
      <c r="M938" t="s"/>
      <c r="N938" t="s">
        <v>1525</v>
      </c>
      <c r="O938" t="s">
        <v>78</v>
      </c>
      <c r="P938" t="s">
        <v>1526</v>
      </c>
      <c r="Q938" t="s"/>
      <c r="R938" t="s">
        <v>118</v>
      </c>
      <c r="S938" t="s">
        <v>1528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HYPERLINK("https://hotelmonitor-cachepage.eclerx.com/savepage/tk_15435848799775565_sr_2117.html","info")</f>
        <v/>
      </c>
      <c r="AA938" t="n">
        <v>518941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185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2336561</v>
      </c>
      <c r="AZ938" t="s">
        <v>1527</v>
      </c>
      <c r="BA938" t="s"/>
      <c r="BB938" t="n">
        <v>699596</v>
      </c>
      <c r="BC938" t="n">
        <v>13.38143</v>
      </c>
      <c r="BD938" t="n">
        <v>52.5323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1</v>
      </c>
      <c r="E939" t="s">
        <v>1524</v>
      </c>
      <c r="F939" t="n">
        <v>3430013</v>
      </c>
      <c r="G939" t="s">
        <v>74</v>
      </c>
      <c r="H939" t="s">
        <v>75</v>
      </c>
      <c r="I939" t="s"/>
      <c r="J939" t="s">
        <v>74</v>
      </c>
      <c r="K939" t="n">
        <v>314</v>
      </c>
      <c r="L939" t="s">
        <v>76</v>
      </c>
      <c r="M939" t="s"/>
      <c r="N939" t="s">
        <v>1525</v>
      </c>
      <c r="O939" t="s">
        <v>78</v>
      </c>
      <c r="P939" t="s">
        <v>1526</v>
      </c>
      <c r="Q939" t="s"/>
      <c r="R939" t="s">
        <v>118</v>
      </c>
      <c r="S939" t="s">
        <v>1529</v>
      </c>
      <c r="T939" t="s">
        <v>82</v>
      </c>
      <c r="U939" t="s"/>
      <c r="V939" t="s">
        <v>83</v>
      </c>
      <c r="W939" t="s">
        <v>99</v>
      </c>
      <c r="X939" t="s"/>
      <c r="Y939" t="s">
        <v>85</v>
      </c>
      <c r="Z939">
        <f>HYPERLINK("https://hotelmonitor-cachepage.eclerx.com/savepage/tk_15435848799775565_sr_2117.html","info")</f>
        <v/>
      </c>
      <c r="AA939" t="n">
        <v>518941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185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2336561</v>
      </c>
      <c r="AZ939" t="s">
        <v>1527</v>
      </c>
      <c r="BA939" t="s"/>
      <c r="BB939" t="n">
        <v>699596</v>
      </c>
      <c r="BC939" t="n">
        <v>13.38143</v>
      </c>
      <c r="BD939" t="n">
        <v>52.5323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1</v>
      </c>
      <c r="E940" t="s">
        <v>1524</v>
      </c>
      <c r="F940" t="n">
        <v>3430013</v>
      </c>
      <c r="G940" t="s">
        <v>74</v>
      </c>
      <c r="H940" t="s">
        <v>75</v>
      </c>
      <c r="I940" t="s"/>
      <c r="J940" t="s">
        <v>74</v>
      </c>
      <c r="K940" t="n">
        <v>330</v>
      </c>
      <c r="L940" t="s">
        <v>76</v>
      </c>
      <c r="M940" t="s"/>
      <c r="N940" t="s">
        <v>1525</v>
      </c>
      <c r="O940" t="s">
        <v>78</v>
      </c>
      <c r="P940" t="s">
        <v>1526</v>
      </c>
      <c r="Q940" t="s"/>
      <c r="R940" t="s">
        <v>118</v>
      </c>
      <c r="S940" t="s">
        <v>1530</v>
      </c>
      <c r="T940" t="s">
        <v>82</v>
      </c>
      <c r="U940" t="s"/>
      <c r="V940" t="s">
        <v>83</v>
      </c>
      <c r="W940" t="s">
        <v>99</v>
      </c>
      <c r="X940" t="s"/>
      <c r="Y940" t="s">
        <v>85</v>
      </c>
      <c r="Z940">
        <f>HYPERLINK("https://hotelmonitor-cachepage.eclerx.com/savepage/tk_15435848799775565_sr_2117.html","info")</f>
        <v/>
      </c>
      <c r="AA940" t="n">
        <v>518941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185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2336561</v>
      </c>
      <c r="AZ940" t="s">
        <v>1527</v>
      </c>
      <c r="BA940" t="s"/>
      <c r="BB940" t="n">
        <v>699596</v>
      </c>
      <c r="BC940" t="n">
        <v>13.38143</v>
      </c>
      <c r="BD940" t="n">
        <v>52.5323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1</v>
      </c>
      <c r="E941" t="s">
        <v>1524</v>
      </c>
      <c r="F941" t="n">
        <v>3430013</v>
      </c>
      <c r="G941" t="s">
        <v>74</v>
      </c>
      <c r="H941" t="s">
        <v>75</v>
      </c>
      <c r="I941" t="s"/>
      <c r="J941" t="s">
        <v>74</v>
      </c>
      <c r="K941" t="n">
        <v>332.6</v>
      </c>
      <c r="L941" t="s">
        <v>76</v>
      </c>
      <c r="M941" t="s"/>
      <c r="N941" t="s">
        <v>1525</v>
      </c>
      <c r="O941" t="s">
        <v>78</v>
      </c>
      <c r="P941" t="s">
        <v>1526</v>
      </c>
      <c r="Q941" t="s"/>
      <c r="R941" t="s">
        <v>118</v>
      </c>
      <c r="S941" t="s">
        <v>1531</v>
      </c>
      <c r="T941" t="s">
        <v>82</v>
      </c>
      <c r="U941" t="s"/>
      <c r="V941" t="s">
        <v>83</v>
      </c>
      <c r="W941" t="s">
        <v>99</v>
      </c>
      <c r="X941" t="s"/>
      <c r="Y941" t="s">
        <v>85</v>
      </c>
      <c r="Z941">
        <f>HYPERLINK("https://hotelmonitor-cachepage.eclerx.com/savepage/tk_15435848799775565_sr_2117.html","info")</f>
        <v/>
      </c>
      <c r="AA941" t="n">
        <v>518941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185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2336561</v>
      </c>
      <c r="AZ941" t="s">
        <v>1527</v>
      </c>
      <c r="BA941" t="s"/>
      <c r="BB941" t="n">
        <v>699596</v>
      </c>
      <c r="BC941" t="n">
        <v>13.38143</v>
      </c>
      <c r="BD941" t="n">
        <v>52.5323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1</v>
      </c>
      <c r="E942" t="s">
        <v>1532</v>
      </c>
      <c r="F942" t="n">
        <v>76860</v>
      </c>
      <c r="G942" t="s">
        <v>74</v>
      </c>
      <c r="H942" t="s">
        <v>75</v>
      </c>
      <c r="I942" t="s"/>
      <c r="J942" t="s">
        <v>74</v>
      </c>
      <c r="K942" t="n">
        <v>142.4</v>
      </c>
      <c r="L942" t="s">
        <v>76</v>
      </c>
      <c r="M942" t="s"/>
      <c r="N942" t="s">
        <v>141</v>
      </c>
      <c r="O942" t="s">
        <v>78</v>
      </c>
      <c r="P942" t="s">
        <v>1533</v>
      </c>
      <c r="Q942" t="s"/>
      <c r="R942" t="s">
        <v>80</v>
      </c>
      <c r="S942" t="s">
        <v>1534</v>
      </c>
      <c r="T942" t="s">
        <v>82</v>
      </c>
      <c r="U942" t="s"/>
      <c r="V942" t="s">
        <v>83</v>
      </c>
      <c r="W942" t="s">
        <v>99</v>
      </c>
      <c r="X942" t="s"/>
      <c r="Y942" t="s">
        <v>85</v>
      </c>
      <c r="Z942">
        <f>HYPERLINK("https://hotelmonitor-cachepage.eclerx.com/savepage/tk_15435847754604545_sr_2117.html","info")</f>
        <v/>
      </c>
      <c r="AA942" t="n">
        <v>17537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124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2006370</v>
      </c>
      <c r="AZ942" t="s">
        <v>1535</v>
      </c>
      <c r="BA942" t="s"/>
      <c r="BB942" t="n">
        <v>21405</v>
      </c>
      <c r="BC942" t="n">
        <v>13.34175</v>
      </c>
      <c r="BD942" t="n">
        <v>52.52548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1</v>
      </c>
      <c r="E943" t="s">
        <v>1536</v>
      </c>
      <c r="F943" t="n">
        <v>156496</v>
      </c>
      <c r="G943" t="s">
        <v>74</v>
      </c>
      <c r="H943" t="s">
        <v>75</v>
      </c>
      <c r="I943" t="s"/>
      <c r="J943" t="s">
        <v>74</v>
      </c>
      <c r="K943" t="n">
        <v>103.7</v>
      </c>
      <c r="L943" t="s">
        <v>76</v>
      </c>
      <c r="M943" t="s"/>
      <c r="N943" t="s">
        <v>771</v>
      </c>
      <c r="O943" t="s">
        <v>78</v>
      </c>
      <c r="P943" t="s">
        <v>1537</v>
      </c>
      <c r="Q943" t="s"/>
      <c r="R943" t="s">
        <v>80</v>
      </c>
      <c r="S943" t="s">
        <v>1538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HYPERLINK("https://hotelmonitor-cachepage.eclerx.com/savepage/tk_15435849805644689_sr_2117.html","info")</f>
        <v/>
      </c>
      <c r="AA943" t="n">
        <v>68680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241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2950767</v>
      </c>
      <c r="AZ943" t="s">
        <v>1539</v>
      </c>
      <c r="BA943" t="s"/>
      <c r="BB943" t="n">
        <v>50689</v>
      </c>
      <c r="BC943" t="n">
        <v>13.30792</v>
      </c>
      <c r="BD943" t="n">
        <v>52.48427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1</v>
      </c>
      <c r="E944" t="s">
        <v>1536</v>
      </c>
      <c r="F944" t="n">
        <v>156496</v>
      </c>
      <c r="G944" t="s">
        <v>74</v>
      </c>
      <c r="H944" t="s">
        <v>75</v>
      </c>
      <c r="I944" t="s"/>
      <c r="J944" t="s">
        <v>74</v>
      </c>
      <c r="K944" t="n">
        <v>122</v>
      </c>
      <c r="L944" t="s">
        <v>76</v>
      </c>
      <c r="M944" t="s"/>
      <c r="N944" t="s">
        <v>125</v>
      </c>
      <c r="O944" t="s">
        <v>78</v>
      </c>
      <c r="P944" t="s">
        <v>1537</v>
      </c>
      <c r="Q944" t="s"/>
      <c r="R944" t="s">
        <v>80</v>
      </c>
      <c r="S944" t="s">
        <v>138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HYPERLINK("https://hotelmonitor-cachepage.eclerx.com/savepage/tk_15435849805644689_sr_2117.html","info")</f>
        <v/>
      </c>
      <c r="AA944" t="n">
        <v>68680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241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2950767</v>
      </c>
      <c r="AZ944" t="s">
        <v>1539</v>
      </c>
      <c r="BA944" t="s"/>
      <c r="BB944" t="n">
        <v>50689</v>
      </c>
      <c r="BC944" t="n">
        <v>13.30792</v>
      </c>
      <c r="BD944" t="n">
        <v>52.48427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1</v>
      </c>
      <c r="E945" t="s">
        <v>1536</v>
      </c>
      <c r="F945" t="n">
        <v>156496</v>
      </c>
      <c r="G945" t="s">
        <v>74</v>
      </c>
      <c r="H945" t="s">
        <v>75</v>
      </c>
      <c r="I945" t="s"/>
      <c r="J945" t="s">
        <v>74</v>
      </c>
      <c r="K945" t="n">
        <v>123.25</v>
      </c>
      <c r="L945" t="s">
        <v>76</v>
      </c>
      <c r="M945" t="s"/>
      <c r="N945" t="s">
        <v>717</v>
      </c>
      <c r="O945" t="s">
        <v>78</v>
      </c>
      <c r="P945" t="s">
        <v>1537</v>
      </c>
      <c r="Q945" t="s"/>
      <c r="R945" t="s">
        <v>80</v>
      </c>
      <c r="S945" t="s">
        <v>1540</v>
      </c>
      <c r="T945" t="s">
        <v>82</v>
      </c>
      <c r="U945" t="s"/>
      <c r="V945" t="s">
        <v>83</v>
      </c>
      <c r="W945" t="s">
        <v>99</v>
      </c>
      <c r="X945" t="s"/>
      <c r="Y945" t="s">
        <v>85</v>
      </c>
      <c r="Z945">
        <f>HYPERLINK("https://hotelmonitor-cachepage.eclerx.com/savepage/tk_15435849805644689_sr_2117.html","info")</f>
        <v/>
      </c>
      <c r="AA945" t="n">
        <v>68680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241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2950767</v>
      </c>
      <c r="AZ945" t="s">
        <v>1539</v>
      </c>
      <c r="BA945" t="s"/>
      <c r="BB945" t="n">
        <v>50689</v>
      </c>
      <c r="BC945" t="n">
        <v>13.30792</v>
      </c>
      <c r="BD945" t="n">
        <v>52.48427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1</v>
      </c>
      <c r="E946" t="s">
        <v>1536</v>
      </c>
      <c r="F946" t="n">
        <v>156496</v>
      </c>
      <c r="G946" t="s">
        <v>74</v>
      </c>
      <c r="H946" t="s">
        <v>75</v>
      </c>
      <c r="I946" t="s"/>
      <c r="J946" t="s">
        <v>74</v>
      </c>
      <c r="K946" t="n">
        <v>145</v>
      </c>
      <c r="L946" t="s">
        <v>76</v>
      </c>
      <c r="M946" t="s"/>
      <c r="N946" t="s">
        <v>1541</v>
      </c>
      <c r="O946" t="s">
        <v>78</v>
      </c>
      <c r="P946" t="s">
        <v>1537</v>
      </c>
      <c r="Q946" t="s"/>
      <c r="R946" t="s">
        <v>80</v>
      </c>
      <c r="S946" t="s">
        <v>1409</v>
      </c>
      <c r="T946" t="s">
        <v>82</v>
      </c>
      <c r="U946" t="s"/>
      <c r="V946" t="s">
        <v>83</v>
      </c>
      <c r="W946" t="s">
        <v>99</v>
      </c>
      <c r="X946" t="s"/>
      <c r="Y946" t="s">
        <v>85</v>
      </c>
      <c r="Z946">
        <f>HYPERLINK("https://hotelmonitor-cachepage.eclerx.com/savepage/tk_15435849805644689_sr_2117.html","info")</f>
        <v/>
      </c>
      <c r="AA946" t="n">
        <v>68680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241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2950767</v>
      </c>
      <c r="AZ946" t="s">
        <v>1539</v>
      </c>
      <c r="BA946" t="s"/>
      <c r="BB946" t="n">
        <v>50689</v>
      </c>
      <c r="BC946" t="n">
        <v>13.30792</v>
      </c>
      <c r="BD946" t="n">
        <v>52.48427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1</v>
      </c>
      <c r="E947" t="s">
        <v>1542</v>
      </c>
      <c r="F947" t="n">
        <v>743236</v>
      </c>
      <c r="G947" t="s">
        <v>74</v>
      </c>
      <c r="H947" t="s">
        <v>75</v>
      </c>
      <c r="I947" t="s"/>
      <c r="J947" t="s">
        <v>74</v>
      </c>
      <c r="K947" t="n">
        <v>105</v>
      </c>
      <c r="L947" t="s">
        <v>76</v>
      </c>
      <c r="M947" t="s"/>
      <c r="N947" t="s">
        <v>1543</v>
      </c>
      <c r="O947" t="s">
        <v>78</v>
      </c>
      <c r="P947" t="s">
        <v>1544</v>
      </c>
      <c r="Q947" t="s"/>
      <c r="R947" t="s">
        <v>118</v>
      </c>
      <c r="S947" t="s">
        <v>658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HYPERLINK("https://hotelmonitor-cachepage.eclerx.com/savepage/tk_15435847312783463_sr_2117.html","info")</f>
        <v/>
      </c>
      <c r="AA947" t="n">
        <v>143564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101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1030100</v>
      </c>
      <c r="AZ947" t="s"/>
      <c r="BA947" t="s"/>
      <c r="BB947" t="n">
        <v>521649</v>
      </c>
      <c r="BC947" t="n">
        <v>13.331228</v>
      </c>
      <c r="BD947" t="n">
        <v>52.501907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1</v>
      </c>
      <c r="E948" t="s">
        <v>1542</v>
      </c>
      <c r="F948" t="n">
        <v>743236</v>
      </c>
      <c r="G948" t="s">
        <v>74</v>
      </c>
      <c r="H948" t="s">
        <v>75</v>
      </c>
      <c r="I948" t="s"/>
      <c r="J948" t="s">
        <v>74</v>
      </c>
      <c r="K948" t="n">
        <v>137</v>
      </c>
      <c r="L948" t="s">
        <v>76</v>
      </c>
      <c r="M948" t="s"/>
      <c r="N948" t="s">
        <v>1545</v>
      </c>
      <c r="O948" t="s">
        <v>78</v>
      </c>
      <c r="P948" t="s">
        <v>1544</v>
      </c>
      <c r="Q948" t="s"/>
      <c r="R948" t="s">
        <v>118</v>
      </c>
      <c r="S948" t="s">
        <v>360</v>
      </c>
      <c r="T948" t="s">
        <v>82</v>
      </c>
      <c r="U948" t="s"/>
      <c r="V948" t="s">
        <v>83</v>
      </c>
      <c r="W948" t="s">
        <v>99</v>
      </c>
      <c r="X948" t="s"/>
      <c r="Y948" t="s">
        <v>85</v>
      </c>
      <c r="Z948">
        <f>HYPERLINK("https://hotelmonitor-cachepage.eclerx.com/savepage/tk_15435847312783463_sr_2117.html","info")</f>
        <v/>
      </c>
      <c r="AA948" t="n">
        <v>143564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101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1030100</v>
      </c>
      <c r="AZ948" t="s"/>
      <c r="BA948" t="s"/>
      <c r="BB948" t="n">
        <v>521649</v>
      </c>
      <c r="BC948" t="n">
        <v>13.331228</v>
      </c>
      <c r="BD948" t="n">
        <v>52.501907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1</v>
      </c>
      <c r="E949" t="s">
        <v>1542</v>
      </c>
      <c r="F949" t="n">
        <v>743236</v>
      </c>
      <c r="G949" t="s">
        <v>74</v>
      </c>
      <c r="H949" t="s">
        <v>75</v>
      </c>
      <c r="I949" t="s"/>
      <c r="J949" t="s">
        <v>74</v>
      </c>
      <c r="K949" t="n">
        <v>179</v>
      </c>
      <c r="L949" t="s">
        <v>76</v>
      </c>
      <c r="M949" t="s"/>
      <c r="N949" t="s">
        <v>1546</v>
      </c>
      <c r="O949" t="s">
        <v>78</v>
      </c>
      <c r="P949" t="s">
        <v>1544</v>
      </c>
      <c r="Q949" t="s"/>
      <c r="R949" t="s">
        <v>118</v>
      </c>
      <c r="S949" t="s">
        <v>420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HYPERLINK("https://hotelmonitor-cachepage.eclerx.com/savepage/tk_15435847312783463_sr_2117.html","info")</f>
        <v/>
      </c>
      <c r="AA949" t="n">
        <v>143564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101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1030100</v>
      </c>
      <c r="AZ949" t="s"/>
      <c r="BA949" t="s"/>
      <c r="BB949" t="n">
        <v>521649</v>
      </c>
      <c r="BC949" t="n">
        <v>13.331228</v>
      </c>
      <c r="BD949" t="n">
        <v>52.501907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1</v>
      </c>
      <c r="E950" t="s">
        <v>1542</v>
      </c>
      <c r="F950" t="n">
        <v>743236</v>
      </c>
      <c r="G950" t="s">
        <v>74</v>
      </c>
      <c r="H950" t="s">
        <v>75</v>
      </c>
      <c r="I950" t="s"/>
      <c r="J950" t="s">
        <v>74</v>
      </c>
      <c r="K950" t="n">
        <v>204</v>
      </c>
      <c r="L950" t="s">
        <v>76</v>
      </c>
      <c r="M950" t="s"/>
      <c r="N950" t="s">
        <v>871</v>
      </c>
      <c r="O950" t="s">
        <v>78</v>
      </c>
      <c r="P950" t="s">
        <v>1544</v>
      </c>
      <c r="Q950" t="s"/>
      <c r="R950" t="s">
        <v>118</v>
      </c>
      <c r="S950" t="s">
        <v>1547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HYPERLINK("https://hotelmonitor-cachepage.eclerx.com/savepage/tk_15435847312783463_sr_2117.html","info")</f>
        <v/>
      </c>
      <c r="AA950" t="n">
        <v>143564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101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1030100</v>
      </c>
      <c r="AZ950" t="s"/>
      <c r="BA950" t="s"/>
      <c r="BB950" t="n">
        <v>521649</v>
      </c>
      <c r="BC950" t="n">
        <v>13.331228</v>
      </c>
      <c r="BD950" t="n">
        <v>52.501907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1</v>
      </c>
      <c r="E951" t="s">
        <v>1542</v>
      </c>
      <c r="F951" t="n">
        <v>743236</v>
      </c>
      <c r="G951" t="s">
        <v>74</v>
      </c>
      <c r="H951" t="s">
        <v>75</v>
      </c>
      <c r="I951" t="s"/>
      <c r="J951" t="s">
        <v>74</v>
      </c>
      <c r="K951" t="n">
        <v>227</v>
      </c>
      <c r="L951" t="s">
        <v>76</v>
      </c>
      <c r="M951" t="s"/>
      <c r="N951" t="s">
        <v>1546</v>
      </c>
      <c r="O951" t="s">
        <v>78</v>
      </c>
      <c r="P951" t="s">
        <v>1544</v>
      </c>
      <c r="Q951" t="s"/>
      <c r="R951" t="s">
        <v>118</v>
      </c>
      <c r="S951" t="s">
        <v>1059</v>
      </c>
      <c r="T951" t="s">
        <v>82</v>
      </c>
      <c r="U951" t="s"/>
      <c r="V951" t="s">
        <v>83</v>
      </c>
      <c r="W951" t="s">
        <v>99</v>
      </c>
      <c r="X951" t="s"/>
      <c r="Y951" t="s">
        <v>85</v>
      </c>
      <c r="Z951">
        <f>HYPERLINK("https://hotelmonitor-cachepage.eclerx.com/savepage/tk_15435847312783463_sr_2117.html","info")</f>
        <v/>
      </c>
      <c r="AA951" t="n">
        <v>143564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101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1030100</v>
      </c>
      <c r="AZ951" t="s"/>
      <c r="BA951" t="s"/>
      <c r="BB951" t="n">
        <v>521649</v>
      </c>
      <c r="BC951" t="n">
        <v>13.331228</v>
      </c>
      <c r="BD951" t="n">
        <v>52.501907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1</v>
      </c>
      <c r="E952" t="s">
        <v>1548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66.5</v>
      </c>
      <c r="L952" t="s">
        <v>76</v>
      </c>
      <c r="M952" t="s"/>
      <c r="N952" t="s">
        <v>96</v>
      </c>
      <c r="O952" t="s">
        <v>78</v>
      </c>
      <c r="P952" t="s">
        <v>1548</v>
      </c>
      <c r="Q952" t="s"/>
      <c r="R952" t="s">
        <v>80</v>
      </c>
      <c r="S952" t="s">
        <v>1549</v>
      </c>
      <c r="T952" t="s">
        <v>82</v>
      </c>
      <c r="U952" t="s"/>
      <c r="V952" t="s">
        <v>83</v>
      </c>
      <c r="W952" t="s">
        <v>99</v>
      </c>
      <c r="X952" t="s"/>
      <c r="Y952" t="s">
        <v>85</v>
      </c>
      <c r="Z952">
        <f>HYPERLINK("https://hotelmonitor-cachepage.eclerx.com/savepage/tk_15435846289278154_sr_2117.html","info")</f>
        <v/>
      </c>
      <c r="AA952" t="n">
        <v>-2071632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43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2071632</v>
      </c>
      <c r="AZ952" t="s">
        <v>1550</v>
      </c>
      <c r="BA952" t="s"/>
      <c r="BB952" t="n">
        <v>25046</v>
      </c>
      <c r="BC952" t="n">
        <v>13.32971</v>
      </c>
      <c r="BD952" t="n">
        <v>52.56948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1</v>
      </c>
      <c r="E953" t="s">
        <v>1548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68.59999999999999</v>
      </c>
      <c r="L953" t="s">
        <v>76</v>
      </c>
      <c r="M953" t="s"/>
      <c r="N953" t="s">
        <v>141</v>
      </c>
      <c r="O953" t="s">
        <v>78</v>
      </c>
      <c r="P953" t="s">
        <v>1548</v>
      </c>
      <c r="Q953" t="s"/>
      <c r="R953" t="s">
        <v>80</v>
      </c>
      <c r="S953" t="s">
        <v>1551</v>
      </c>
      <c r="T953" t="s">
        <v>82</v>
      </c>
      <c r="U953" t="s"/>
      <c r="V953" t="s">
        <v>83</v>
      </c>
      <c r="W953" t="s">
        <v>99</v>
      </c>
      <c r="X953" t="s"/>
      <c r="Y953" t="s">
        <v>85</v>
      </c>
      <c r="Z953">
        <f>HYPERLINK("https://hotelmonitor-cachepage.eclerx.com/savepage/tk_15435846289278154_sr_2117.html","info")</f>
        <v/>
      </c>
      <c r="AA953" t="n">
        <v>-2071632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43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2071632</v>
      </c>
      <c r="AZ953" t="s">
        <v>1550</v>
      </c>
      <c r="BA953" t="s"/>
      <c r="BB953" t="n">
        <v>25046</v>
      </c>
      <c r="BC953" t="n">
        <v>13.32971</v>
      </c>
      <c r="BD953" t="n">
        <v>52.56948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1</v>
      </c>
      <c r="E954" t="s">
        <v>1552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95</v>
      </c>
      <c r="L954" t="s">
        <v>76</v>
      </c>
      <c r="M954" t="s"/>
      <c r="N954" t="s">
        <v>595</v>
      </c>
      <c r="O954" t="s">
        <v>78</v>
      </c>
      <c r="P954" t="s">
        <v>1552</v>
      </c>
      <c r="Q954" t="s"/>
      <c r="R954" t="s">
        <v>80</v>
      </c>
      <c r="S954" t="s">
        <v>147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HYPERLINK("https://hotelmonitor-cachepage.eclerx.com/savepage/tk_15435848082946439_sr_2117.html","info")</f>
        <v/>
      </c>
      <c r="AA954" t="n">
        <v>-6796573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143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6796573</v>
      </c>
      <c r="AZ954" t="s">
        <v>1553</v>
      </c>
      <c r="BA954" t="s"/>
      <c r="BB954" t="n">
        <v>24396</v>
      </c>
      <c r="BC954" t="n">
        <v>13.30633</v>
      </c>
      <c r="BD954" t="n">
        <v>52.50088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1</v>
      </c>
      <c r="E955" t="s">
        <v>1552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109</v>
      </c>
      <c r="L955" t="s">
        <v>76</v>
      </c>
      <c r="M955" t="s"/>
      <c r="N955" t="s">
        <v>1554</v>
      </c>
      <c r="O955" t="s">
        <v>78</v>
      </c>
      <c r="P955" t="s">
        <v>1552</v>
      </c>
      <c r="Q955" t="s"/>
      <c r="R955" t="s">
        <v>80</v>
      </c>
      <c r="S955" t="s">
        <v>81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HYPERLINK("https://hotelmonitor-cachepage.eclerx.com/savepage/tk_15435848082946439_sr_2117.html","info")</f>
        <v/>
      </c>
      <c r="AA955" t="n">
        <v>-6796573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143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6796573</v>
      </c>
      <c r="AZ955" t="s">
        <v>1553</v>
      </c>
      <c r="BA955" t="s"/>
      <c r="BB955" t="n">
        <v>24396</v>
      </c>
      <c r="BC955" t="n">
        <v>13.30633</v>
      </c>
      <c r="BD955" t="n">
        <v>52.50088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1</v>
      </c>
      <c r="E956" t="s">
        <v>1552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110</v>
      </c>
      <c r="L956" t="s">
        <v>76</v>
      </c>
      <c r="M956" t="s"/>
      <c r="N956" t="s">
        <v>598</v>
      </c>
      <c r="O956" t="s">
        <v>78</v>
      </c>
      <c r="P956" t="s">
        <v>1552</v>
      </c>
      <c r="Q956" t="s"/>
      <c r="R956" t="s">
        <v>80</v>
      </c>
      <c r="S956" t="s">
        <v>435</v>
      </c>
      <c r="T956" t="s">
        <v>82</v>
      </c>
      <c r="U956" t="s"/>
      <c r="V956" t="s">
        <v>83</v>
      </c>
      <c r="W956" t="s">
        <v>99</v>
      </c>
      <c r="X956" t="s"/>
      <c r="Y956" t="s">
        <v>85</v>
      </c>
      <c r="Z956">
        <f>HYPERLINK("https://hotelmonitor-cachepage.eclerx.com/savepage/tk_15435848082946439_sr_2117.html","info")</f>
        <v/>
      </c>
      <c r="AA956" t="n">
        <v>-6796573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143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6796573</v>
      </c>
      <c r="AZ956" t="s">
        <v>1553</v>
      </c>
      <c r="BA956" t="s"/>
      <c r="BB956" t="n">
        <v>24396</v>
      </c>
      <c r="BC956" t="n">
        <v>13.30633</v>
      </c>
      <c r="BD956" t="n">
        <v>52.50088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1</v>
      </c>
      <c r="E957" t="s">
        <v>1552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129</v>
      </c>
      <c r="L957" t="s">
        <v>76</v>
      </c>
      <c r="M957" t="s"/>
      <c r="N957" t="s">
        <v>1554</v>
      </c>
      <c r="O957" t="s">
        <v>78</v>
      </c>
      <c r="P957" t="s">
        <v>1552</v>
      </c>
      <c r="Q957" t="s"/>
      <c r="R957" t="s">
        <v>80</v>
      </c>
      <c r="S957" t="s">
        <v>212</v>
      </c>
      <c r="T957" t="s">
        <v>82</v>
      </c>
      <c r="U957" t="s"/>
      <c r="V957" t="s">
        <v>83</v>
      </c>
      <c r="W957" t="s">
        <v>99</v>
      </c>
      <c r="X957" t="s"/>
      <c r="Y957" t="s">
        <v>85</v>
      </c>
      <c r="Z957">
        <f>HYPERLINK("https://hotelmonitor-cachepage.eclerx.com/savepage/tk_15435848082946439_sr_2117.html","info")</f>
        <v/>
      </c>
      <c r="AA957" t="n">
        <v>-6796573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143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6796573</v>
      </c>
      <c r="AZ957" t="s">
        <v>1553</v>
      </c>
      <c r="BA957" t="s"/>
      <c r="BB957" t="n">
        <v>24396</v>
      </c>
      <c r="BC957" t="n">
        <v>13.30633</v>
      </c>
      <c r="BD957" t="n">
        <v>52.50088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1</v>
      </c>
      <c r="E958" t="s">
        <v>1555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213</v>
      </c>
      <c r="L958" t="s">
        <v>76</v>
      </c>
      <c r="M958" t="s"/>
      <c r="N958" t="s">
        <v>141</v>
      </c>
      <c r="O958" t="s">
        <v>78</v>
      </c>
      <c r="P958" t="s">
        <v>1555</v>
      </c>
      <c r="Q958" t="s"/>
      <c r="R958" t="s">
        <v>80</v>
      </c>
      <c r="S958" t="s">
        <v>1380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HYPERLINK("https://hotelmonitor-cachepage.eclerx.com/savepage/tk_15435850053767903_sr_2117.html","info")</f>
        <v/>
      </c>
      <c r="AA958" t="n">
        <v>-2071761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255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2071761</v>
      </c>
      <c r="AZ958" t="s">
        <v>1556</v>
      </c>
      <c r="BA958" t="s"/>
      <c r="BB958" t="n">
        <v>216507</v>
      </c>
      <c r="BC958" t="n">
        <v>13.197</v>
      </c>
      <c r="BD958" t="n">
        <v>52.493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1</v>
      </c>
      <c r="E959" t="s">
        <v>1557</v>
      </c>
      <c r="F959" t="n">
        <v>620890</v>
      </c>
      <c r="G959" t="s">
        <v>74</v>
      </c>
      <c r="H959" t="s">
        <v>75</v>
      </c>
      <c r="I959" t="s"/>
      <c r="J959" t="s">
        <v>74</v>
      </c>
      <c r="K959" t="n">
        <v>112.5</v>
      </c>
      <c r="L959" t="s">
        <v>76</v>
      </c>
      <c r="M959" t="s"/>
      <c r="N959" t="s">
        <v>96</v>
      </c>
      <c r="O959" t="s">
        <v>78</v>
      </c>
      <c r="P959" t="s">
        <v>1558</v>
      </c>
      <c r="Q959" t="s"/>
      <c r="R959" t="s">
        <v>118</v>
      </c>
      <c r="S959" t="s">
        <v>1559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HYPERLINK("https://hotelmonitor-cachepage.eclerx.com/savepage/tk_15435846430456135_sr_2117.html","info")</f>
        <v/>
      </c>
      <c r="AA959" t="n">
        <v>135873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51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1003367</v>
      </c>
      <c r="AZ959" t="s">
        <v>1560</v>
      </c>
      <c r="BA959" t="s"/>
      <c r="BB959" t="n">
        <v>430175</v>
      </c>
      <c r="BC959" t="n">
        <v>13.32206</v>
      </c>
      <c r="BD959" t="n">
        <v>52.4998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1</v>
      </c>
      <c r="E960" t="s">
        <v>1557</v>
      </c>
      <c r="F960" t="n">
        <v>620890</v>
      </c>
      <c r="G960" t="s">
        <v>74</v>
      </c>
      <c r="H960" t="s">
        <v>75</v>
      </c>
      <c r="I960" t="s"/>
      <c r="J960" t="s">
        <v>74</v>
      </c>
      <c r="K960" t="n">
        <v>125</v>
      </c>
      <c r="L960" t="s">
        <v>76</v>
      </c>
      <c r="M960" t="s"/>
      <c r="N960" t="s">
        <v>141</v>
      </c>
      <c r="O960" t="s">
        <v>78</v>
      </c>
      <c r="P960" t="s">
        <v>1558</v>
      </c>
      <c r="Q960" t="s"/>
      <c r="R960" t="s">
        <v>118</v>
      </c>
      <c r="S960" t="s">
        <v>142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HYPERLINK("https://hotelmonitor-cachepage.eclerx.com/savepage/tk_15435846430456135_sr_2117.html","info")</f>
        <v/>
      </c>
      <c r="AA960" t="n">
        <v>135873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51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1003367</v>
      </c>
      <c r="AZ960" t="s">
        <v>1560</v>
      </c>
      <c r="BA960" t="s"/>
      <c r="BB960" t="n">
        <v>430175</v>
      </c>
      <c r="BC960" t="n">
        <v>13.32206</v>
      </c>
      <c r="BD960" t="n">
        <v>52.4998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1</v>
      </c>
      <c r="E961" t="s">
        <v>1557</v>
      </c>
      <c r="F961" t="n">
        <v>620890</v>
      </c>
      <c r="G961" t="s">
        <v>74</v>
      </c>
      <c r="H961" t="s">
        <v>75</v>
      </c>
      <c r="I961" t="s"/>
      <c r="J961" t="s">
        <v>74</v>
      </c>
      <c r="K961" t="n">
        <v>135</v>
      </c>
      <c r="L961" t="s">
        <v>76</v>
      </c>
      <c r="M961" t="s"/>
      <c r="N961" t="s">
        <v>718</v>
      </c>
      <c r="O961" t="s">
        <v>78</v>
      </c>
      <c r="P961" t="s">
        <v>1558</v>
      </c>
      <c r="Q961" t="s"/>
      <c r="R961" t="s">
        <v>118</v>
      </c>
      <c r="S961" t="s">
        <v>1406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HYPERLINK("https://hotelmonitor-cachepage.eclerx.com/savepage/tk_15435846430456135_sr_2117.html","info")</f>
        <v/>
      </c>
      <c r="AA961" t="n">
        <v>135873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51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1003367</v>
      </c>
      <c r="AZ961" t="s">
        <v>1560</v>
      </c>
      <c r="BA961" t="s"/>
      <c r="BB961" t="n">
        <v>430175</v>
      </c>
      <c r="BC961" t="n">
        <v>13.32206</v>
      </c>
      <c r="BD961" t="n">
        <v>52.4998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1</v>
      </c>
      <c r="E962" t="s">
        <v>1557</v>
      </c>
      <c r="F962" t="n">
        <v>620890</v>
      </c>
      <c r="G962" t="s">
        <v>74</v>
      </c>
      <c r="H962" t="s">
        <v>75</v>
      </c>
      <c r="I962" t="s"/>
      <c r="J962" t="s">
        <v>74</v>
      </c>
      <c r="K962" t="n">
        <v>150</v>
      </c>
      <c r="L962" t="s">
        <v>76</v>
      </c>
      <c r="M962" t="s"/>
      <c r="N962" t="s">
        <v>125</v>
      </c>
      <c r="O962" t="s">
        <v>78</v>
      </c>
      <c r="P962" t="s">
        <v>1558</v>
      </c>
      <c r="Q962" t="s"/>
      <c r="R962" t="s">
        <v>118</v>
      </c>
      <c r="S962" t="s">
        <v>1206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HYPERLINK("https://hotelmonitor-cachepage.eclerx.com/savepage/tk_15435846430456135_sr_2117.html","info")</f>
        <v/>
      </c>
      <c r="AA962" t="n">
        <v>135873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51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1003367</v>
      </c>
      <c r="AZ962" t="s">
        <v>1560</v>
      </c>
      <c r="BA962" t="s"/>
      <c r="BB962" t="n">
        <v>430175</v>
      </c>
      <c r="BC962" t="n">
        <v>13.32206</v>
      </c>
      <c r="BD962" t="n">
        <v>52.4998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1</v>
      </c>
      <c r="E963" t="s">
        <v>1561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62.47</v>
      </c>
      <c r="L963" t="s">
        <v>76</v>
      </c>
      <c r="M963" t="s"/>
      <c r="N963" t="s">
        <v>489</v>
      </c>
      <c r="O963" t="s">
        <v>78</v>
      </c>
      <c r="P963" t="s">
        <v>1561</v>
      </c>
      <c r="Q963" t="s"/>
      <c r="R963" t="s">
        <v>118</v>
      </c>
      <c r="S963" t="s">
        <v>1562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HYPERLINK("https://hotelmonitor-cachepage.eclerx.com/savepage/tk_1543585033513974_sr_2117.html","info")</f>
        <v/>
      </c>
      <c r="AA963" t="n">
        <v>-6796563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271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6796563</v>
      </c>
      <c r="AZ963" t="s">
        <v>1563</v>
      </c>
      <c r="BA963" t="s"/>
      <c r="BB963" t="n">
        <v>14412</v>
      </c>
      <c r="BC963" t="n">
        <v>13.641655</v>
      </c>
      <c r="BD963" t="n">
        <v>52.427053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1</v>
      </c>
      <c r="E964" t="s">
        <v>1561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71.40000000000001</v>
      </c>
      <c r="L964" t="s">
        <v>76</v>
      </c>
      <c r="M964" t="s"/>
      <c r="N964" t="s">
        <v>718</v>
      </c>
      <c r="O964" t="s">
        <v>78</v>
      </c>
      <c r="P964" t="s">
        <v>1561</v>
      </c>
      <c r="Q964" t="s"/>
      <c r="R964" t="s">
        <v>118</v>
      </c>
      <c r="S964" t="s">
        <v>198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HYPERLINK("https://hotelmonitor-cachepage.eclerx.com/savepage/tk_1543585033513974_sr_2117.html","info")</f>
        <v/>
      </c>
      <c r="AA964" t="n">
        <v>-6796563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271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6796563</v>
      </c>
      <c r="AZ964" t="s">
        <v>1563</v>
      </c>
      <c r="BA964" t="s"/>
      <c r="BB964" t="n">
        <v>14412</v>
      </c>
      <c r="BC964" t="n">
        <v>13.641655</v>
      </c>
      <c r="BD964" t="n">
        <v>52.427053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1</v>
      </c>
      <c r="E965" t="s">
        <v>1561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80.31999999999999</v>
      </c>
      <c r="L965" t="s">
        <v>76</v>
      </c>
      <c r="M965" t="s"/>
      <c r="N965" t="s">
        <v>412</v>
      </c>
      <c r="O965" t="s">
        <v>78</v>
      </c>
      <c r="P965" t="s">
        <v>1561</v>
      </c>
      <c r="Q965" t="s"/>
      <c r="R965" t="s">
        <v>118</v>
      </c>
      <c r="S965" t="s">
        <v>1564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HYPERLINK("https://hotelmonitor-cachepage.eclerx.com/savepage/tk_1543585033513974_sr_2117.html","info")</f>
        <v/>
      </c>
      <c r="AA965" t="n">
        <v>-6796563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271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6796563</v>
      </c>
      <c r="AZ965" t="s">
        <v>1563</v>
      </c>
      <c r="BA965" t="s"/>
      <c r="BB965" t="n">
        <v>14412</v>
      </c>
      <c r="BC965" t="n">
        <v>13.641655</v>
      </c>
      <c r="BD965" t="n">
        <v>52.427053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1</v>
      </c>
      <c r="E966" t="s">
        <v>1561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94.5</v>
      </c>
      <c r="L966" t="s">
        <v>76</v>
      </c>
      <c r="M966" t="s"/>
      <c r="N966" t="s">
        <v>412</v>
      </c>
      <c r="O966" t="s">
        <v>78</v>
      </c>
      <c r="P966" t="s">
        <v>1561</v>
      </c>
      <c r="Q966" t="s"/>
      <c r="R966" t="s">
        <v>118</v>
      </c>
      <c r="S966" t="s">
        <v>1565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HYPERLINK("https://hotelmonitor-cachepage.eclerx.com/savepage/tk_1543585033513974_sr_2117.html","info")</f>
        <v/>
      </c>
      <c r="AA966" t="n">
        <v>-6796563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271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6796563</v>
      </c>
      <c r="AZ966" t="s">
        <v>1563</v>
      </c>
      <c r="BA966" t="s"/>
      <c r="BB966" t="n">
        <v>14412</v>
      </c>
      <c r="BC966" t="n">
        <v>13.641655</v>
      </c>
      <c r="BD966" t="n">
        <v>52.427053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1</v>
      </c>
      <c r="E967" t="s">
        <v>1561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98.17</v>
      </c>
      <c r="L967" t="s">
        <v>76</v>
      </c>
      <c r="M967" t="s"/>
      <c r="N967" t="s">
        <v>620</v>
      </c>
      <c r="O967" t="s">
        <v>78</v>
      </c>
      <c r="P967" t="s">
        <v>1561</v>
      </c>
      <c r="Q967" t="s"/>
      <c r="R967" t="s">
        <v>118</v>
      </c>
      <c r="S967" t="s">
        <v>1566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HYPERLINK("https://hotelmonitor-cachepage.eclerx.com/savepage/tk_1543585033513974_sr_2117.html","info")</f>
        <v/>
      </c>
      <c r="AA967" t="n">
        <v>-6796563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271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6796563</v>
      </c>
      <c r="AZ967" t="s">
        <v>1563</v>
      </c>
      <c r="BA967" t="s"/>
      <c r="BB967" t="n">
        <v>14412</v>
      </c>
      <c r="BC967" t="n">
        <v>13.641655</v>
      </c>
      <c r="BD967" t="n">
        <v>52.427053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1</v>
      </c>
      <c r="E968" t="s">
        <v>1561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114.5</v>
      </c>
      <c r="L968" t="s">
        <v>76</v>
      </c>
      <c r="M968" t="s"/>
      <c r="N968" t="s">
        <v>412</v>
      </c>
      <c r="O968" t="s">
        <v>78</v>
      </c>
      <c r="P968" t="s">
        <v>1561</v>
      </c>
      <c r="Q968" t="s"/>
      <c r="R968" t="s">
        <v>118</v>
      </c>
      <c r="S968" t="s">
        <v>1567</v>
      </c>
      <c r="T968" t="s">
        <v>82</v>
      </c>
      <c r="U968" t="s"/>
      <c r="V968" t="s">
        <v>83</v>
      </c>
      <c r="W968" t="s">
        <v>99</v>
      </c>
      <c r="X968" t="s"/>
      <c r="Y968" t="s">
        <v>85</v>
      </c>
      <c r="Z968">
        <f>HYPERLINK("https://hotelmonitor-cachepage.eclerx.com/savepage/tk_1543585033513974_sr_2117.html","info")</f>
        <v/>
      </c>
      <c r="AA968" t="n">
        <v>-6796563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271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6796563</v>
      </c>
      <c r="AZ968" t="s">
        <v>1563</v>
      </c>
      <c r="BA968" t="s"/>
      <c r="BB968" t="n">
        <v>14412</v>
      </c>
      <c r="BC968" t="n">
        <v>13.641655</v>
      </c>
      <c r="BD968" t="n">
        <v>52.427053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1</v>
      </c>
      <c r="E969" t="s">
        <v>1561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115.5</v>
      </c>
      <c r="L969" t="s">
        <v>76</v>
      </c>
      <c r="M969" t="s"/>
      <c r="N969" t="s">
        <v>620</v>
      </c>
      <c r="O969" t="s">
        <v>78</v>
      </c>
      <c r="P969" t="s">
        <v>1561</v>
      </c>
      <c r="Q969" t="s"/>
      <c r="R969" t="s">
        <v>118</v>
      </c>
      <c r="S969" t="s">
        <v>187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HYPERLINK("https://hotelmonitor-cachepage.eclerx.com/savepage/tk_1543585033513974_sr_2117.html","info")</f>
        <v/>
      </c>
      <c r="AA969" t="n">
        <v>-6796563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271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6796563</v>
      </c>
      <c r="AZ969" t="s">
        <v>1563</v>
      </c>
      <c r="BA969" t="s"/>
      <c r="BB969" t="n">
        <v>14412</v>
      </c>
      <c r="BC969" t="n">
        <v>13.641655</v>
      </c>
      <c r="BD969" t="n">
        <v>52.427053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1</v>
      </c>
      <c r="E970" t="s">
        <v>1561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133.87</v>
      </c>
      <c r="L970" t="s">
        <v>76</v>
      </c>
      <c r="M970" t="s"/>
      <c r="N970" t="s">
        <v>499</v>
      </c>
      <c r="O970" t="s">
        <v>78</v>
      </c>
      <c r="P970" t="s">
        <v>1561</v>
      </c>
      <c r="Q970" t="s"/>
      <c r="R970" t="s">
        <v>118</v>
      </c>
      <c r="S970" t="s">
        <v>1568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HYPERLINK("https://hotelmonitor-cachepage.eclerx.com/savepage/tk_1543585033513974_sr_2117.html","info")</f>
        <v/>
      </c>
      <c r="AA970" t="n">
        <v>-6796563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271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6796563</v>
      </c>
      <c r="AZ970" t="s">
        <v>1563</v>
      </c>
      <c r="BA970" t="s"/>
      <c r="BB970" t="n">
        <v>14412</v>
      </c>
      <c r="BC970" t="n">
        <v>13.641655</v>
      </c>
      <c r="BD970" t="n">
        <v>52.427053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1</v>
      </c>
      <c r="E971" t="s">
        <v>1561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157.5</v>
      </c>
      <c r="L971" t="s">
        <v>76</v>
      </c>
      <c r="M971" t="s"/>
      <c r="N971" t="s">
        <v>499</v>
      </c>
      <c r="O971" t="s">
        <v>78</v>
      </c>
      <c r="P971" t="s">
        <v>1561</v>
      </c>
      <c r="Q971" t="s"/>
      <c r="R971" t="s">
        <v>118</v>
      </c>
      <c r="S971" t="s">
        <v>883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HYPERLINK("https://hotelmonitor-cachepage.eclerx.com/savepage/tk_1543585033513974_sr_2117.html","info")</f>
        <v/>
      </c>
      <c r="AA971" t="n">
        <v>-6796563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271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6796563</v>
      </c>
      <c r="AZ971" t="s">
        <v>1563</v>
      </c>
      <c r="BA971" t="s"/>
      <c r="BB971" t="n">
        <v>14412</v>
      </c>
      <c r="BC971" t="n">
        <v>13.641655</v>
      </c>
      <c r="BD971" t="n">
        <v>52.427053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1</v>
      </c>
      <c r="E972" t="s">
        <v>1561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177.5</v>
      </c>
      <c r="L972" t="s">
        <v>76</v>
      </c>
      <c r="M972" t="s"/>
      <c r="N972" t="s">
        <v>499</v>
      </c>
      <c r="O972" t="s">
        <v>78</v>
      </c>
      <c r="P972" t="s">
        <v>1561</v>
      </c>
      <c r="Q972" t="s"/>
      <c r="R972" t="s">
        <v>118</v>
      </c>
      <c r="S972" t="s">
        <v>1569</v>
      </c>
      <c r="T972" t="s">
        <v>82</v>
      </c>
      <c r="U972" t="s"/>
      <c r="V972" t="s">
        <v>83</v>
      </c>
      <c r="W972" t="s">
        <v>99</v>
      </c>
      <c r="X972" t="s"/>
      <c r="Y972" t="s">
        <v>85</v>
      </c>
      <c r="Z972">
        <f>HYPERLINK("https://hotelmonitor-cachepage.eclerx.com/savepage/tk_1543585033513974_sr_2117.html","info")</f>
        <v/>
      </c>
      <c r="AA972" t="n">
        <v>-6796563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271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6796563</v>
      </c>
      <c r="AZ972" t="s">
        <v>1563</v>
      </c>
      <c r="BA972" t="s"/>
      <c r="BB972" t="n">
        <v>14412</v>
      </c>
      <c r="BC972" t="n">
        <v>13.641655</v>
      </c>
      <c r="BD972" t="n">
        <v>52.427053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1</v>
      </c>
      <c r="E973" t="s">
        <v>1570</v>
      </c>
      <c r="F973" t="n">
        <v>379377</v>
      </c>
      <c r="G973" t="s">
        <v>74</v>
      </c>
      <c r="H973" t="s">
        <v>75</v>
      </c>
      <c r="I973" t="s"/>
      <c r="J973" t="s">
        <v>74</v>
      </c>
      <c r="K973" t="n">
        <v>122</v>
      </c>
      <c r="L973" t="s">
        <v>76</v>
      </c>
      <c r="M973" t="s"/>
      <c r="N973" t="s">
        <v>1571</v>
      </c>
      <c r="O973" t="s">
        <v>78</v>
      </c>
      <c r="P973" t="s">
        <v>1572</v>
      </c>
      <c r="Q973" t="s"/>
      <c r="R973" t="s">
        <v>80</v>
      </c>
      <c r="S973" t="s">
        <v>138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HYPERLINK("https://hotelmonitor-cachepage.eclerx.com/savepage/tk_1543584721052199_sr_2117.html","info")</f>
        <v/>
      </c>
      <c r="AA973" t="n">
        <v>98115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95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937736</v>
      </c>
      <c r="AZ973" t="s">
        <v>1573</v>
      </c>
      <c r="BA973" t="s"/>
      <c r="BB973" t="n">
        <v>412055</v>
      </c>
      <c r="BC973" t="n">
        <v>13.405262</v>
      </c>
      <c r="BD973" t="n">
        <v>52.510116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1</v>
      </c>
      <c r="E974" t="s">
        <v>1570</v>
      </c>
      <c r="F974" t="n">
        <v>379377</v>
      </c>
      <c r="G974" t="s">
        <v>74</v>
      </c>
      <c r="H974" t="s">
        <v>75</v>
      </c>
      <c r="I974" t="s"/>
      <c r="J974" t="s">
        <v>74</v>
      </c>
      <c r="K974" t="n">
        <v>127</v>
      </c>
      <c r="L974" t="s">
        <v>76</v>
      </c>
      <c r="M974" t="s"/>
      <c r="N974" t="s">
        <v>1574</v>
      </c>
      <c r="O974" t="s">
        <v>78</v>
      </c>
      <c r="P974" t="s">
        <v>1572</v>
      </c>
      <c r="Q974" t="s"/>
      <c r="R974" t="s">
        <v>80</v>
      </c>
      <c r="S974" t="s">
        <v>862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HYPERLINK("https://hotelmonitor-cachepage.eclerx.com/savepage/tk_1543584721052199_sr_2117.html","info")</f>
        <v/>
      </c>
      <c r="AA974" t="n">
        <v>98115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95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937736</v>
      </c>
      <c r="AZ974" t="s">
        <v>1573</v>
      </c>
      <c r="BA974" t="s"/>
      <c r="BB974" t="n">
        <v>412055</v>
      </c>
      <c r="BC974" t="n">
        <v>13.405262</v>
      </c>
      <c r="BD974" t="n">
        <v>52.510116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1</v>
      </c>
      <c r="E975" t="s">
        <v>1570</v>
      </c>
      <c r="F975" t="n">
        <v>379377</v>
      </c>
      <c r="G975" t="s">
        <v>74</v>
      </c>
      <c r="H975" t="s">
        <v>75</v>
      </c>
      <c r="I975" t="s"/>
      <c r="J975" t="s">
        <v>74</v>
      </c>
      <c r="K975" t="n">
        <v>137</v>
      </c>
      <c r="L975" t="s">
        <v>76</v>
      </c>
      <c r="M975" t="s"/>
      <c r="N975" t="s">
        <v>1575</v>
      </c>
      <c r="O975" t="s">
        <v>78</v>
      </c>
      <c r="P975" t="s">
        <v>1572</v>
      </c>
      <c r="Q975" t="s"/>
      <c r="R975" t="s">
        <v>80</v>
      </c>
      <c r="S975" t="s">
        <v>360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HYPERLINK("https://hotelmonitor-cachepage.eclerx.com/savepage/tk_1543584721052199_sr_2117.html","info")</f>
        <v/>
      </c>
      <c r="AA975" t="n">
        <v>98115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95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937736</v>
      </c>
      <c r="AZ975" t="s">
        <v>1573</v>
      </c>
      <c r="BA975" t="s"/>
      <c r="BB975" t="n">
        <v>412055</v>
      </c>
      <c r="BC975" t="n">
        <v>13.405262</v>
      </c>
      <c r="BD975" t="n">
        <v>52.510116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1</v>
      </c>
      <c r="E976" t="s">
        <v>1576</v>
      </c>
      <c r="F976" t="n">
        <v>974680</v>
      </c>
      <c r="G976" t="s">
        <v>74</v>
      </c>
      <c r="H976" t="s">
        <v>75</v>
      </c>
      <c r="I976" t="s"/>
      <c r="J976" t="s">
        <v>74</v>
      </c>
      <c r="K976" t="n">
        <v>134.1</v>
      </c>
      <c r="L976" t="s">
        <v>76</v>
      </c>
      <c r="M976" t="s"/>
      <c r="N976" t="s">
        <v>96</v>
      </c>
      <c r="O976" t="s">
        <v>78</v>
      </c>
      <c r="P976" t="s">
        <v>1577</v>
      </c>
      <c r="Q976" t="s"/>
      <c r="R976" t="s">
        <v>118</v>
      </c>
      <c r="S976" t="s">
        <v>1578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HYPERLINK("https://hotelmonitor-cachepage.eclerx.com/savepage/tk_15435850862828913_sr_2117.html","info")</f>
        <v/>
      </c>
      <c r="AA976" t="n">
        <v>170011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301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1003373</v>
      </c>
      <c r="AZ976" t="s">
        <v>1579</v>
      </c>
      <c r="BA976" t="s"/>
      <c r="BB976" t="n">
        <v>548826</v>
      </c>
      <c r="BC976" t="n">
        <v>13.466236</v>
      </c>
      <c r="BD976" t="n">
        <v>52.508868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1</v>
      </c>
      <c r="E977" t="s">
        <v>1576</v>
      </c>
      <c r="F977" t="n">
        <v>974680</v>
      </c>
      <c r="G977" t="s">
        <v>74</v>
      </c>
      <c r="H977" t="s">
        <v>75</v>
      </c>
      <c r="I977" t="s"/>
      <c r="J977" t="s">
        <v>74</v>
      </c>
      <c r="K977" t="n">
        <v>149</v>
      </c>
      <c r="L977" t="s">
        <v>76</v>
      </c>
      <c r="M977" t="s"/>
      <c r="N977" t="s">
        <v>141</v>
      </c>
      <c r="O977" t="s">
        <v>78</v>
      </c>
      <c r="P977" t="s">
        <v>1577</v>
      </c>
      <c r="Q977" t="s"/>
      <c r="R977" t="s">
        <v>118</v>
      </c>
      <c r="S977" t="s">
        <v>156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HYPERLINK("https://hotelmonitor-cachepage.eclerx.com/savepage/tk_15435850862828913_sr_2117.html","info")</f>
        <v/>
      </c>
      <c r="AA977" t="n">
        <v>170011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301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1003373</v>
      </c>
      <c r="AZ977" t="s">
        <v>1579</v>
      </c>
      <c r="BA977" t="s"/>
      <c r="BB977" t="n">
        <v>548826</v>
      </c>
      <c r="BC977" t="n">
        <v>13.466236</v>
      </c>
      <c r="BD977" t="n">
        <v>52.508868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1</v>
      </c>
      <c r="E978" t="s">
        <v>1576</v>
      </c>
      <c r="F978" t="n">
        <v>974680</v>
      </c>
      <c r="G978" t="s">
        <v>74</v>
      </c>
      <c r="H978" t="s">
        <v>75</v>
      </c>
      <c r="I978" t="s"/>
      <c r="J978" t="s">
        <v>74</v>
      </c>
      <c r="K978" t="n">
        <v>184</v>
      </c>
      <c r="L978" t="s">
        <v>76</v>
      </c>
      <c r="M978" t="s"/>
      <c r="N978" t="s">
        <v>562</v>
      </c>
      <c r="O978" t="s">
        <v>78</v>
      </c>
      <c r="P978" t="s">
        <v>1577</v>
      </c>
      <c r="Q978" t="s"/>
      <c r="R978" t="s">
        <v>118</v>
      </c>
      <c r="S978" t="s">
        <v>565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HYPERLINK("https://hotelmonitor-cachepage.eclerx.com/savepage/tk_15435850862828913_sr_2117.html","info")</f>
        <v/>
      </c>
      <c r="AA978" t="n">
        <v>170011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301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1003373</v>
      </c>
      <c r="AZ978" t="s">
        <v>1579</v>
      </c>
      <c r="BA978" t="s"/>
      <c r="BB978" t="n">
        <v>548826</v>
      </c>
      <c r="BC978" t="n">
        <v>13.466236</v>
      </c>
      <c r="BD978" t="n">
        <v>52.508868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1</v>
      </c>
      <c r="E979" t="s">
        <v>1576</v>
      </c>
      <c r="F979" t="n">
        <v>974680</v>
      </c>
      <c r="G979" t="s">
        <v>74</v>
      </c>
      <c r="H979" t="s">
        <v>75</v>
      </c>
      <c r="I979" t="s"/>
      <c r="J979" t="s">
        <v>74</v>
      </c>
      <c r="K979" t="n">
        <v>204</v>
      </c>
      <c r="L979" t="s">
        <v>76</v>
      </c>
      <c r="M979" t="s"/>
      <c r="N979" t="s">
        <v>871</v>
      </c>
      <c r="O979" t="s">
        <v>78</v>
      </c>
      <c r="P979" t="s">
        <v>1577</v>
      </c>
      <c r="Q979" t="s"/>
      <c r="R979" t="s">
        <v>118</v>
      </c>
      <c r="S979" t="s">
        <v>1547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HYPERLINK("https://hotelmonitor-cachepage.eclerx.com/savepage/tk_15435850862828913_sr_2117.html","info")</f>
        <v/>
      </c>
      <c r="AA979" t="n">
        <v>170011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301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1003373</v>
      </c>
      <c r="AZ979" t="s">
        <v>1579</v>
      </c>
      <c r="BA979" t="s"/>
      <c r="BB979" t="n">
        <v>548826</v>
      </c>
      <c r="BC979" t="n">
        <v>13.466236</v>
      </c>
      <c r="BD979" t="n">
        <v>52.508868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1</v>
      </c>
      <c r="E980" t="s">
        <v>1580</v>
      </c>
      <c r="F980" t="n">
        <v>529944</v>
      </c>
      <c r="G980" t="s">
        <v>74</v>
      </c>
      <c r="H980" t="s">
        <v>75</v>
      </c>
      <c r="I980" t="s"/>
      <c r="J980" t="s">
        <v>74</v>
      </c>
      <c r="K980" t="n">
        <v>239</v>
      </c>
      <c r="L980" t="s">
        <v>76</v>
      </c>
      <c r="M980" t="s"/>
      <c r="N980" t="s">
        <v>1581</v>
      </c>
      <c r="O980" t="s">
        <v>78</v>
      </c>
      <c r="P980" t="s">
        <v>1582</v>
      </c>
      <c r="Q980" t="s"/>
      <c r="R980" t="s">
        <v>153</v>
      </c>
      <c r="S980" t="s">
        <v>410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HYPERLINK("https://hotelmonitor-cachepage.eclerx.com/savepage/tk_15435848065557687_sr_2117.html","info")</f>
        <v/>
      </c>
      <c r="AA980" t="n">
        <v>99075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142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230689</v>
      </c>
      <c r="AZ980" t="s">
        <v>1583</v>
      </c>
      <c r="BA980" t="s"/>
      <c r="BB980" t="n">
        <v>65746</v>
      </c>
      <c r="BC980" t="n">
        <v>13.390961</v>
      </c>
      <c r="BD980" t="n">
        <v>52.514647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1</v>
      </c>
      <c r="E981" t="s">
        <v>1580</v>
      </c>
      <c r="F981" t="n">
        <v>529944</v>
      </c>
      <c r="G981" t="s">
        <v>74</v>
      </c>
      <c r="H981" t="s">
        <v>75</v>
      </c>
      <c r="I981" t="s"/>
      <c r="J981" t="s">
        <v>74</v>
      </c>
      <c r="K981" t="n">
        <v>264</v>
      </c>
      <c r="L981" t="s">
        <v>76</v>
      </c>
      <c r="M981" t="s"/>
      <c r="N981" t="s">
        <v>1584</v>
      </c>
      <c r="O981" t="s">
        <v>78</v>
      </c>
      <c r="P981" t="s">
        <v>1582</v>
      </c>
      <c r="Q981" t="s"/>
      <c r="R981" t="s">
        <v>153</v>
      </c>
      <c r="S981" t="s">
        <v>1347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HYPERLINK("https://hotelmonitor-cachepage.eclerx.com/savepage/tk_15435848065557687_sr_2117.html","info")</f>
        <v/>
      </c>
      <c r="AA981" t="n">
        <v>99075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142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230689</v>
      </c>
      <c r="AZ981" t="s">
        <v>1583</v>
      </c>
      <c r="BA981" t="s"/>
      <c r="BB981" t="n">
        <v>65746</v>
      </c>
      <c r="BC981" t="n">
        <v>13.390961</v>
      </c>
      <c r="BD981" t="n">
        <v>52.514647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1</v>
      </c>
      <c r="E982" t="s">
        <v>1580</v>
      </c>
      <c r="F982" t="n">
        <v>529944</v>
      </c>
      <c r="G982" t="s">
        <v>74</v>
      </c>
      <c r="H982" t="s">
        <v>75</v>
      </c>
      <c r="I982" t="s"/>
      <c r="J982" t="s">
        <v>74</v>
      </c>
      <c r="K982" t="n">
        <v>283</v>
      </c>
      <c r="L982" t="s">
        <v>76</v>
      </c>
      <c r="M982" t="s"/>
      <c r="N982" t="s">
        <v>1581</v>
      </c>
      <c r="O982" t="s">
        <v>78</v>
      </c>
      <c r="P982" t="s">
        <v>1582</v>
      </c>
      <c r="Q982" t="s"/>
      <c r="R982" t="s">
        <v>153</v>
      </c>
      <c r="S982" t="s">
        <v>1585</v>
      </c>
      <c r="T982" t="s">
        <v>82</v>
      </c>
      <c r="U982" t="s"/>
      <c r="V982" t="s">
        <v>83</v>
      </c>
      <c r="W982" t="s">
        <v>99</v>
      </c>
      <c r="X982" t="s"/>
      <c r="Y982" t="s">
        <v>85</v>
      </c>
      <c r="Z982">
        <f>HYPERLINK("https://hotelmonitor-cachepage.eclerx.com/savepage/tk_15435848065557687_sr_2117.html","info")</f>
        <v/>
      </c>
      <c r="AA982" t="n">
        <v>99075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142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230689</v>
      </c>
      <c r="AZ982" t="s">
        <v>1583</v>
      </c>
      <c r="BA982" t="s"/>
      <c r="BB982" t="n">
        <v>65746</v>
      </c>
      <c r="BC982" t="n">
        <v>13.390961</v>
      </c>
      <c r="BD982" t="n">
        <v>52.514647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1</v>
      </c>
      <c r="E983" t="s">
        <v>1580</v>
      </c>
      <c r="F983" t="n">
        <v>529944</v>
      </c>
      <c r="G983" t="s">
        <v>74</v>
      </c>
      <c r="H983" t="s">
        <v>75</v>
      </c>
      <c r="I983" t="s"/>
      <c r="J983" t="s">
        <v>74</v>
      </c>
      <c r="K983" t="n">
        <v>283</v>
      </c>
      <c r="L983" t="s">
        <v>76</v>
      </c>
      <c r="M983" t="s"/>
      <c r="N983" t="s">
        <v>1581</v>
      </c>
      <c r="O983" t="s">
        <v>78</v>
      </c>
      <c r="P983" t="s">
        <v>1582</v>
      </c>
      <c r="Q983" t="s"/>
      <c r="R983" t="s">
        <v>153</v>
      </c>
      <c r="S983" t="s">
        <v>1585</v>
      </c>
      <c r="T983" t="s">
        <v>82</v>
      </c>
      <c r="U983" t="s"/>
      <c r="V983" t="s">
        <v>83</v>
      </c>
      <c r="W983" t="s">
        <v>99</v>
      </c>
      <c r="X983" t="s"/>
      <c r="Y983" t="s">
        <v>85</v>
      </c>
      <c r="Z983">
        <f>HYPERLINK("https://hotelmonitor-cachepage.eclerx.com/savepage/tk_15435848065557687_sr_2117.html","info")</f>
        <v/>
      </c>
      <c r="AA983" t="n">
        <v>99075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142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230689</v>
      </c>
      <c r="AZ983" t="s">
        <v>1583</v>
      </c>
      <c r="BA983" t="s"/>
      <c r="BB983" t="n">
        <v>65746</v>
      </c>
      <c r="BC983" t="n">
        <v>13.390961</v>
      </c>
      <c r="BD983" t="n">
        <v>52.514647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1</v>
      </c>
      <c r="E984" t="s">
        <v>1580</v>
      </c>
      <c r="F984" t="n">
        <v>529944</v>
      </c>
      <c r="G984" t="s">
        <v>74</v>
      </c>
      <c r="H984" t="s">
        <v>75</v>
      </c>
      <c r="I984" t="s"/>
      <c r="J984" t="s">
        <v>74</v>
      </c>
      <c r="K984" t="n">
        <v>308</v>
      </c>
      <c r="L984" t="s">
        <v>76</v>
      </c>
      <c r="M984" t="s"/>
      <c r="N984" t="s">
        <v>1584</v>
      </c>
      <c r="O984" t="s">
        <v>78</v>
      </c>
      <c r="P984" t="s">
        <v>1582</v>
      </c>
      <c r="Q984" t="s"/>
      <c r="R984" t="s">
        <v>153</v>
      </c>
      <c r="S984" t="s">
        <v>1586</v>
      </c>
      <c r="T984" t="s">
        <v>82</v>
      </c>
      <c r="U984" t="s"/>
      <c r="V984" t="s">
        <v>83</v>
      </c>
      <c r="W984" t="s">
        <v>99</v>
      </c>
      <c r="X984" t="s"/>
      <c r="Y984" t="s">
        <v>85</v>
      </c>
      <c r="Z984">
        <f>HYPERLINK("https://hotelmonitor-cachepage.eclerx.com/savepage/tk_15435848065557687_sr_2117.html","info")</f>
        <v/>
      </c>
      <c r="AA984" t="n">
        <v>99075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142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230689</v>
      </c>
      <c r="AZ984" t="s">
        <v>1583</v>
      </c>
      <c r="BA984" t="s"/>
      <c r="BB984" t="n">
        <v>65746</v>
      </c>
      <c r="BC984" t="n">
        <v>13.390961</v>
      </c>
      <c r="BD984" t="n">
        <v>52.514647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1</v>
      </c>
      <c r="E985" t="s">
        <v>1580</v>
      </c>
      <c r="F985" t="n">
        <v>529944</v>
      </c>
      <c r="G985" t="s">
        <v>74</v>
      </c>
      <c r="H985" t="s">
        <v>75</v>
      </c>
      <c r="I985" t="s"/>
      <c r="J985" t="s">
        <v>74</v>
      </c>
      <c r="K985" t="n">
        <v>308</v>
      </c>
      <c r="L985" t="s">
        <v>76</v>
      </c>
      <c r="M985" t="s"/>
      <c r="N985" t="s">
        <v>1584</v>
      </c>
      <c r="O985" t="s">
        <v>78</v>
      </c>
      <c r="P985" t="s">
        <v>1582</v>
      </c>
      <c r="Q985" t="s"/>
      <c r="R985" t="s">
        <v>153</v>
      </c>
      <c r="S985" t="s">
        <v>1586</v>
      </c>
      <c r="T985" t="s">
        <v>82</v>
      </c>
      <c r="U985" t="s"/>
      <c r="V985" t="s">
        <v>83</v>
      </c>
      <c r="W985" t="s">
        <v>99</v>
      </c>
      <c r="X985" t="s"/>
      <c r="Y985" t="s">
        <v>85</v>
      </c>
      <c r="Z985">
        <f>HYPERLINK("https://hotelmonitor-cachepage.eclerx.com/savepage/tk_15435848065557687_sr_2117.html","info")</f>
        <v/>
      </c>
      <c r="AA985" t="n">
        <v>99075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142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230689</v>
      </c>
      <c r="AZ985" t="s">
        <v>1583</v>
      </c>
      <c r="BA985" t="s"/>
      <c r="BB985" t="n">
        <v>65746</v>
      </c>
      <c r="BC985" t="n">
        <v>13.390961</v>
      </c>
      <c r="BD985" t="n">
        <v>52.514647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1</v>
      </c>
      <c r="E986" t="s">
        <v>1580</v>
      </c>
      <c r="F986" t="n">
        <v>529944</v>
      </c>
      <c r="G986" t="s">
        <v>74</v>
      </c>
      <c r="H986" t="s">
        <v>75</v>
      </c>
      <c r="I986" t="s"/>
      <c r="J986" t="s">
        <v>74</v>
      </c>
      <c r="K986" t="n">
        <v>314</v>
      </c>
      <c r="L986" t="s">
        <v>76</v>
      </c>
      <c r="M986" t="s"/>
      <c r="N986" t="s">
        <v>1587</v>
      </c>
      <c r="O986" t="s">
        <v>78</v>
      </c>
      <c r="P986" t="s">
        <v>1582</v>
      </c>
      <c r="Q986" t="s"/>
      <c r="R986" t="s">
        <v>153</v>
      </c>
      <c r="S986" t="s">
        <v>1529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HYPERLINK("https://hotelmonitor-cachepage.eclerx.com/savepage/tk_15435848065557687_sr_2117.html","info")</f>
        <v/>
      </c>
      <c r="AA986" t="n">
        <v>99075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142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230689</v>
      </c>
      <c r="AZ986" t="s">
        <v>1583</v>
      </c>
      <c r="BA986" t="s"/>
      <c r="BB986" t="n">
        <v>65746</v>
      </c>
      <c r="BC986" t="n">
        <v>13.390961</v>
      </c>
      <c r="BD986" t="n">
        <v>52.514647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1</v>
      </c>
      <c r="E987" t="s">
        <v>1580</v>
      </c>
      <c r="F987" t="n">
        <v>529944</v>
      </c>
      <c r="G987" t="s">
        <v>74</v>
      </c>
      <c r="H987" t="s">
        <v>75</v>
      </c>
      <c r="I987" t="s"/>
      <c r="J987" t="s">
        <v>74</v>
      </c>
      <c r="K987" t="n">
        <v>358</v>
      </c>
      <c r="L987" t="s">
        <v>76</v>
      </c>
      <c r="M987" t="s"/>
      <c r="N987" t="s">
        <v>1587</v>
      </c>
      <c r="O987" t="s">
        <v>78</v>
      </c>
      <c r="P987" t="s">
        <v>1582</v>
      </c>
      <c r="Q987" t="s"/>
      <c r="R987" t="s">
        <v>153</v>
      </c>
      <c r="S987" t="s">
        <v>1588</v>
      </c>
      <c r="T987" t="s">
        <v>82</v>
      </c>
      <c r="U987" t="s"/>
      <c r="V987" t="s">
        <v>83</v>
      </c>
      <c r="W987" t="s">
        <v>99</v>
      </c>
      <c r="X987" t="s"/>
      <c r="Y987" t="s">
        <v>85</v>
      </c>
      <c r="Z987">
        <f>HYPERLINK("https://hotelmonitor-cachepage.eclerx.com/savepage/tk_15435848065557687_sr_2117.html","info")</f>
        <v/>
      </c>
      <c r="AA987" t="n">
        <v>99075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142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230689</v>
      </c>
      <c r="AZ987" t="s">
        <v>1583</v>
      </c>
      <c r="BA987" t="s"/>
      <c r="BB987" t="n">
        <v>65746</v>
      </c>
      <c r="BC987" t="n">
        <v>13.390961</v>
      </c>
      <c r="BD987" t="n">
        <v>52.514647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1</v>
      </c>
      <c r="E988" t="s">
        <v>1580</v>
      </c>
      <c r="F988" t="n">
        <v>529944</v>
      </c>
      <c r="G988" t="s">
        <v>74</v>
      </c>
      <c r="H988" t="s">
        <v>75</v>
      </c>
      <c r="I988" t="s"/>
      <c r="J988" t="s">
        <v>74</v>
      </c>
      <c r="K988" t="n">
        <v>358</v>
      </c>
      <c r="L988" t="s">
        <v>76</v>
      </c>
      <c r="M988" t="s"/>
      <c r="N988" t="s">
        <v>1587</v>
      </c>
      <c r="O988" t="s">
        <v>78</v>
      </c>
      <c r="P988" t="s">
        <v>1582</v>
      </c>
      <c r="Q988" t="s"/>
      <c r="R988" t="s">
        <v>153</v>
      </c>
      <c r="S988" t="s">
        <v>1588</v>
      </c>
      <c r="T988" t="s">
        <v>82</v>
      </c>
      <c r="U988" t="s"/>
      <c r="V988" t="s">
        <v>83</v>
      </c>
      <c r="W988" t="s">
        <v>99</v>
      </c>
      <c r="X988" t="s"/>
      <c r="Y988" t="s">
        <v>85</v>
      </c>
      <c r="Z988">
        <f>HYPERLINK("https://hotelmonitor-cachepage.eclerx.com/savepage/tk_15435848065557687_sr_2117.html","info")</f>
        <v/>
      </c>
      <c r="AA988" t="n">
        <v>99075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142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230689</v>
      </c>
      <c r="AZ988" t="s">
        <v>1583</v>
      </c>
      <c r="BA988" t="s"/>
      <c r="BB988" t="n">
        <v>65746</v>
      </c>
      <c r="BC988" t="n">
        <v>13.390961</v>
      </c>
      <c r="BD988" t="n">
        <v>52.514647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1</v>
      </c>
      <c r="E989" t="s">
        <v>1589</v>
      </c>
      <c r="F989" t="n">
        <v>375729</v>
      </c>
      <c r="G989" t="s">
        <v>74</v>
      </c>
      <c r="H989" t="s">
        <v>75</v>
      </c>
      <c r="I989" t="s"/>
      <c r="J989" t="s">
        <v>74</v>
      </c>
      <c r="K989" t="n">
        <v>145</v>
      </c>
      <c r="L989" t="s">
        <v>76</v>
      </c>
      <c r="M989" t="s"/>
      <c r="N989" t="s">
        <v>113</v>
      </c>
      <c r="O989" t="s">
        <v>78</v>
      </c>
      <c r="P989" t="s">
        <v>1590</v>
      </c>
      <c r="Q989" t="s"/>
      <c r="R989" t="s">
        <v>118</v>
      </c>
      <c r="S989" t="s">
        <v>1409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HYPERLINK("https://hotelmonitor-cachepage.eclerx.com/savepage/tk_15435848389779792_sr_2117.html","info")</f>
        <v/>
      </c>
      <c r="AA989" t="n">
        <v>8820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160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1694733</v>
      </c>
      <c r="AZ989" t="s">
        <v>1591</v>
      </c>
      <c r="BA989" t="s"/>
      <c r="BB989" t="n">
        <v>145205</v>
      </c>
      <c r="BC989" t="n">
        <v>13.3802</v>
      </c>
      <c r="BD989" t="n">
        <v>52.5037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1</v>
      </c>
      <c r="E990" t="s">
        <v>1589</v>
      </c>
      <c r="F990" t="n">
        <v>375729</v>
      </c>
      <c r="G990" t="s">
        <v>74</v>
      </c>
      <c r="H990" t="s">
        <v>75</v>
      </c>
      <c r="I990" t="s"/>
      <c r="J990" t="s">
        <v>74</v>
      </c>
      <c r="K990" t="n">
        <v>155</v>
      </c>
      <c r="L990" t="s">
        <v>76</v>
      </c>
      <c r="M990" t="s"/>
      <c r="N990" t="s">
        <v>1592</v>
      </c>
      <c r="O990" t="s">
        <v>78</v>
      </c>
      <c r="P990" t="s">
        <v>1590</v>
      </c>
      <c r="Q990" t="s"/>
      <c r="R990" t="s">
        <v>118</v>
      </c>
      <c r="S990" t="s">
        <v>128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HYPERLINK("https://hotelmonitor-cachepage.eclerx.com/savepage/tk_15435848389779792_sr_2117.html","info")</f>
        <v/>
      </c>
      <c r="AA990" t="n">
        <v>8820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160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1694733</v>
      </c>
      <c r="AZ990" t="s">
        <v>1591</v>
      </c>
      <c r="BA990" t="s"/>
      <c r="BB990" t="n">
        <v>145205</v>
      </c>
      <c r="BC990" t="n">
        <v>13.3802</v>
      </c>
      <c r="BD990" t="n">
        <v>52.5037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1</v>
      </c>
      <c r="E991" t="s">
        <v>1589</v>
      </c>
      <c r="F991" t="n">
        <v>375729</v>
      </c>
      <c r="G991" t="s">
        <v>74</v>
      </c>
      <c r="H991" t="s">
        <v>75</v>
      </c>
      <c r="I991" t="s"/>
      <c r="J991" t="s">
        <v>74</v>
      </c>
      <c r="K991" t="n">
        <v>155</v>
      </c>
      <c r="L991" t="s">
        <v>76</v>
      </c>
      <c r="M991" t="s"/>
      <c r="N991" t="s">
        <v>1593</v>
      </c>
      <c r="O991" t="s">
        <v>78</v>
      </c>
      <c r="P991" t="s">
        <v>1590</v>
      </c>
      <c r="Q991" t="s"/>
      <c r="R991" t="s">
        <v>118</v>
      </c>
      <c r="S991" t="s">
        <v>128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HYPERLINK("https://hotelmonitor-cachepage.eclerx.com/savepage/tk_15435848389779792_sr_2117.html","info")</f>
        <v/>
      </c>
      <c r="AA991" t="n">
        <v>8820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160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1694733</v>
      </c>
      <c r="AZ991" t="s">
        <v>1591</v>
      </c>
      <c r="BA991" t="s"/>
      <c r="BB991" t="n">
        <v>145205</v>
      </c>
      <c r="BC991" t="n">
        <v>13.3802</v>
      </c>
      <c r="BD991" t="n">
        <v>52.5037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1</v>
      </c>
      <c r="E992" t="s">
        <v>1589</v>
      </c>
      <c r="F992" t="n">
        <v>375729</v>
      </c>
      <c r="G992" t="s">
        <v>74</v>
      </c>
      <c r="H992" t="s">
        <v>75</v>
      </c>
      <c r="I992" t="s"/>
      <c r="J992" t="s">
        <v>74</v>
      </c>
      <c r="K992" t="n">
        <v>191</v>
      </c>
      <c r="L992" t="s">
        <v>76</v>
      </c>
      <c r="M992" t="s"/>
      <c r="N992" t="s">
        <v>1592</v>
      </c>
      <c r="O992" t="s">
        <v>78</v>
      </c>
      <c r="P992" t="s">
        <v>1590</v>
      </c>
      <c r="Q992" t="s"/>
      <c r="R992" t="s">
        <v>118</v>
      </c>
      <c r="S992" t="s">
        <v>654</v>
      </c>
      <c r="T992" t="s">
        <v>82</v>
      </c>
      <c r="U992" t="s"/>
      <c r="V992" t="s">
        <v>83</v>
      </c>
      <c r="W992" t="s">
        <v>99</v>
      </c>
      <c r="X992" t="s"/>
      <c r="Y992" t="s">
        <v>85</v>
      </c>
      <c r="Z992">
        <f>HYPERLINK("https://hotelmonitor-cachepage.eclerx.com/savepage/tk_15435848389779792_sr_2117.html","info")</f>
        <v/>
      </c>
      <c r="AA992" t="n">
        <v>8820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160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1694733</v>
      </c>
      <c r="AZ992" t="s">
        <v>1591</v>
      </c>
      <c r="BA992" t="s"/>
      <c r="BB992" t="n">
        <v>145205</v>
      </c>
      <c r="BC992" t="n">
        <v>13.3802</v>
      </c>
      <c r="BD992" t="n">
        <v>52.5037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1</v>
      </c>
      <c r="E993" t="s">
        <v>1589</v>
      </c>
      <c r="F993" t="n">
        <v>375729</v>
      </c>
      <c r="G993" t="s">
        <v>74</v>
      </c>
      <c r="H993" t="s">
        <v>75</v>
      </c>
      <c r="I993" t="s"/>
      <c r="J993" t="s">
        <v>74</v>
      </c>
      <c r="K993" t="n">
        <v>191</v>
      </c>
      <c r="L993" t="s">
        <v>76</v>
      </c>
      <c r="M993" t="s"/>
      <c r="N993" t="s">
        <v>1593</v>
      </c>
      <c r="O993" t="s">
        <v>78</v>
      </c>
      <c r="P993" t="s">
        <v>1590</v>
      </c>
      <c r="Q993" t="s"/>
      <c r="R993" t="s">
        <v>118</v>
      </c>
      <c r="S993" t="s">
        <v>654</v>
      </c>
      <c r="T993" t="s">
        <v>82</v>
      </c>
      <c r="U993" t="s"/>
      <c r="V993" t="s">
        <v>83</v>
      </c>
      <c r="W993" t="s">
        <v>99</v>
      </c>
      <c r="X993" t="s"/>
      <c r="Y993" t="s">
        <v>85</v>
      </c>
      <c r="Z993">
        <f>HYPERLINK("https://hotelmonitor-cachepage.eclerx.com/savepage/tk_15435848389779792_sr_2117.html","info")</f>
        <v/>
      </c>
      <c r="AA993" t="n">
        <v>8820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160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1694733</v>
      </c>
      <c r="AZ993" t="s">
        <v>1591</v>
      </c>
      <c r="BA993" t="s"/>
      <c r="BB993" t="n">
        <v>145205</v>
      </c>
      <c r="BC993" t="n">
        <v>13.3802</v>
      </c>
      <c r="BD993" t="n">
        <v>52.5037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1</v>
      </c>
      <c r="E994" t="s">
        <v>1589</v>
      </c>
      <c r="F994" t="n">
        <v>375729</v>
      </c>
      <c r="G994" t="s">
        <v>74</v>
      </c>
      <c r="H994" t="s">
        <v>75</v>
      </c>
      <c r="I994" t="s"/>
      <c r="J994" t="s">
        <v>74</v>
      </c>
      <c r="K994" t="n">
        <v>225</v>
      </c>
      <c r="L994" t="s">
        <v>76</v>
      </c>
      <c r="M994" t="s"/>
      <c r="N994" t="s">
        <v>620</v>
      </c>
      <c r="O994" t="s">
        <v>78</v>
      </c>
      <c r="P994" t="s">
        <v>1590</v>
      </c>
      <c r="Q994" t="s"/>
      <c r="R994" t="s">
        <v>118</v>
      </c>
      <c r="S994" t="s">
        <v>1082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HYPERLINK("https://hotelmonitor-cachepage.eclerx.com/savepage/tk_15435848389779792_sr_2117.html","info")</f>
        <v/>
      </c>
      <c r="AA994" t="n">
        <v>8820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160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1694733</v>
      </c>
      <c r="AZ994" t="s">
        <v>1591</v>
      </c>
      <c r="BA994" t="s"/>
      <c r="BB994" t="n">
        <v>145205</v>
      </c>
      <c r="BC994" t="n">
        <v>13.3802</v>
      </c>
      <c r="BD994" t="n">
        <v>52.5037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1</v>
      </c>
      <c r="E995" t="s">
        <v>1589</v>
      </c>
      <c r="F995" t="n">
        <v>375729</v>
      </c>
      <c r="G995" t="s">
        <v>74</v>
      </c>
      <c r="H995" t="s">
        <v>75</v>
      </c>
      <c r="I995" t="s"/>
      <c r="J995" t="s">
        <v>74</v>
      </c>
      <c r="K995" t="n">
        <v>261</v>
      </c>
      <c r="L995" t="s">
        <v>76</v>
      </c>
      <c r="M995" t="s"/>
      <c r="N995" t="s">
        <v>1594</v>
      </c>
      <c r="O995" t="s">
        <v>78</v>
      </c>
      <c r="P995" t="s">
        <v>1590</v>
      </c>
      <c r="Q995" t="s"/>
      <c r="R995" t="s">
        <v>118</v>
      </c>
      <c r="S995" t="s">
        <v>1595</v>
      </c>
      <c r="T995" t="s">
        <v>82</v>
      </c>
      <c r="U995" t="s"/>
      <c r="V995" t="s">
        <v>83</v>
      </c>
      <c r="W995" t="s">
        <v>99</v>
      </c>
      <c r="X995" t="s"/>
      <c r="Y995" t="s">
        <v>85</v>
      </c>
      <c r="Z995">
        <f>HYPERLINK("https://hotelmonitor-cachepage.eclerx.com/savepage/tk_15435848389779792_sr_2117.html","info")</f>
        <v/>
      </c>
      <c r="AA995" t="n">
        <v>8820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160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1694733</v>
      </c>
      <c r="AZ995" t="s">
        <v>1591</v>
      </c>
      <c r="BA995" t="s"/>
      <c r="BB995" t="n">
        <v>145205</v>
      </c>
      <c r="BC995" t="n">
        <v>13.3802</v>
      </c>
      <c r="BD995" t="n">
        <v>52.5037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1</v>
      </c>
      <c r="E996" t="s">
        <v>1589</v>
      </c>
      <c r="F996" t="n">
        <v>375729</v>
      </c>
      <c r="G996" t="s">
        <v>74</v>
      </c>
      <c r="H996" t="s">
        <v>75</v>
      </c>
      <c r="I996" t="s"/>
      <c r="J996" t="s">
        <v>74</v>
      </c>
      <c r="K996" t="n">
        <v>261</v>
      </c>
      <c r="L996" t="s">
        <v>76</v>
      </c>
      <c r="M996" t="s"/>
      <c r="N996" t="s">
        <v>620</v>
      </c>
      <c r="O996" t="s">
        <v>78</v>
      </c>
      <c r="P996" t="s">
        <v>1590</v>
      </c>
      <c r="Q996" t="s"/>
      <c r="R996" t="s">
        <v>118</v>
      </c>
      <c r="S996" t="s">
        <v>1595</v>
      </c>
      <c r="T996" t="s">
        <v>82</v>
      </c>
      <c r="U996" t="s"/>
      <c r="V996" t="s">
        <v>83</v>
      </c>
      <c r="W996" t="s">
        <v>99</v>
      </c>
      <c r="X996" t="s"/>
      <c r="Y996" t="s">
        <v>85</v>
      </c>
      <c r="Z996">
        <f>HYPERLINK("https://hotelmonitor-cachepage.eclerx.com/savepage/tk_15435848389779792_sr_2117.html","info")</f>
        <v/>
      </c>
      <c r="AA996" t="n">
        <v>8820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160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1694733</v>
      </c>
      <c r="AZ996" t="s">
        <v>1591</v>
      </c>
      <c r="BA996" t="s"/>
      <c r="BB996" t="n">
        <v>145205</v>
      </c>
      <c r="BC996" t="n">
        <v>13.3802</v>
      </c>
      <c r="BD996" t="n">
        <v>52.5037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1</v>
      </c>
      <c r="E997" t="s">
        <v>1589</v>
      </c>
      <c r="F997" t="n">
        <v>375729</v>
      </c>
      <c r="G997" t="s">
        <v>74</v>
      </c>
      <c r="H997" t="s">
        <v>75</v>
      </c>
      <c r="I997" t="s"/>
      <c r="J997" t="s">
        <v>74</v>
      </c>
      <c r="K997" t="n">
        <v>265</v>
      </c>
      <c r="L997" t="s">
        <v>76</v>
      </c>
      <c r="M997" t="s"/>
      <c r="N997" t="s">
        <v>1596</v>
      </c>
      <c r="O997" t="s">
        <v>78</v>
      </c>
      <c r="P997" t="s">
        <v>1590</v>
      </c>
      <c r="Q997" t="s"/>
      <c r="R997" t="s">
        <v>118</v>
      </c>
      <c r="S997" t="s">
        <v>1597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HYPERLINK("https://hotelmonitor-cachepage.eclerx.com/savepage/tk_15435848389779792_sr_2117.html","info")</f>
        <v/>
      </c>
      <c r="AA997" t="n">
        <v>8820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160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1694733</v>
      </c>
      <c r="AZ997" t="s">
        <v>1591</v>
      </c>
      <c r="BA997" t="s"/>
      <c r="BB997" t="n">
        <v>145205</v>
      </c>
      <c r="BC997" t="n">
        <v>13.3802</v>
      </c>
      <c r="BD997" t="n">
        <v>52.5037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1</v>
      </c>
      <c r="E998" t="s">
        <v>1589</v>
      </c>
      <c r="F998" t="n">
        <v>375729</v>
      </c>
      <c r="G998" t="s">
        <v>74</v>
      </c>
      <c r="H998" t="s">
        <v>75</v>
      </c>
      <c r="I998" t="s"/>
      <c r="J998" t="s">
        <v>74</v>
      </c>
      <c r="K998" t="n">
        <v>301</v>
      </c>
      <c r="L998" t="s">
        <v>76</v>
      </c>
      <c r="M998" t="s"/>
      <c r="N998" t="s">
        <v>1596</v>
      </c>
      <c r="O998" t="s">
        <v>78</v>
      </c>
      <c r="P998" t="s">
        <v>1590</v>
      </c>
      <c r="Q998" t="s"/>
      <c r="R998" t="s">
        <v>118</v>
      </c>
      <c r="S998" t="s">
        <v>1598</v>
      </c>
      <c r="T998" t="s">
        <v>82</v>
      </c>
      <c r="U998" t="s"/>
      <c r="V998" t="s">
        <v>83</v>
      </c>
      <c r="W998" t="s">
        <v>99</v>
      </c>
      <c r="X998" t="s"/>
      <c r="Y998" t="s">
        <v>85</v>
      </c>
      <c r="Z998">
        <f>HYPERLINK("https://hotelmonitor-cachepage.eclerx.com/savepage/tk_15435848389779792_sr_2117.html","info")</f>
        <v/>
      </c>
      <c r="AA998" t="n">
        <v>8820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160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1694733</v>
      </c>
      <c r="AZ998" t="s">
        <v>1591</v>
      </c>
      <c r="BA998" t="s"/>
      <c r="BB998" t="n">
        <v>145205</v>
      </c>
      <c r="BC998" t="n">
        <v>13.3802</v>
      </c>
      <c r="BD998" t="n">
        <v>52.5037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1</v>
      </c>
      <c r="E999" t="s">
        <v>1599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131.54</v>
      </c>
      <c r="L999" t="s">
        <v>76</v>
      </c>
      <c r="M999" t="s"/>
      <c r="N999" t="s">
        <v>756</v>
      </c>
      <c r="O999" t="s">
        <v>78</v>
      </c>
      <c r="P999" t="s">
        <v>1599</v>
      </c>
      <c r="Q999" t="s"/>
      <c r="R999" t="s">
        <v>80</v>
      </c>
      <c r="S999" t="s">
        <v>1600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HYPERLINK("https://hotelmonitor-cachepage.eclerx.com/savepage/tk_1543584830877188_sr_2117.html","info")</f>
        <v/>
      </c>
      <c r="AA999" t="n">
        <v>-2071467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156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2071467</v>
      </c>
      <c r="AZ999" t="s">
        <v>1601</v>
      </c>
      <c r="BA999" t="s"/>
      <c r="BB999" t="n">
        <v>421986</v>
      </c>
      <c r="BC999" t="n">
        <v>13.389879</v>
      </c>
      <c r="BD999" t="n">
        <v>52.526524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1</v>
      </c>
      <c r="E1000" t="s">
        <v>1599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165.56</v>
      </c>
      <c r="L1000" t="s">
        <v>76</v>
      </c>
      <c r="M1000" t="s"/>
      <c r="N1000" t="s">
        <v>1602</v>
      </c>
      <c r="O1000" t="s">
        <v>78</v>
      </c>
      <c r="P1000" t="s">
        <v>1599</v>
      </c>
      <c r="Q1000" t="s"/>
      <c r="R1000" t="s">
        <v>80</v>
      </c>
      <c r="S1000" t="s">
        <v>1603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HYPERLINK("https://hotelmonitor-cachepage.eclerx.com/savepage/tk_1543584830877188_sr_2117.html","info")</f>
        <v/>
      </c>
      <c r="AA1000" t="n">
        <v>-2071467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156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2071467</v>
      </c>
      <c r="AZ1000" t="s">
        <v>1601</v>
      </c>
      <c r="BA1000" t="s"/>
      <c r="BB1000" t="n">
        <v>421986</v>
      </c>
      <c r="BC1000" t="n">
        <v>13.389879</v>
      </c>
      <c r="BD1000" t="n">
        <v>52.526524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1</v>
      </c>
      <c r="E1001" t="s">
        <v>1599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207.26</v>
      </c>
      <c r="L1001" t="s">
        <v>76</v>
      </c>
      <c r="M1001" t="s"/>
      <c r="N1001" t="s">
        <v>1602</v>
      </c>
      <c r="O1001" t="s">
        <v>78</v>
      </c>
      <c r="P1001" t="s">
        <v>1599</v>
      </c>
      <c r="Q1001" t="s"/>
      <c r="R1001" t="s">
        <v>80</v>
      </c>
      <c r="S1001" t="s">
        <v>1604</v>
      </c>
      <c r="T1001" t="s">
        <v>82</v>
      </c>
      <c r="U1001" t="s"/>
      <c r="V1001" t="s">
        <v>83</v>
      </c>
      <c r="W1001" t="s">
        <v>99</v>
      </c>
      <c r="X1001" t="s"/>
      <c r="Y1001" t="s">
        <v>85</v>
      </c>
      <c r="Z1001">
        <f>HYPERLINK("https://hotelmonitor-cachepage.eclerx.com/savepage/tk_1543584830877188_sr_2117.html","info")</f>
        <v/>
      </c>
      <c r="AA1001" t="n">
        <v>-2071467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156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2071467</v>
      </c>
      <c r="AZ1001" t="s">
        <v>1601</v>
      </c>
      <c r="BA1001" t="s"/>
      <c r="BB1001" t="n">
        <v>421986</v>
      </c>
      <c r="BC1001" t="n">
        <v>13.389879</v>
      </c>
      <c r="BD1001" t="n">
        <v>52.526524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1</v>
      </c>
      <c r="E1002" t="s">
        <v>1605</v>
      </c>
      <c r="F1002" t="n">
        <v>1001308</v>
      </c>
      <c r="G1002" t="s">
        <v>74</v>
      </c>
      <c r="H1002" t="s">
        <v>75</v>
      </c>
      <c r="I1002" t="s"/>
      <c r="J1002" t="s">
        <v>74</v>
      </c>
      <c r="K1002" t="n">
        <v>124.95</v>
      </c>
      <c r="L1002" t="s">
        <v>76</v>
      </c>
      <c r="M1002" t="s"/>
      <c r="N1002" t="s">
        <v>125</v>
      </c>
      <c r="O1002" t="s">
        <v>78</v>
      </c>
      <c r="P1002" t="s">
        <v>1606</v>
      </c>
      <c r="Q1002" t="s"/>
      <c r="R1002" t="s">
        <v>118</v>
      </c>
      <c r="S1002" t="s">
        <v>387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HYPERLINK("https://hotelmonitor-cachepage.eclerx.com/savepage/tk_15435846025761619_sr_2117.html","info")</f>
        <v/>
      </c>
      <c r="AA1002" t="n">
        <v>144096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30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163023</v>
      </c>
      <c r="AZ1002" t="s">
        <v>1607</v>
      </c>
      <c r="BA1002" t="s"/>
      <c r="BB1002" t="n">
        <v>169866</v>
      </c>
      <c r="BC1002" t="n">
        <v>13.363933</v>
      </c>
      <c r="BD1002" t="n">
        <v>52.50738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1</v>
      </c>
      <c r="E1003" t="s">
        <v>1605</v>
      </c>
      <c r="F1003" t="n">
        <v>1001308</v>
      </c>
      <c r="G1003" t="s">
        <v>74</v>
      </c>
      <c r="H1003" t="s">
        <v>75</v>
      </c>
      <c r="I1003" t="s"/>
      <c r="J1003" t="s">
        <v>74</v>
      </c>
      <c r="K1003" t="n">
        <v>166.95</v>
      </c>
      <c r="L1003" t="s">
        <v>76</v>
      </c>
      <c r="M1003" t="s"/>
      <c r="N1003" t="s">
        <v>144</v>
      </c>
      <c r="O1003" t="s">
        <v>78</v>
      </c>
      <c r="P1003" t="s">
        <v>1606</v>
      </c>
      <c r="Q1003" t="s"/>
      <c r="R1003" t="s">
        <v>118</v>
      </c>
      <c r="S1003" t="s">
        <v>285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HYPERLINK("https://hotelmonitor-cachepage.eclerx.com/savepage/tk_15435846025761619_sr_2117.html","info")</f>
        <v/>
      </c>
      <c r="AA1003" t="n">
        <v>144096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30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163023</v>
      </c>
      <c r="AZ1003" t="s">
        <v>1607</v>
      </c>
      <c r="BA1003" t="s"/>
      <c r="BB1003" t="n">
        <v>169866</v>
      </c>
      <c r="BC1003" t="n">
        <v>13.363933</v>
      </c>
      <c r="BD1003" t="n">
        <v>52.50738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1</v>
      </c>
      <c r="E1004" t="s">
        <v>1605</v>
      </c>
      <c r="F1004" t="n">
        <v>1001308</v>
      </c>
      <c r="G1004" t="s">
        <v>74</v>
      </c>
      <c r="H1004" t="s">
        <v>75</v>
      </c>
      <c r="I1004" t="s"/>
      <c r="J1004" t="s">
        <v>74</v>
      </c>
      <c r="K1004" t="n">
        <v>219.45</v>
      </c>
      <c r="L1004" t="s">
        <v>76</v>
      </c>
      <c r="M1004" t="s"/>
      <c r="N1004" t="s">
        <v>562</v>
      </c>
      <c r="O1004" t="s">
        <v>78</v>
      </c>
      <c r="P1004" t="s">
        <v>1606</v>
      </c>
      <c r="Q1004" t="s"/>
      <c r="R1004" t="s">
        <v>118</v>
      </c>
      <c r="S1004" t="s">
        <v>316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HYPERLINK("https://hotelmonitor-cachepage.eclerx.com/savepage/tk_15435846025761619_sr_2117.html","info")</f>
        <v/>
      </c>
      <c r="AA1004" t="n">
        <v>144096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30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163023</v>
      </c>
      <c r="AZ1004" t="s">
        <v>1607</v>
      </c>
      <c r="BA1004" t="s"/>
      <c r="BB1004" t="n">
        <v>169866</v>
      </c>
      <c r="BC1004" t="n">
        <v>13.363933</v>
      </c>
      <c r="BD1004" t="n">
        <v>52.50738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1</v>
      </c>
      <c r="E1005" t="s">
        <v>1608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68</v>
      </c>
      <c r="L1005" t="s">
        <v>76</v>
      </c>
      <c r="M1005" t="s"/>
      <c r="N1005" t="s">
        <v>113</v>
      </c>
      <c r="O1005" t="s">
        <v>78</v>
      </c>
      <c r="P1005" t="s">
        <v>1608</v>
      </c>
      <c r="Q1005" t="s"/>
      <c r="R1005" t="s">
        <v>80</v>
      </c>
      <c r="S1005" t="s">
        <v>1609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HYPERLINK("https://hotelmonitor-cachepage.eclerx.com/savepage/tk_1543584709272077_sr_2117.html","info")</f>
        <v/>
      </c>
      <c r="AA1005" t="n">
        <v>-2902865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88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2902865</v>
      </c>
      <c r="AZ1005" t="s">
        <v>1610</v>
      </c>
      <c r="BA1005" t="s"/>
      <c r="BB1005" t="n">
        <v>544883</v>
      </c>
      <c r="BC1005" t="n">
        <v>13.540555</v>
      </c>
      <c r="BD1005" t="n">
        <v>52.396687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1</v>
      </c>
      <c r="E1006" t="s">
        <v>1611</v>
      </c>
      <c r="F1006" t="n">
        <v>3554772</v>
      </c>
      <c r="G1006" t="s">
        <v>74</v>
      </c>
      <c r="H1006" t="s">
        <v>75</v>
      </c>
      <c r="I1006" t="s"/>
      <c r="J1006" t="s">
        <v>74</v>
      </c>
      <c r="K1006" t="n">
        <v>301.46</v>
      </c>
      <c r="L1006" t="s">
        <v>76</v>
      </c>
      <c r="M1006" t="s"/>
      <c r="N1006" t="s">
        <v>1612</v>
      </c>
      <c r="O1006" t="s">
        <v>78</v>
      </c>
      <c r="P1006" t="s">
        <v>1613</v>
      </c>
      <c r="Q1006" t="s"/>
      <c r="R1006" t="s">
        <v>153</v>
      </c>
      <c r="S1006" t="s">
        <v>1614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HYPERLINK("https://hotelmonitor-cachepage.eclerx.com/savepage/tk_15435849257984056_sr_2117.html","info")</f>
        <v/>
      </c>
      <c r="AA1006" t="n">
        <v>9274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210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1704877</v>
      </c>
      <c r="AZ1006" t="s">
        <v>1615</v>
      </c>
      <c r="BA1006" t="s"/>
      <c r="BB1006" t="n">
        <v>10517</v>
      </c>
      <c r="BC1006" t="n">
        <v>13.402762</v>
      </c>
      <c r="BD1006" t="n">
        <v>52.51955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1</v>
      </c>
      <c r="E1007" t="s">
        <v>1611</v>
      </c>
      <c r="F1007" t="n">
        <v>3554772</v>
      </c>
      <c r="G1007" t="s">
        <v>74</v>
      </c>
      <c r="H1007" t="s">
        <v>75</v>
      </c>
      <c r="I1007" t="s"/>
      <c r="J1007" t="s">
        <v>74</v>
      </c>
      <c r="K1007" t="n">
        <v>357</v>
      </c>
      <c r="L1007" t="s">
        <v>76</v>
      </c>
      <c r="M1007" t="s"/>
      <c r="N1007" t="s">
        <v>1616</v>
      </c>
      <c r="O1007" t="s">
        <v>78</v>
      </c>
      <c r="P1007" t="s">
        <v>1613</v>
      </c>
      <c r="Q1007" t="s"/>
      <c r="R1007" t="s">
        <v>153</v>
      </c>
      <c r="S1007" t="s">
        <v>1617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HYPERLINK("https://hotelmonitor-cachepage.eclerx.com/savepage/tk_15435849257984056_sr_2117.html","info")</f>
        <v/>
      </c>
      <c r="AA1007" t="n">
        <v>9274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210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1704877</v>
      </c>
      <c r="AZ1007" t="s">
        <v>1615</v>
      </c>
      <c r="BA1007" t="s"/>
      <c r="BB1007" t="n">
        <v>10517</v>
      </c>
      <c r="BC1007" t="n">
        <v>13.402762</v>
      </c>
      <c r="BD1007" t="n">
        <v>52.51955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1</v>
      </c>
      <c r="E1008" t="s">
        <v>1611</v>
      </c>
      <c r="F1008" t="n">
        <v>3554772</v>
      </c>
      <c r="G1008" t="s">
        <v>74</v>
      </c>
      <c r="H1008" t="s">
        <v>75</v>
      </c>
      <c r="I1008" t="s"/>
      <c r="J1008" t="s">
        <v>74</v>
      </c>
      <c r="K1008" t="n">
        <v>301.46</v>
      </c>
      <c r="L1008" t="s">
        <v>76</v>
      </c>
      <c r="M1008" t="s"/>
      <c r="N1008" t="s">
        <v>1618</v>
      </c>
      <c r="O1008" t="s">
        <v>78</v>
      </c>
      <c r="P1008" t="s">
        <v>1613</v>
      </c>
      <c r="Q1008" t="s"/>
      <c r="R1008" t="s">
        <v>153</v>
      </c>
      <c r="S1008" t="s">
        <v>1614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HYPERLINK("https://hotelmonitor-cachepage.eclerx.com/savepage/tk_15435849257984056_sr_2117.html","info")</f>
        <v/>
      </c>
      <c r="AA1008" t="n">
        <v>9274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210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1704877</v>
      </c>
      <c r="AZ1008" t="s">
        <v>1615</v>
      </c>
      <c r="BA1008" t="s"/>
      <c r="BB1008" t="n">
        <v>10517</v>
      </c>
      <c r="BC1008" t="n">
        <v>13.402762</v>
      </c>
      <c r="BD1008" t="n">
        <v>52.51955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1</v>
      </c>
      <c r="E1009" t="s">
        <v>1611</v>
      </c>
      <c r="F1009" t="n">
        <v>3554772</v>
      </c>
      <c r="G1009" t="s">
        <v>74</v>
      </c>
      <c r="H1009" t="s">
        <v>75</v>
      </c>
      <c r="I1009" t="s"/>
      <c r="J1009" t="s">
        <v>74</v>
      </c>
      <c r="K1009" t="n">
        <v>329.29</v>
      </c>
      <c r="L1009" t="s">
        <v>76</v>
      </c>
      <c r="M1009" t="s"/>
      <c r="N1009" t="s">
        <v>1619</v>
      </c>
      <c r="O1009" t="s">
        <v>78</v>
      </c>
      <c r="P1009" t="s">
        <v>1613</v>
      </c>
      <c r="Q1009" t="s"/>
      <c r="R1009" t="s">
        <v>153</v>
      </c>
      <c r="S1009" t="s">
        <v>1620</v>
      </c>
      <c r="T1009" t="s">
        <v>82</v>
      </c>
      <c r="U1009" t="s"/>
      <c r="V1009" t="s">
        <v>83</v>
      </c>
      <c r="W1009" t="s">
        <v>99</v>
      </c>
      <c r="X1009" t="s"/>
      <c r="Y1009" t="s">
        <v>85</v>
      </c>
      <c r="Z1009">
        <f>HYPERLINK("https://hotelmonitor-cachepage.eclerx.com/savepage/tk_15435849257984056_sr_2117.html","info")</f>
        <v/>
      </c>
      <c r="AA1009" t="n">
        <v>9274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210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1704877</v>
      </c>
      <c r="AZ1009" t="s">
        <v>1615</v>
      </c>
      <c r="BA1009" t="s"/>
      <c r="BB1009" t="n">
        <v>10517</v>
      </c>
      <c r="BC1009" t="n">
        <v>13.402762</v>
      </c>
      <c r="BD1009" t="n">
        <v>52.51955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1</v>
      </c>
      <c r="E1010" t="s">
        <v>1611</v>
      </c>
      <c r="F1010" t="n">
        <v>3554772</v>
      </c>
      <c r="G1010" t="s">
        <v>74</v>
      </c>
      <c r="H1010" t="s">
        <v>75</v>
      </c>
      <c r="I1010" t="s"/>
      <c r="J1010" t="s">
        <v>74</v>
      </c>
      <c r="K1010" t="n">
        <v>329.29</v>
      </c>
      <c r="L1010" t="s">
        <v>76</v>
      </c>
      <c r="M1010" t="s"/>
      <c r="N1010" t="s">
        <v>1618</v>
      </c>
      <c r="O1010" t="s">
        <v>78</v>
      </c>
      <c r="P1010" t="s">
        <v>1613</v>
      </c>
      <c r="Q1010" t="s"/>
      <c r="R1010" t="s">
        <v>153</v>
      </c>
      <c r="S1010" t="s">
        <v>1620</v>
      </c>
      <c r="T1010" t="s">
        <v>82</v>
      </c>
      <c r="U1010" t="s"/>
      <c r="V1010" t="s">
        <v>83</v>
      </c>
      <c r="W1010" t="s">
        <v>99</v>
      </c>
      <c r="X1010" t="s"/>
      <c r="Y1010" t="s">
        <v>85</v>
      </c>
      <c r="Z1010">
        <f>HYPERLINK("https://hotelmonitor-cachepage.eclerx.com/savepage/tk_15435849257984056_sr_2117.html","info")</f>
        <v/>
      </c>
      <c r="AA1010" t="n">
        <v>9274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210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1704877</v>
      </c>
      <c r="AZ1010" t="s">
        <v>1615</v>
      </c>
      <c r="BA1010" t="s"/>
      <c r="BB1010" t="n">
        <v>10517</v>
      </c>
      <c r="BC1010" t="n">
        <v>13.402762</v>
      </c>
      <c r="BD1010" t="n">
        <v>52.51955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1</v>
      </c>
      <c r="E1011" t="s">
        <v>1611</v>
      </c>
      <c r="F1011" t="n">
        <v>3554772</v>
      </c>
      <c r="G1011" t="s">
        <v>74</v>
      </c>
      <c r="H1011" t="s">
        <v>75</v>
      </c>
      <c r="I1011" t="s"/>
      <c r="J1011" t="s">
        <v>74</v>
      </c>
      <c r="K1011" t="n">
        <v>349.14</v>
      </c>
      <c r="L1011" t="s">
        <v>76</v>
      </c>
      <c r="M1011" t="s"/>
      <c r="N1011" t="s">
        <v>1621</v>
      </c>
      <c r="O1011" t="s">
        <v>78</v>
      </c>
      <c r="P1011" t="s">
        <v>1613</v>
      </c>
      <c r="Q1011" t="s"/>
      <c r="R1011" t="s">
        <v>153</v>
      </c>
      <c r="S1011" t="s">
        <v>1622</v>
      </c>
      <c r="T1011" t="s">
        <v>82</v>
      </c>
      <c r="U1011" t="s"/>
      <c r="V1011" t="s">
        <v>83</v>
      </c>
      <c r="W1011" t="s">
        <v>99</v>
      </c>
      <c r="X1011" t="s"/>
      <c r="Y1011" t="s">
        <v>85</v>
      </c>
      <c r="Z1011">
        <f>HYPERLINK("https://hotelmonitor-cachepage.eclerx.com/savepage/tk_15435849257984056_sr_2117.html","info")</f>
        <v/>
      </c>
      <c r="AA1011" t="n">
        <v>9274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210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1704877</v>
      </c>
      <c r="AZ1011" t="s">
        <v>1615</v>
      </c>
      <c r="BA1011" t="s"/>
      <c r="BB1011" t="n">
        <v>10517</v>
      </c>
      <c r="BC1011" t="n">
        <v>13.402762</v>
      </c>
      <c r="BD1011" t="n">
        <v>52.51955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1</v>
      </c>
      <c r="E1012" t="s">
        <v>1611</v>
      </c>
      <c r="F1012" t="n">
        <v>3554772</v>
      </c>
      <c r="G1012" t="s">
        <v>74</v>
      </c>
      <c r="H1012" t="s">
        <v>75</v>
      </c>
      <c r="I1012" t="s"/>
      <c r="J1012" t="s">
        <v>74</v>
      </c>
      <c r="K1012" t="n">
        <v>349.14</v>
      </c>
      <c r="L1012" t="s">
        <v>76</v>
      </c>
      <c r="M1012" t="s"/>
      <c r="N1012" t="s">
        <v>1623</v>
      </c>
      <c r="O1012" t="s">
        <v>78</v>
      </c>
      <c r="P1012" t="s">
        <v>1613</v>
      </c>
      <c r="Q1012" t="s"/>
      <c r="R1012" t="s">
        <v>153</v>
      </c>
      <c r="S1012" t="s">
        <v>1622</v>
      </c>
      <c r="T1012" t="s">
        <v>82</v>
      </c>
      <c r="U1012" t="s"/>
      <c r="V1012" t="s">
        <v>83</v>
      </c>
      <c r="W1012" t="s">
        <v>99</v>
      </c>
      <c r="X1012" t="s"/>
      <c r="Y1012" t="s">
        <v>85</v>
      </c>
      <c r="Z1012">
        <f>HYPERLINK("https://hotelmonitor-cachepage.eclerx.com/savepage/tk_15435849257984056_sr_2117.html","info")</f>
        <v/>
      </c>
      <c r="AA1012" t="n">
        <v>9274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210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1704877</v>
      </c>
      <c r="AZ1012" t="s">
        <v>1615</v>
      </c>
      <c r="BA1012" t="s"/>
      <c r="BB1012" t="n">
        <v>10517</v>
      </c>
      <c r="BC1012" t="n">
        <v>13.402762</v>
      </c>
      <c r="BD1012" t="n">
        <v>52.51955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1</v>
      </c>
      <c r="E1013" t="s">
        <v>1611</v>
      </c>
      <c r="F1013" t="n">
        <v>3554772</v>
      </c>
      <c r="G1013" t="s">
        <v>74</v>
      </c>
      <c r="H1013" t="s">
        <v>75</v>
      </c>
      <c r="I1013" t="s"/>
      <c r="J1013" t="s">
        <v>74</v>
      </c>
      <c r="K1013" t="n">
        <v>357</v>
      </c>
      <c r="L1013" t="s">
        <v>76</v>
      </c>
      <c r="M1013" t="s"/>
      <c r="N1013" t="s">
        <v>1624</v>
      </c>
      <c r="O1013" t="s">
        <v>78</v>
      </c>
      <c r="P1013" t="s">
        <v>1613</v>
      </c>
      <c r="Q1013" t="s"/>
      <c r="R1013" t="s">
        <v>153</v>
      </c>
      <c r="S1013" t="s">
        <v>1617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HYPERLINK("https://hotelmonitor-cachepage.eclerx.com/savepage/tk_15435849257984056_sr_2117.html","info")</f>
        <v/>
      </c>
      <c r="AA1013" t="n">
        <v>9274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210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1704877</v>
      </c>
      <c r="AZ1013" t="s">
        <v>1615</v>
      </c>
      <c r="BA1013" t="s"/>
      <c r="BB1013" t="n">
        <v>10517</v>
      </c>
      <c r="BC1013" t="n">
        <v>13.402762</v>
      </c>
      <c r="BD1013" t="n">
        <v>52.51955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1</v>
      </c>
      <c r="E1014" t="s">
        <v>1611</v>
      </c>
      <c r="F1014" t="n">
        <v>3554772</v>
      </c>
      <c r="G1014" t="s">
        <v>74</v>
      </c>
      <c r="H1014" t="s">
        <v>75</v>
      </c>
      <c r="I1014" t="s"/>
      <c r="J1014" t="s">
        <v>74</v>
      </c>
      <c r="K1014" t="n">
        <v>372.33</v>
      </c>
      <c r="L1014" t="s">
        <v>76</v>
      </c>
      <c r="M1014" t="s"/>
      <c r="N1014" t="s">
        <v>1625</v>
      </c>
      <c r="O1014" t="s">
        <v>78</v>
      </c>
      <c r="P1014" t="s">
        <v>1613</v>
      </c>
      <c r="Q1014" t="s"/>
      <c r="R1014" t="s">
        <v>153</v>
      </c>
      <c r="S1014" t="s">
        <v>1626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HYPERLINK("https://hotelmonitor-cachepage.eclerx.com/savepage/tk_15435849257984056_sr_2117.html","info")</f>
        <v/>
      </c>
      <c r="AA1014" t="n">
        <v>9274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210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1704877</v>
      </c>
      <c r="AZ1014" t="s">
        <v>1615</v>
      </c>
      <c r="BA1014" t="s"/>
      <c r="BB1014" t="n">
        <v>10517</v>
      </c>
      <c r="BC1014" t="n">
        <v>13.402762</v>
      </c>
      <c r="BD1014" t="n">
        <v>52.51955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1</v>
      </c>
      <c r="E1015" t="s">
        <v>1611</v>
      </c>
      <c r="F1015" t="n">
        <v>3554772</v>
      </c>
      <c r="G1015" t="s">
        <v>74</v>
      </c>
      <c r="H1015" t="s">
        <v>75</v>
      </c>
      <c r="I1015" t="s"/>
      <c r="J1015" t="s">
        <v>74</v>
      </c>
      <c r="K1015" t="n">
        <v>372.33</v>
      </c>
      <c r="L1015" t="s">
        <v>76</v>
      </c>
      <c r="M1015" t="s"/>
      <c r="N1015" t="s">
        <v>1627</v>
      </c>
      <c r="O1015" t="s">
        <v>78</v>
      </c>
      <c r="P1015" t="s">
        <v>1613</v>
      </c>
      <c r="Q1015" t="s"/>
      <c r="R1015" t="s">
        <v>153</v>
      </c>
      <c r="S1015" t="s">
        <v>1626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HYPERLINK("https://hotelmonitor-cachepage.eclerx.com/savepage/tk_15435849257984056_sr_2117.html","info")</f>
        <v/>
      </c>
      <c r="AA1015" t="n">
        <v>9274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210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1704877</v>
      </c>
      <c r="AZ1015" t="s">
        <v>1615</v>
      </c>
      <c r="BA1015" t="s"/>
      <c r="BB1015" t="n">
        <v>10517</v>
      </c>
      <c r="BC1015" t="n">
        <v>13.402762</v>
      </c>
      <c r="BD1015" t="n">
        <v>52.51955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1</v>
      </c>
      <c r="E1016" t="s">
        <v>1611</v>
      </c>
      <c r="F1016" t="n">
        <v>3554772</v>
      </c>
      <c r="G1016" t="s">
        <v>74</v>
      </c>
      <c r="H1016" t="s">
        <v>75</v>
      </c>
      <c r="I1016" t="s"/>
      <c r="J1016" t="s">
        <v>74</v>
      </c>
      <c r="K1016" t="n">
        <v>372.33</v>
      </c>
      <c r="L1016" t="s">
        <v>76</v>
      </c>
      <c r="M1016" t="s"/>
      <c r="N1016" t="s">
        <v>1628</v>
      </c>
      <c r="O1016" t="s">
        <v>78</v>
      </c>
      <c r="P1016" t="s">
        <v>1613</v>
      </c>
      <c r="Q1016" t="s"/>
      <c r="R1016" t="s">
        <v>153</v>
      </c>
      <c r="S1016" t="s">
        <v>1626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HYPERLINK("https://hotelmonitor-cachepage.eclerx.com/savepage/tk_15435849257984056_sr_2117.html","info")</f>
        <v/>
      </c>
      <c r="AA1016" t="n">
        <v>9274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210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1704877</v>
      </c>
      <c r="AZ1016" t="s">
        <v>1615</v>
      </c>
      <c r="BA1016" t="s"/>
      <c r="BB1016" t="n">
        <v>10517</v>
      </c>
      <c r="BC1016" t="n">
        <v>13.402762</v>
      </c>
      <c r="BD1016" t="n">
        <v>52.51955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1</v>
      </c>
      <c r="E1017" t="s">
        <v>1611</v>
      </c>
      <c r="F1017" t="n">
        <v>3554772</v>
      </c>
      <c r="G1017" t="s">
        <v>74</v>
      </c>
      <c r="H1017" t="s">
        <v>75</v>
      </c>
      <c r="I1017" t="s"/>
      <c r="J1017" t="s">
        <v>74</v>
      </c>
      <c r="K1017" t="n">
        <v>372.33</v>
      </c>
      <c r="L1017" t="s">
        <v>76</v>
      </c>
      <c r="M1017" t="s"/>
      <c r="N1017" t="s">
        <v>1629</v>
      </c>
      <c r="O1017" t="s">
        <v>78</v>
      </c>
      <c r="P1017" t="s">
        <v>1613</v>
      </c>
      <c r="Q1017" t="s"/>
      <c r="R1017" t="s">
        <v>153</v>
      </c>
      <c r="S1017" t="s">
        <v>1626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HYPERLINK("https://hotelmonitor-cachepage.eclerx.com/savepage/tk_15435849257984056_sr_2117.html","info")</f>
        <v/>
      </c>
      <c r="AA1017" t="n">
        <v>9274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210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1704877</v>
      </c>
      <c r="AZ1017" t="s">
        <v>1615</v>
      </c>
      <c r="BA1017" t="s"/>
      <c r="BB1017" t="n">
        <v>10517</v>
      </c>
      <c r="BC1017" t="n">
        <v>13.402762</v>
      </c>
      <c r="BD1017" t="n">
        <v>52.51955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1</v>
      </c>
      <c r="E1018" t="s">
        <v>1611</v>
      </c>
      <c r="F1018" t="n">
        <v>3554772</v>
      </c>
      <c r="G1018" t="s">
        <v>74</v>
      </c>
      <c r="H1018" t="s">
        <v>75</v>
      </c>
      <c r="I1018" t="s"/>
      <c r="J1018" t="s">
        <v>74</v>
      </c>
      <c r="K1018" t="n">
        <v>400.17</v>
      </c>
      <c r="L1018" t="s">
        <v>76</v>
      </c>
      <c r="M1018" t="s"/>
      <c r="N1018" t="s">
        <v>1625</v>
      </c>
      <c r="O1018" t="s">
        <v>78</v>
      </c>
      <c r="P1018" t="s">
        <v>1613</v>
      </c>
      <c r="Q1018" t="s"/>
      <c r="R1018" t="s">
        <v>153</v>
      </c>
      <c r="S1018" t="s">
        <v>1630</v>
      </c>
      <c r="T1018" t="s">
        <v>82</v>
      </c>
      <c r="U1018" t="s"/>
      <c r="V1018" t="s">
        <v>83</v>
      </c>
      <c r="W1018" t="s">
        <v>99</v>
      </c>
      <c r="X1018" t="s"/>
      <c r="Y1018" t="s">
        <v>85</v>
      </c>
      <c r="Z1018">
        <f>HYPERLINK("https://hotelmonitor-cachepage.eclerx.com/savepage/tk_15435849257984056_sr_2117.html","info")</f>
        <v/>
      </c>
      <c r="AA1018" t="n">
        <v>9274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210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1704877</v>
      </c>
      <c r="AZ1018" t="s">
        <v>1615</v>
      </c>
      <c r="BA1018" t="s"/>
      <c r="BB1018" t="n">
        <v>10517</v>
      </c>
      <c r="BC1018" t="n">
        <v>13.402762</v>
      </c>
      <c r="BD1018" t="n">
        <v>52.51955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1</v>
      </c>
      <c r="E1019" t="s">
        <v>1611</v>
      </c>
      <c r="F1019" t="n">
        <v>3554772</v>
      </c>
      <c r="G1019" t="s">
        <v>74</v>
      </c>
      <c r="H1019" t="s">
        <v>75</v>
      </c>
      <c r="I1019" t="s"/>
      <c r="J1019" t="s">
        <v>74</v>
      </c>
      <c r="K1019" t="n">
        <v>400.17</v>
      </c>
      <c r="L1019" t="s">
        <v>76</v>
      </c>
      <c r="M1019" t="s"/>
      <c r="N1019" t="s">
        <v>1629</v>
      </c>
      <c r="O1019" t="s">
        <v>78</v>
      </c>
      <c r="P1019" t="s">
        <v>1613</v>
      </c>
      <c r="Q1019" t="s"/>
      <c r="R1019" t="s">
        <v>153</v>
      </c>
      <c r="S1019" t="s">
        <v>1630</v>
      </c>
      <c r="T1019" t="s">
        <v>82</v>
      </c>
      <c r="U1019" t="s"/>
      <c r="V1019" t="s">
        <v>83</v>
      </c>
      <c r="W1019" t="s">
        <v>99</v>
      </c>
      <c r="X1019" t="s"/>
      <c r="Y1019" t="s">
        <v>85</v>
      </c>
      <c r="Z1019">
        <f>HYPERLINK("https://hotelmonitor-cachepage.eclerx.com/savepage/tk_15435849257984056_sr_2117.html","info")</f>
        <v/>
      </c>
      <c r="AA1019" t="n">
        <v>9274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210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1704877</v>
      </c>
      <c r="AZ1019" t="s">
        <v>1615</v>
      </c>
      <c r="BA1019" t="s"/>
      <c r="BB1019" t="n">
        <v>10517</v>
      </c>
      <c r="BC1019" t="n">
        <v>13.402762</v>
      </c>
      <c r="BD1019" t="n">
        <v>52.51955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1</v>
      </c>
      <c r="E1020" t="s">
        <v>1611</v>
      </c>
      <c r="F1020" t="n">
        <v>3554772</v>
      </c>
      <c r="G1020" t="s">
        <v>74</v>
      </c>
      <c r="H1020" t="s">
        <v>75</v>
      </c>
      <c r="I1020" t="s"/>
      <c r="J1020" t="s">
        <v>74</v>
      </c>
      <c r="K1020" t="n">
        <v>400.17</v>
      </c>
      <c r="L1020" t="s">
        <v>76</v>
      </c>
      <c r="M1020" t="s"/>
      <c r="N1020" t="s">
        <v>1628</v>
      </c>
      <c r="O1020" t="s">
        <v>78</v>
      </c>
      <c r="P1020" t="s">
        <v>1613</v>
      </c>
      <c r="Q1020" t="s"/>
      <c r="R1020" t="s">
        <v>153</v>
      </c>
      <c r="S1020" t="s">
        <v>1630</v>
      </c>
      <c r="T1020" t="s">
        <v>82</v>
      </c>
      <c r="U1020" t="s"/>
      <c r="V1020" t="s">
        <v>83</v>
      </c>
      <c r="W1020" t="s">
        <v>99</v>
      </c>
      <c r="X1020" t="s"/>
      <c r="Y1020" t="s">
        <v>85</v>
      </c>
      <c r="Z1020">
        <f>HYPERLINK("https://hotelmonitor-cachepage.eclerx.com/savepage/tk_15435849257984056_sr_2117.html","info")</f>
        <v/>
      </c>
      <c r="AA1020" t="n">
        <v>9274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210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1704877</v>
      </c>
      <c r="AZ1020" t="s">
        <v>1615</v>
      </c>
      <c r="BA1020" t="s"/>
      <c r="BB1020" t="n">
        <v>10517</v>
      </c>
      <c r="BC1020" t="n">
        <v>13.402762</v>
      </c>
      <c r="BD1020" t="n">
        <v>52.51955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1</v>
      </c>
      <c r="E1021" t="s">
        <v>1611</v>
      </c>
      <c r="F1021" t="n">
        <v>3554772</v>
      </c>
      <c r="G1021" t="s">
        <v>74</v>
      </c>
      <c r="H1021" t="s">
        <v>75</v>
      </c>
      <c r="I1021" t="s"/>
      <c r="J1021" t="s">
        <v>74</v>
      </c>
      <c r="K1021" t="n">
        <v>400.17</v>
      </c>
      <c r="L1021" t="s">
        <v>76</v>
      </c>
      <c r="M1021" t="s"/>
      <c r="N1021" t="s">
        <v>1627</v>
      </c>
      <c r="O1021" t="s">
        <v>78</v>
      </c>
      <c r="P1021" t="s">
        <v>1613</v>
      </c>
      <c r="Q1021" t="s"/>
      <c r="R1021" t="s">
        <v>153</v>
      </c>
      <c r="S1021" t="s">
        <v>1630</v>
      </c>
      <c r="T1021" t="s">
        <v>82</v>
      </c>
      <c r="U1021" t="s"/>
      <c r="V1021" t="s">
        <v>83</v>
      </c>
      <c r="W1021" t="s">
        <v>99</v>
      </c>
      <c r="X1021" t="s"/>
      <c r="Y1021" t="s">
        <v>85</v>
      </c>
      <c r="Z1021">
        <f>HYPERLINK("https://hotelmonitor-cachepage.eclerx.com/savepage/tk_15435849257984056_sr_2117.html","info")</f>
        <v/>
      </c>
      <c r="AA1021" t="n">
        <v>9274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210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1704877</v>
      </c>
      <c r="AZ1021" t="s">
        <v>1615</v>
      </c>
      <c r="BA1021" t="s"/>
      <c r="BB1021" t="n">
        <v>10517</v>
      </c>
      <c r="BC1021" t="n">
        <v>13.402762</v>
      </c>
      <c r="BD1021" t="n">
        <v>52.51955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1</v>
      </c>
      <c r="E1022" t="s">
        <v>1611</v>
      </c>
      <c r="F1022" t="n">
        <v>3554772</v>
      </c>
      <c r="G1022" t="s">
        <v>74</v>
      </c>
      <c r="H1022" t="s">
        <v>75</v>
      </c>
      <c r="I1022" t="s"/>
      <c r="J1022" t="s">
        <v>74</v>
      </c>
      <c r="K1022" t="n">
        <v>402.57</v>
      </c>
      <c r="L1022" t="s">
        <v>76</v>
      </c>
      <c r="M1022" t="s"/>
      <c r="N1022" t="s">
        <v>1631</v>
      </c>
      <c r="O1022" t="s">
        <v>78</v>
      </c>
      <c r="P1022" t="s">
        <v>1613</v>
      </c>
      <c r="Q1022" t="s"/>
      <c r="R1022" t="s">
        <v>153</v>
      </c>
      <c r="S1022" t="s">
        <v>1632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HYPERLINK("https://hotelmonitor-cachepage.eclerx.com/savepage/tk_15435849257984056_sr_2117.html","info")</f>
        <v/>
      </c>
      <c r="AA1022" t="n">
        <v>9274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210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1704877</v>
      </c>
      <c r="AZ1022" t="s">
        <v>1615</v>
      </c>
      <c r="BA1022" t="s"/>
      <c r="BB1022" t="n">
        <v>10517</v>
      </c>
      <c r="BC1022" t="n">
        <v>13.402762</v>
      </c>
      <c r="BD1022" t="n">
        <v>52.51955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1</v>
      </c>
      <c r="E1023" t="s">
        <v>1611</v>
      </c>
      <c r="F1023" t="n">
        <v>3554772</v>
      </c>
      <c r="G1023" t="s">
        <v>74</v>
      </c>
      <c r="H1023" t="s">
        <v>75</v>
      </c>
      <c r="I1023" t="s"/>
      <c r="J1023" t="s">
        <v>74</v>
      </c>
      <c r="K1023" t="n">
        <v>402.57</v>
      </c>
      <c r="L1023" t="s">
        <v>76</v>
      </c>
      <c r="M1023" t="s"/>
      <c r="N1023" t="s">
        <v>1633</v>
      </c>
      <c r="O1023" t="s">
        <v>78</v>
      </c>
      <c r="P1023" t="s">
        <v>1613</v>
      </c>
      <c r="Q1023" t="s"/>
      <c r="R1023" t="s">
        <v>153</v>
      </c>
      <c r="S1023" t="s">
        <v>1632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HYPERLINK("https://hotelmonitor-cachepage.eclerx.com/savepage/tk_15435849257984056_sr_2117.html","info")</f>
        <v/>
      </c>
      <c r="AA1023" t="n">
        <v>9274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210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1704877</v>
      </c>
      <c r="AZ1023" t="s">
        <v>1615</v>
      </c>
      <c r="BA1023" t="s"/>
      <c r="BB1023" t="n">
        <v>10517</v>
      </c>
      <c r="BC1023" t="n">
        <v>13.402762</v>
      </c>
      <c r="BD1023" t="n">
        <v>52.51955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1</v>
      </c>
      <c r="E1024" t="s">
        <v>1611</v>
      </c>
      <c r="F1024" t="n">
        <v>3554772</v>
      </c>
      <c r="G1024" t="s">
        <v>74</v>
      </c>
      <c r="H1024" t="s">
        <v>75</v>
      </c>
      <c r="I1024" t="s"/>
      <c r="J1024" t="s">
        <v>74</v>
      </c>
      <c r="K1024" t="n">
        <v>413.7</v>
      </c>
      <c r="L1024" t="s">
        <v>76</v>
      </c>
      <c r="M1024" t="s"/>
      <c r="N1024" t="s">
        <v>1634</v>
      </c>
      <c r="O1024" t="s">
        <v>78</v>
      </c>
      <c r="P1024" t="s">
        <v>1613</v>
      </c>
      <c r="Q1024" t="s"/>
      <c r="R1024" t="s">
        <v>153</v>
      </c>
      <c r="S1024" t="s">
        <v>1635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HYPERLINK("https://hotelmonitor-cachepage.eclerx.com/savepage/tk_15435849257984056_sr_2117.html","info")</f>
        <v/>
      </c>
      <c r="AA1024" t="n">
        <v>9274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210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1704877</v>
      </c>
      <c r="AZ1024" t="s">
        <v>1615</v>
      </c>
      <c r="BA1024" t="s"/>
      <c r="BB1024" t="n">
        <v>10517</v>
      </c>
      <c r="BC1024" t="n">
        <v>13.402762</v>
      </c>
      <c r="BD1024" t="n">
        <v>52.51955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1</v>
      </c>
      <c r="E1025" t="s">
        <v>1611</v>
      </c>
      <c r="F1025" t="n">
        <v>3554772</v>
      </c>
      <c r="G1025" t="s">
        <v>74</v>
      </c>
      <c r="H1025" t="s">
        <v>75</v>
      </c>
      <c r="I1025" t="s"/>
      <c r="J1025" t="s">
        <v>74</v>
      </c>
      <c r="K1025" t="n">
        <v>413.7</v>
      </c>
      <c r="L1025" t="s">
        <v>76</v>
      </c>
      <c r="M1025" t="s"/>
      <c r="N1025" t="s">
        <v>1636</v>
      </c>
      <c r="O1025" t="s">
        <v>78</v>
      </c>
      <c r="P1025" t="s">
        <v>1613</v>
      </c>
      <c r="Q1025" t="s"/>
      <c r="R1025" t="s">
        <v>153</v>
      </c>
      <c r="S1025" t="s">
        <v>1635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HYPERLINK("https://hotelmonitor-cachepage.eclerx.com/savepage/tk_15435849257984056_sr_2117.html","info")</f>
        <v/>
      </c>
      <c r="AA1025" t="n">
        <v>9274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210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1704877</v>
      </c>
      <c r="AZ1025" t="s">
        <v>1615</v>
      </c>
      <c r="BA1025" t="s"/>
      <c r="BB1025" t="n">
        <v>10517</v>
      </c>
      <c r="BC1025" t="n">
        <v>13.402762</v>
      </c>
      <c r="BD1025" t="n">
        <v>52.51955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1</v>
      </c>
      <c r="E1026" t="s">
        <v>1637</v>
      </c>
      <c r="F1026" t="n">
        <v>76884</v>
      </c>
      <c r="G1026" t="s">
        <v>74</v>
      </c>
      <c r="H1026" t="s">
        <v>75</v>
      </c>
      <c r="I1026" t="s"/>
      <c r="J1026" t="s">
        <v>74</v>
      </c>
      <c r="K1026" t="n">
        <v>81</v>
      </c>
      <c r="L1026" t="s">
        <v>76</v>
      </c>
      <c r="M1026" t="s"/>
      <c r="N1026" t="s">
        <v>113</v>
      </c>
      <c r="O1026" t="s">
        <v>78</v>
      </c>
      <c r="P1026" t="s">
        <v>1638</v>
      </c>
      <c r="Q1026" t="s"/>
      <c r="R1026" t="s">
        <v>118</v>
      </c>
      <c r="S1026" t="s">
        <v>1639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HYPERLINK("https://hotelmonitor-cachepage.eclerx.com/savepage/tk_1543584818629155_sr_2117.html","info")</f>
        <v/>
      </c>
      <c r="AA1026" t="n">
        <v>19575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149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3654347</v>
      </c>
      <c r="AZ1026" t="s">
        <v>1640</v>
      </c>
      <c r="BA1026" t="s"/>
      <c r="BB1026" t="n">
        <v>67520</v>
      </c>
      <c r="BC1026" t="n">
        <v>13.305938</v>
      </c>
      <c r="BD1026" t="n">
        <v>52.50658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1</v>
      </c>
      <c r="E1027" t="s">
        <v>1641</v>
      </c>
      <c r="F1027" t="n">
        <v>6617862</v>
      </c>
      <c r="G1027" t="s">
        <v>74</v>
      </c>
      <c r="H1027" t="s">
        <v>75</v>
      </c>
      <c r="I1027" t="s"/>
      <c r="J1027" t="s">
        <v>74</v>
      </c>
      <c r="K1027" t="n">
        <v>119</v>
      </c>
      <c r="L1027" t="s">
        <v>76</v>
      </c>
      <c r="M1027" t="s"/>
      <c r="N1027" t="s">
        <v>1642</v>
      </c>
      <c r="O1027" t="s">
        <v>78</v>
      </c>
      <c r="P1027" t="s">
        <v>1643</v>
      </c>
      <c r="Q1027" t="s"/>
      <c r="R1027" t="s">
        <v>118</v>
      </c>
      <c r="S1027" t="s">
        <v>126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HYPERLINK("https://hotelmonitor-cachepage.eclerx.com/savepage/tk_15435846465165017_sr_2117.html","info")</f>
        <v/>
      </c>
      <c r="AA1027" t="n">
        <v>627875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53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3037645</v>
      </c>
      <c r="AZ1027" t="s">
        <v>1644</v>
      </c>
      <c r="BA1027" t="s"/>
      <c r="BB1027" t="n">
        <v>579428</v>
      </c>
      <c r="BC1027" t="n">
        <v>13.395338</v>
      </c>
      <c r="BD1027" t="n">
        <v>52.506453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1</v>
      </c>
      <c r="E1028" t="s">
        <v>1641</v>
      </c>
      <c r="F1028" t="n">
        <v>6617862</v>
      </c>
      <c r="G1028" t="s">
        <v>74</v>
      </c>
      <c r="H1028" t="s">
        <v>75</v>
      </c>
      <c r="I1028" t="s"/>
      <c r="J1028" t="s">
        <v>74</v>
      </c>
      <c r="K1028" t="n">
        <v>129</v>
      </c>
      <c r="L1028" t="s">
        <v>76</v>
      </c>
      <c r="M1028" t="s"/>
      <c r="N1028" t="s">
        <v>125</v>
      </c>
      <c r="O1028" t="s">
        <v>78</v>
      </c>
      <c r="P1028" t="s">
        <v>1643</v>
      </c>
      <c r="Q1028" t="s"/>
      <c r="R1028" t="s">
        <v>118</v>
      </c>
      <c r="S1028" t="s">
        <v>212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HYPERLINK("https://hotelmonitor-cachepage.eclerx.com/savepage/tk_15435846465165017_sr_2117.html","info")</f>
        <v/>
      </c>
      <c r="AA1028" t="n">
        <v>627875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53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3037645</v>
      </c>
      <c r="AZ1028" t="s">
        <v>1644</v>
      </c>
      <c r="BA1028" t="s"/>
      <c r="BB1028" t="n">
        <v>579428</v>
      </c>
      <c r="BC1028" t="n">
        <v>13.395338</v>
      </c>
      <c r="BD1028" t="n">
        <v>52.506453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1</v>
      </c>
      <c r="E1029" t="s">
        <v>1641</v>
      </c>
      <c r="F1029" t="n">
        <v>6617862</v>
      </c>
      <c r="G1029" t="s">
        <v>74</v>
      </c>
      <c r="H1029" t="s">
        <v>75</v>
      </c>
      <c r="I1029" t="s"/>
      <c r="J1029" t="s">
        <v>74</v>
      </c>
      <c r="K1029" t="n">
        <v>189</v>
      </c>
      <c r="L1029" t="s">
        <v>76</v>
      </c>
      <c r="M1029" t="s"/>
      <c r="N1029" t="s">
        <v>165</v>
      </c>
      <c r="O1029" t="s">
        <v>78</v>
      </c>
      <c r="P1029" t="s">
        <v>1643</v>
      </c>
      <c r="Q1029" t="s"/>
      <c r="R1029" t="s">
        <v>118</v>
      </c>
      <c r="S1029" t="s">
        <v>701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HYPERLINK("https://hotelmonitor-cachepage.eclerx.com/savepage/tk_15435846465165017_sr_2117.html","info")</f>
        <v/>
      </c>
      <c r="AA1029" t="n">
        <v>627875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53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3037645</v>
      </c>
      <c r="AZ1029" t="s">
        <v>1644</v>
      </c>
      <c r="BA1029" t="s"/>
      <c r="BB1029" t="n">
        <v>579428</v>
      </c>
      <c r="BC1029" t="n">
        <v>13.395338</v>
      </c>
      <c r="BD1029" t="n">
        <v>52.506453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1</v>
      </c>
      <c r="E1030" t="s">
        <v>1645</v>
      </c>
      <c r="F1030" t="n">
        <v>5305509</v>
      </c>
      <c r="G1030" t="s">
        <v>74</v>
      </c>
      <c r="H1030" t="s">
        <v>75</v>
      </c>
      <c r="I1030" t="s"/>
      <c r="J1030" t="s">
        <v>74</v>
      </c>
      <c r="K1030" t="n">
        <v>145.8</v>
      </c>
      <c r="L1030" t="s">
        <v>76</v>
      </c>
      <c r="M1030" t="s"/>
      <c r="N1030" t="s">
        <v>1646</v>
      </c>
      <c r="O1030" t="s">
        <v>78</v>
      </c>
      <c r="P1030" t="s">
        <v>1647</v>
      </c>
      <c r="Q1030" t="s"/>
      <c r="R1030" t="s">
        <v>118</v>
      </c>
      <c r="S1030" t="s">
        <v>1257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HYPERLINK("https://hotelmonitor-cachepage.eclerx.com/savepage/tk_15435848004054646_sr_2117.html","info")</f>
        <v/>
      </c>
      <c r="AA1030" t="n">
        <v>52316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139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2071543</v>
      </c>
      <c r="AZ1030" t="s"/>
      <c r="BA1030" t="s"/>
      <c r="BB1030" t="n">
        <v>26668</v>
      </c>
      <c r="BC1030" t="n">
        <v>13.408504</v>
      </c>
      <c r="BD1030" t="n">
        <v>52.512184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1</v>
      </c>
      <c r="E1031" t="s">
        <v>1645</v>
      </c>
      <c r="F1031" t="n">
        <v>5305509</v>
      </c>
      <c r="G1031" t="s">
        <v>74</v>
      </c>
      <c r="H1031" t="s">
        <v>75</v>
      </c>
      <c r="I1031" t="s"/>
      <c r="J1031" t="s">
        <v>74</v>
      </c>
      <c r="K1031" t="n">
        <v>162</v>
      </c>
      <c r="L1031" t="s">
        <v>76</v>
      </c>
      <c r="M1031" t="s"/>
      <c r="N1031" t="s">
        <v>1648</v>
      </c>
      <c r="O1031" t="s">
        <v>78</v>
      </c>
      <c r="P1031" t="s">
        <v>1647</v>
      </c>
      <c r="Q1031" t="s"/>
      <c r="R1031" t="s">
        <v>118</v>
      </c>
      <c r="S1031" t="s">
        <v>338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HYPERLINK("https://hotelmonitor-cachepage.eclerx.com/savepage/tk_15435848004054646_sr_2117.html","info")</f>
        <v/>
      </c>
      <c r="AA1031" t="n">
        <v>52316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139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2071543</v>
      </c>
      <c r="AZ1031" t="s"/>
      <c r="BA1031" t="s"/>
      <c r="BB1031" t="n">
        <v>26668</v>
      </c>
      <c r="BC1031" t="n">
        <v>13.408504</v>
      </c>
      <c r="BD1031" t="n">
        <v>52.512184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1</v>
      </c>
      <c r="E1032" t="s">
        <v>1645</v>
      </c>
      <c r="F1032" t="n">
        <v>5305509</v>
      </c>
      <c r="G1032" t="s">
        <v>74</v>
      </c>
      <c r="H1032" t="s">
        <v>75</v>
      </c>
      <c r="I1032" t="s"/>
      <c r="J1032" t="s">
        <v>74</v>
      </c>
      <c r="K1032" t="n">
        <v>162</v>
      </c>
      <c r="L1032" t="s">
        <v>76</v>
      </c>
      <c r="M1032" t="s"/>
      <c r="N1032" t="s">
        <v>1649</v>
      </c>
      <c r="O1032" t="s">
        <v>78</v>
      </c>
      <c r="P1032" t="s">
        <v>1647</v>
      </c>
      <c r="Q1032" t="s"/>
      <c r="R1032" t="s">
        <v>118</v>
      </c>
      <c r="S1032" t="s">
        <v>338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HYPERLINK("https://hotelmonitor-cachepage.eclerx.com/savepage/tk_15435848004054646_sr_2117.html","info")</f>
        <v/>
      </c>
      <c r="AA1032" t="n">
        <v>52316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139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2071543</v>
      </c>
      <c r="AZ1032" t="s"/>
      <c r="BA1032" t="s"/>
      <c r="BB1032" t="n">
        <v>26668</v>
      </c>
      <c r="BC1032" t="n">
        <v>13.408504</v>
      </c>
      <c r="BD1032" t="n">
        <v>52.512184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